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D8DABE1A-FBAC-43DA-B14F-58953717BEF5}"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6" i="2" s="1"/>
  <c r="D51" i="2"/>
  <c r="D52" i="2" s="1"/>
  <c r="D47" i="2"/>
  <c r="D46" i="2"/>
  <c r="D45" i="2"/>
  <c r="D33" i="2"/>
  <c r="D9" i="2"/>
  <c r="D37" i="2" l="1"/>
  <c r="D29" i="2"/>
  <c r="D34" i="2"/>
  <c r="D38" i="2"/>
  <c r="D31" i="2"/>
  <c r="D35" i="2"/>
  <c r="D39" i="2"/>
  <c r="D32"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6" i="63"/>
  <c r="N41" i="63" s="1"/>
  <c r="N43" i="63" s="1"/>
  <c r="N76" i="95"/>
  <c r="N41" i="95" s="1"/>
  <c r="N76" i="99"/>
  <c r="N41" i="99" s="1"/>
  <c r="N77" i="258"/>
  <c r="N41" i="258" s="1"/>
  <c r="N75" i="292"/>
  <c r="N41" i="292" s="1"/>
  <c r="N43" i="292" s="1"/>
  <c r="N77" i="308"/>
  <c r="N41" i="308" s="1"/>
  <c r="N77" i="333"/>
  <c r="N41" i="333" s="1"/>
  <c r="N43" i="333" s="1"/>
  <c r="N77" i="362"/>
  <c r="N41" i="362" s="1"/>
  <c r="N76" i="82"/>
  <c r="N41" i="82" s="1"/>
  <c r="N77" i="259"/>
  <c r="N41" i="259" s="1"/>
  <c r="N81" i="267"/>
  <c r="N41" i="267" s="1"/>
  <c r="N79" i="50"/>
  <c r="N42" i="50" s="1"/>
  <c r="N76" i="88"/>
  <c r="N41" i="88" s="1"/>
  <c r="N76" i="94"/>
  <c r="N41" i="94" s="1"/>
  <c r="N76" i="105"/>
  <c r="N41" i="105" s="1"/>
  <c r="N43" i="105" s="1"/>
  <c r="N76" i="108"/>
  <c r="N41" i="108" s="1"/>
  <c r="N77" i="329"/>
  <c r="N41" i="329" s="1"/>
  <c r="N76" i="231"/>
  <c r="N40" i="231" s="1"/>
  <c r="N76" i="26"/>
  <c r="N42" i="26" s="1"/>
  <c r="N76" i="56"/>
  <c r="N42" i="56" s="1"/>
  <c r="N43" i="56" s="1"/>
  <c r="N76" i="67"/>
  <c r="N41" i="67" s="1"/>
  <c r="N76" i="68"/>
  <c r="N41" i="68" s="1"/>
  <c r="N75" i="75"/>
  <c r="N41" i="75" s="1"/>
  <c r="N43" i="75" s="1"/>
  <c r="N76" i="80"/>
  <c r="N41" i="80" s="1"/>
  <c r="N76" i="84"/>
  <c r="N41" i="84" s="1"/>
  <c r="N76" i="86"/>
  <c r="N41" i="86" s="1"/>
  <c r="N76" i="90"/>
  <c r="N41" i="90" s="1"/>
  <c r="N76" i="102"/>
  <c r="N41" i="102"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81" i="187"/>
  <c r="N47" i="187" s="1"/>
  <c r="N77" i="233"/>
  <c r="N41" i="233" s="1"/>
  <c r="N76" i="243"/>
  <c r="N40" i="243" s="1"/>
  <c r="N75" i="283"/>
  <c r="N41" i="283" s="1"/>
  <c r="N77" i="193"/>
  <c r="N43" i="193" s="1"/>
  <c r="N87" i="246"/>
  <c r="N45" i="246" s="1"/>
  <c r="N83" i="279"/>
  <c r="N46" i="279" s="1"/>
  <c r="N76" i="97"/>
  <c r="N41" i="97" s="1"/>
  <c r="N76" i="103"/>
  <c r="N41" i="103" s="1"/>
  <c r="N81" i="154"/>
  <c r="N47" i="154" s="1"/>
  <c r="N75" i="291"/>
  <c r="N41" i="291" s="1"/>
  <c r="N43" i="291" s="1"/>
  <c r="N75" i="302"/>
  <c r="N41" i="302" s="1"/>
  <c r="N43" i="302" s="1"/>
  <c r="N77" i="323"/>
  <c r="N77" i="328"/>
  <c r="N41" i="328" s="1"/>
  <c r="N43" i="328" s="1"/>
  <c r="N77" i="337"/>
  <c r="N41" i="337" s="1"/>
  <c r="N61" i="221"/>
  <c r="N53" i="325"/>
  <c r="N76" i="65"/>
  <c r="N41" i="65" s="1"/>
  <c r="N43" i="65" s="1"/>
  <c r="N76" i="92"/>
  <c r="N41" i="92" s="1"/>
  <c r="N43" i="92" s="1"/>
  <c r="N76" i="96"/>
  <c r="N41" i="96" s="1"/>
  <c r="N43" i="96" s="1"/>
  <c r="N76" i="98"/>
  <c r="N41" i="98" s="1"/>
  <c r="N76" i="101"/>
  <c r="N41" i="101" s="1"/>
  <c r="N76" i="107"/>
  <c r="N41" i="107" s="1"/>
  <c r="N75" i="133"/>
  <c r="N41" i="133" s="1"/>
  <c r="N76" i="134"/>
  <c r="N41" i="134" s="1"/>
  <c r="N76" i="135"/>
  <c r="N41" i="135" s="1"/>
  <c r="N76" i="137"/>
  <c r="N41" i="137" s="1"/>
  <c r="N76" i="242"/>
  <c r="N40" i="242" s="1"/>
  <c r="N42" i="242" s="1"/>
  <c r="N78" i="273"/>
  <c r="N41" i="273" s="1"/>
  <c r="N81" i="282"/>
  <c r="N44" i="282" s="1"/>
  <c r="N77" i="295"/>
  <c r="N41" i="295" s="1"/>
  <c r="N43" i="295" s="1"/>
  <c r="N43" i="306"/>
  <c r="N76" i="19"/>
  <c r="N42" i="19" s="1"/>
  <c r="N43" i="22"/>
  <c r="N76" i="24"/>
  <c r="N42" i="24" s="1"/>
  <c r="N76" i="25"/>
  <c r="N42" i="25" s="1"/>
  <c r="N43" i="25" s="1"/>
  <c r="N43" i="50"/>
  <c r="N76" i="61"/>
  <c r="N42" i="61" s="1"/>
  <c r="N76" i="64"/>
  <c r="N41" i="64" s="1"/>
  <c r="N43" i="64" s="1"/>
  <c r="N75" i="72"/>
  <c r="N41" i="72" s="1"/>
  <c r="N75" i="74"/>
  <c r="N41" i="74" s="1"/>
  <c r="N76" i="79"/>
  <c r="N41" i="79" s="1"/>
  <c r="N76" i="81"/>
  <c r="N41" i="81" s="1"/>
  <c r="N43" i="81" s="1"/>
  <c r="N76" i="83"/>
  <c r="N41" i="83" s="1"/>
  <c r="N76" i="85"/>
  <c r="N41" i="85" s="1"/>
  <c r="N76" i="87"/>
  <c r="N41" i="87" s="1"/>
  <c r="N76" i="89"/>
  <c r="N41" i="89" s="1"/>
  <c r="N76" i="91"/>
  <c r="N41" i="91" s="1"/>
  <c r="N76" i="100"/>
  <c r="N41" i="100" s="1"/>
  <c r="N76" i="106"/>
  <c r="N41" i="106" s="1"/>
  <c r="N43" i="106" s="1"/>
  <c r="N80" i="160"/>
  <c r="N46" i="160" s="1"/>
  <c r="N48" i="160" s="1"/>
  <c r="N78" i="232"/>
  <c r="N41" i="232" s="1"/>
  <c r="N43" i="232" s="1"/>
  <c r="N76" i="234"/>
  <c r="N40" i="234" s="1"/>
  <c r="N79" i="244"/>
  <c r="N45" i="244" s="1"/>
  <c r="N77" i="250"/>
  <c r="N41" i="250" s="1"/>
  <c r="N77" i="254"/>
  <c r="N41" i="254" s="1"/>
  <c r="N91" i="260"/>
  <c r="N47" i="260" s="1"/>
  <c r="N81" i="266"/>
  <c r="N41" i="266" s="1"/>
  <c r="N43" i="267"/>
  <c r="N78" i="272"/>
  <c r="N41" i="272" s="1"/>
  <c r="N43" i="272" s="1"/>
  <c r="N81" i="280"/>
  <c r="N44" i="280" s="1"/>
  <c r="N75" i="290"/>
  <c r="N41" i="290" s="1"/>
  <c r="N43" i="290" s="1"/>
  <c r="N77" i="294"/>
  <c r="N41" i="294" s="1"/>
  <c r="N75" i="299"/>
  <c r="N41" i="299" s="1"/>
  <c r="N43" i="299" s="1"/>
  <c r="N77" i="321"/>
  <c r="N77" i="342"/>
  <c r="N41" i="342" s="1"/>
  <c r="N77" i="347"/>
  <c r="N41" i="347" s="1"/>
  <c r="N43" i="347" s="1"/>
  <c r="N77" i="364"/>
  <c r="N41" i="364" s="1"/>
  <c r="N43" i="364" s="1"/>
  <c r="N73" i="229"/>
  <c r="N40" i="229" s="1"/>
  <c r="N78" i="270"/>
  <c r="N41" i="270" s="1"/>
  <c r="N78" i="271"/>
  <c r="N41" i="271" s="1"/>
  <c r="N77" i="334"/>
  <c r="N41" i="334" s="1"/>
  <c r="N77" i="348"/>
  <c r="N41" i="348" s="1"/>
  <c r="N43" i="348" s="1"/>
  <c r="N77" i="354"/>
  <c r="N41" i="354" s="1"/>
  <c r="N43" i="354" s="1"/>
  <c r="N77" i="363"/>
  <c r="N41" i="363" s="1"/>
  <c r="N43" i="363" s="1"/>
  <c r="N77" i="365"/>
  <c r="N41" i="365" s="1"/>
  <c r="N76" i="146"/>
  <c r="N41" i="146" s="1"/>
  <c r="N76" i="144"/>
  <c r="N41" i="144" s="1"/>
  <c r="N84" i="220"/>
  <c r="N46" i="220" s="1"/>
  <c r="N83" i="221"/>
  <c r="N46" i="221" s="1"/>
  <c r="N72" i="227"/>
  <c r="N41" i="227" s="1"/>
  <c r="N77" i="262"/>
  <c r="N41" i="262" s="1"/>
  <c r="N75" i="293"/>
  <c r="N41" i="293" s="1"/>
  <c r="N43" i="293" s="1"/>
  <c r="N43" i="31"/>
  <c r="N76" i="136"/>
  <c r="N41" i="136" s="1"/>
  <c r="N75" i="286"/>
  <c r="N41" i="286" s="1"/>
  <c r="N43" i="286" s="1"/>
  <c r="N75" i="289"/>
  <c r="N41" i="289" s="1"/>
  <c r="N43" i="289"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L64" i="18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3" i="13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I70" i="96"/>
  <c r="I71" i="96"/>
  <c r="N43" i="100"/>
  <c r="N43" i="102"/>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1"/>
  <c r="N48" i="179"/>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N43" i="250"/>
  <c r="N79" i="250" s="1"/>
  <c r="I79" i="252"/>
  <c r="I80" i="252"/>
  <c r="I82" i="252"/>
  <c r="N79" i="253"/>
  <c r="L86" i="253" s="1"/>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43" i="143"/>
  <c r="N75" i="158"/>
  <c r="I75" i="158"/>
  <c r="N76" i="158"/>
  <c r="I76" i="158"/>
  <c r="N77" i="158"/>
  <c r="I77" i="158"/>
  <c r="N75" i="168"/>
  <c r="I75" i="168"/>
  <c r="N76" i="168"/>
  <c r="I76" i="168"/>
  <c r="N77" i="168"/>
  <c r="I77" i="168"/>
  <c r="N49" i="176"/>
  <c r="N49" i="178"/>
  <c r="N48" i="180"/>
  <c r="N48" i="181"/>
  <c r="N49" i="186"/>
  <c r="N48" i="207"/>
  <c r="N59" i="154"/>
  <c r="N59" i="170"/>
  <c r="N58" i="174"/>
  <c r="I75" i="176"/>
  <c r="I76" i="176"/>
  <c r="I77" i="176"/>
  <c r="I75" i="178"/>
  <c r="I76" i="178"/>
  <c r="I77" i="178"/>
  <c r="I74" i="180"/>
  <c r="I75" i="180"/>
  <c r="I76" i="180"/>
  <c r="N64" i="181"/>
  <c r="I74" i="181"/>
  <c r="I75" i="181"/>
  <c r="I76" i="181"/>
  <c r="I74" i="183"/>
  <c r="I75" i="183"/>
  <c r="I76" i="183"/>
  <c r="I74" i="184"/>
  <c r="I75" i="184"/>
  <c r="I76" i="184"/>
  <c r="N65" i="185"/>
  <c r="I75" i="185"/>
  <c r="I76" i="185"/>
  <c r="I77" i="185"/>
  <c r="N49" i="187"/>
  <c r="N42" i="231"/>
  <c r="N43" i="233"/>
  <c r="N42" i="234"/>
  <c r="N41" i="239"/>
  <c r="N47" i="244"/>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47"/>
  <c r="I70" i="38"/>
  <c r="N43" i="38"/>
  <c r="L84" i="28"/>
  <c r="L83" i="28"/>
  <c r="L85" i="28"/>
  <c r="I70" i="15"/>
  <c r="N76" i="12"/>
  <c r="N42" i="12" s="1"/>
  <c r="N43" i="12" s="1"/>
  <c r="I70" i="12"/>
  <c r="N81" i="248" l="1"/>
  <c r="N43" i="248" s="1"/>
  <c r="N45" i="248" s="1"/>
  <c r="N93" i="260"/>
  <c r="N78" i="22"/>
  <c r="N78" i="34"/>
  <c r="L83" i="34" s="1"/>
  <c r="N79" i="364"/>
  <c r="N78" i="25"/>
  <c r="L85" i="25" s="1"/>
  <c r="L83" i="67"/>
  <c r="L84" i="67"/>
  <c r="N81" i="50"/>
  <c r="L87" i="50" s="1"/>
  <c r="L84" i="289"/>
  <c r="N78" i="37"/>
  <c r="L85" i="37" s="1"/>
  <c r="L83" i="7"/>
  <c r="N79" i="347"/>
  <c r="L84" i="347" s="1"/>
  <c r="N43" i="137"/>
  <c r="N78" i="43"/>
  <c r="L85" i="43" s="1"/>
  <c r="N80" i="275"/>
  <c r="L87" i="275" s="1"/>
  <c r="L83" i="289"/>
  <c r="L84" i="78"/>
  <c r="L86" i="323"/>
  <c r="N79" i="306"/>
  <c r="L86" i="306" s="1"/>
  <c r="L85" i="51"/>
  <c r="N78" i="31"/>
  <c r="L83" i="31" s="1"/>
  <c r="N78" i="39"/>
  <c r="L85" i="39" s="1"/>
  <c r="L83" i="51"/>
  <c r="L84" i="65"/>
  <c r="N86" i="65" s="1"/>
  <c r="N88" i="65" s="1"/>
  <c r="D56" i="5" s="1"/>
  <c r="L84" i="208"/>
  <c r="N78" i="21"/>
  <c r="L83" i="21" s="1"/>
  <c r="L83" i="78"/>
  <c r="L86" i="356"/>
  <c r="L84" i="226"/>
  <c r="L84" i="63"/>
  <c r="L84" i="74"/>
  <c r="L82" i="74"/>
  <c r="L83" i="74"/>
  <c r="N78" i="42"/>
  <c r="L85" i="42" s="1"/>
  <c r="L84" i="253"/>
  <c r="N79" i="333"/>
  <c r="L85" i="333"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N78" i="95" s="1"/>
  <c r="L59" i="94"/>
  <c r="N59" i="94" s="1"/>
  <c r="N6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L64" i="186"/>
  <c r="N64" i="186" s="1"/>
  <c r="L64" i="185"/>
  <c r="N64" i="185" s="1"/>
  <c r="N70" i="185" s="1"/>
  <c r="N83" i="185" s="1"/>
  <c r="L90"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N86" i="7" s="1"/>
  <c r="N88" i="7" s="1"/>
  <c r="D3" i="5" s="1"/>
  <c r="L84" i="46"/>
  <c r="L84" i="339"/>
  <c r="N83" i="282"/>
  <c r="L90" i="282" s="1"/>
  <c r="N79" i="256"/>
  <c r="L84" i="256" s="1"/>
  <c r="N78" i="35"/>
  <c r="N77" i="284"/>
  <c r="L84" i="284" s="1"/>
  <c r="L88" i="218"/>
  <c r="L85" i="253"/>
  <c r="N87" i="253" s="1"/>
  <c r="N89" i="253" s="1"/>
  <c r="D213" i="5" s="1"/>
  <c r="N78" i="33"/>
  <c r="L83" i="33" s="1"/>
  <c r="L84" i="64"/>
  <c r="N78" i="53"/>
  <c r="L85" i="53" s="1"/>
  <c r="L84" i="348"/>
  <c r="L86" i="328"/>
  <c r="N80" i="272"/>
  <c r="L85" i="272" s="1"/>
  <c r="L84" i="27"/>
  <c r="L85" i="32"/>
  <c r="L84" i="31"/>
  <c r="L84" i="32"/>
  <c r="N78" i="97"/>
  <c r="L84" i="97" s="1"/>
  <c r="L83" i="30"/>
  <c r="N79" i="264"/>
  <c r="L86" i="264" s="1"/>
  <c r="N74" i="227"/>
  <c r="L79" i="227" s="1"/>
  <c r="N69" i="188"/>
  <c r="N82" i="188" s="1"/>
  <c r="L87" i="188" s="1"/>
  <c r="N70" i="186"/>
  <c r="N83" i="186" s="1"/>
  <c r="L88" i="186" s="1"/>
  <c r="N79" i="233"/>
  <c r="L84" i="233" s="1"/>
  <c r="N70" i="182"/>
  <c r="N79" i="261"/>
  <c r="L84" i="261" s="1"/>
  <c r="L82" i="305"/>
  <c r="L83" i="305"/>
  <c r="L87" i="281"/>
  <c r="N78" i="243"/>
  <c r="L83" i="243" s="1"/>
  <c r="N70" i="187"/>
  <c r="N83" i="187" s="1"/>
  <c r="L88" i="187" s="1"/>
  <c r="N70" i="170"/>
  <c r="N83" i="170" s="1"/>
  <c r="L90" i="170" s="1"/>
  <c r="N78" i="94"/>
  <c r="L85" i="94" s="1"/>
  <c r="L85" i="128"/>
  <c r="L84" i="25"/>
  <c r="L84" i="306"/>
  <c r="N77" i="301"/>
  <c r="L82" i="301" s="1"/>
  <c r="N78" i="231"/>
  <c r="L84" i="231" s="1"/>
  <c r="N77" i="190"/>
  <c r="L83" i="190" s="1"/>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L99" i="260"/>
  <c r="L100" i="260"/>
  <c r="N78" i="40"/>
  <c r="L84" i="40" s="1"/>
  <c r="L85" i="105"/>
  <c r="L87" i="277"/>
  <c r="L86" i="277"/>
  <c r="L85" i="250"/>
  <c r="L84" i="250"/>
  <c r="N78" i="45"/>
  <c r="L85" i="45" s="1"/>
  <c r="N78" i="36"/>
  <c r="N80" i="274"/>
  <c r="L86" i="274" s="1"/>
  <c r="N79" i="259"/>
  <c r="L84" i="259" s="1"/>
  <c r="N78" i="99"/>
  <c r="L85" i="99" s="1"/>
  <c r="N78" i="144"/>
  <c r="L85" i="144" s="1"/>
  <c r="N77" i="283"/>
  <c r="N85" i="279"/>
  <c r="N81" i="244"/>
  <c r="L88" i="244" s="1"/>
  <c r="N79" i="346"/>
  <c r="L86" i="346" s="1"/>
  <c r="N78" i="17"/>
  <c r="N78" i="23"/>
  <c r="L85" i="367"/>
  <c r="L83" i="367"/>
  <c r="L84" i="367"/>
  <c r="N78" i="20"/>
  <c r="L83" i="20" s="1"/>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57"/>
  <c r="L86" i="347"/>
  <c r="L85" i="371"/>
  <c r="L86" i="343"/>
  <c r="L86" i="321"/>
  <c r="L85" i="328"/>
  <c r="N87" i="328" s="1"/>
  <c r="N89" i="328" s="1"/>
  <c r="D282" i="5" s="1"/>
  <c r="L84" i="323"/>
  <c r="N87" i="323" s="1"/>
  <c r="N89" i="323" s="1"/>
  <c r="D279" i="5" s="1"/>
  <c r="L86" i="250"/>
  <c r="L85" i="224"/>
  <c r="L84" i="132"/>
  <c r="L83" i="131"/>
  <c r="L83" i="127"/>
  <c r="L83" i="129"/>
  <c r="L84" i="129"/>
  <c r="L85" i="129"/>
  <c r="L84" i="52"/>
  <c r="L85" i="52"/>
  <c r="L83" i="52"/>
  <c r="L85" i="306"/>
  <c r="N79" i="337"/>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L84" i="216"/>
  <c r="L83" i="216"/>
  <c r="L83" i="128"/>
  <c r="L83" i="125"/>
  <c r="L84" i="125"/>
  <c r="L84" i="124"/>
  <c r="L85" i="110"/>
  <c r="N87" i="340"/>
  <c r="N89" i="340" s="1"/>
  <c r="D294" i="5" s="1"/>
  <c r="L86" i="364"/>
  <c r="L84" i="364"/>
  <c r="L85" i="364"/>
  <c r="L85" i="354"/>
  <c r="L86" i="354"/>
  <c r="L84" i="354"/>
  <c r="N85" i="303"/>
  <c r="N87" i="303" s="1"/>
  <c r="D259" i="5" s="1"/>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N69" i="179" l="1"/>
  <c r="N82" i="179" s="1"/>
  <c r="L83" i="25"/>
  <c r="N79" i="315"/>
  <c r="L84" i="315" s="1"/>
  <c r="N77" i="287"/>
  <c r="N70" i="266"/>
  <c r="N83" i="266" s="1"/>
  <c r="L90" i="266" s="1"/>
  <c r="L88" i="50"/>
  <c r="L86" i="50"/>
  <c r="L84" i="42"/>
  <c r="N86" i="42" s="1"/>
  <c r="N88" i="42" s="1"/>
  <c r="D33" i="5" s="1"/>
  <c r="L84" i="363"/>
  <c r="L85" i="240"/>
  <c r="N70" i="267"/>
  <c r="N83" i="267" s="1"/>
  <c r="L88" i="267" s="1"/>
  <c r="N85" i="289"/>
  <c r="N87" i="289" s="1"/>
  <c r="D245" i="5" s="1"/>
  <c r="N87" i="356"/>
  <c r="N89" i="356" s="1"/>
  <c r="D308" i="5" s="1"/>
  <c r="L86" i="254"/>
  <c r="L83" i="37"/>
  <c r="L85" i="254"/>
  <c r="L84" i="37"/>
  <c r="N86" i="51"/>
  <c r="N88" i="51" s="1"/>
  <c r="D43" i="5" s="1"/>
  <c r="N86" i="63"/>
  <c r="N88" i="63" s="1"/>
  <c r="D54" i="5" s="1"/>
  <c r="N86" i="64"/>
  <c r="N88" i="64" s="1"/>
  <c r="D55" i="5" s="1"/>
  <c r="N70" i="176"/>
  <c r="N83" i="176" s="1"/>
  <c r="L88" i="176" s="1"/>
  <c r="N78" i="137"/>
  <c r="L83" i="137" s="1"/>
  <c r="L85" i="31"/>
  <c r="L83" i="24"/>
  <c r="L84" i="332"/>
  <c r="L86" i="332"/>
  <c r="L84" i="43"/>
  <c r="L85" i="215"/>
  <c r="N69" i="184"/>
  <c r="N82" i="184" s="1"/>
  <c r="L88" i="184" s="1"/>
  <c r="N66" i="294"/>
  <c r="N79" i="294" s="1"/>
  <c r="L86" i="294" s="1"/>
  <c r="N79" i="318"/>
  <c r="L86" i="318" s="1"/>
  <c r="N77" i="285"/>
  <c r="L82" i="285" s="1"/>
  <c r="N69" i="183"/>
  <c r="N82" i="183" s="1"/>
  <c r="L88" i="183" s="1"/>
  <c r="N79" i="316"/>
  <c r="L85" i="316" s="1"/>
  <c r="N64" i="297"/>
  <c r="N77" i="297" s="1"/>
  <c r="L82" i="297" s="1"/>
  <c r="N69" i="164"/>
  <c r="N82" i="164" s="1"/>
  <c r="L88" i="164" s="1"/>
  <c r="N72" i="165"/>
  <c r="N85" i="165" s="1"/>
  <c r="L91" i="165" s="1"/>
  <c r="N69" i="177"/>
  <c r="N82" i="177" s="1"/>
  <c r="L89" i="177" s="1"/>
  <c r="N70" i="171"/>
  <c r="N83" i="171" s="1"/>
  <c r="L90" i="171" s="1"/>
  <c r="L85" i="275"/>
  <c r="L83" i="43"/>
  <c r="L84" i="365"/>
  <c r="N87" i="371"/>
  <c r="N89" i="371" s="1"/>
  <c r="D293" i="5" s="1"/>
  <c r="L84" i="38"/>
  <c r="L82" i="75"/>
  <c r="L83" i="102"/>
  <c r="L83" i="286"/>
  <c r="L83" i="59"/>
  <c r="N90" i="218"/>
  <c r="N92" i="218" s="1"/>
  <c r="D180" i="5" s="1"/>
  <c r="L84" i="75"/>
  <c r="L83" i="38"/>
  <c r="L86" i="275"/>
  <c r="N87" i="321"/>
  <c r="N89" i="321" s="1"/>
  <c r="D277" i="5" s="1"/>
  <c r="L84" i="346"/>
  <c r="N86" i="124"/>
  <c r="N88" i="124" s="1"/>
  <c r="D113" i="5" s="1"/>
  <c r="N79" i="319"/>
  <c r="L84" i="319" s="1"/>
  <c r="L84" i="30"/>
  <c r="N86" i="123"/>
  <c r="N88" i="123" s="1"/>
  <c r="D114" i="5" s="1"/>
  <c r="N86" i="121"/>
  <c r="N88" i="121" s="1"/>
  <c r="D111" i="5" s="1"/>
  <c r="N79" i="314"/>
  <c r="L86" i="314" s="1"/>
  <c r="L86" i="256"/>
  <c r="N70" i="268"/>
  <c r="N83" i="268" s="1"/>
  <c r="L90" i="268" s="1"/>
  <c r="N70" i="157"/>
  <c r="N83" i="157" s="1"/>
  <c r="L90" i="157" s="1"/>
  <c r="L82" i="284"/>
  <c r="L85" i="92"/>
  <c r="L83" i="39"/>
  <c r="N86" i="46"/>
  <c r="N88" i="46" s="1"/>
  <c r="D38" i="5" s="1"/>
  <c r="L84" i="21"/>
  <c r="L84" i="39"/>
  <c r="L84" i="26"/>
  <c r="L85" i="336"/>
  <c r="L83" i="92"/>
  <c r="L85" i="21"/>
  <c r="N86" i="130"/>
  <c r="N88" i="130" s="1"/>
  <c r="D121" i="5" s="1"/>
  <c r="N85" i="72"/>
  <c r="N87" i="72" s="1"/>
  <c r="D63" i="5" s="1"/>
  <c r="L83" i="105"/>
  <c r="N86" i="105" s="1"/>
  <c r="N88" i="105" s="1"/>
  <c r="D95" i="5" s="1"/>
  <c r="N79" i="311"/>
  <c r="L84" i="311" s="1"/>
  <c r="L83" i="284"/>
  <c r="L85" i="69"/>
  <c r="L85" i="241"/>
  <c r="N90" i="219"/>
  <c r="N92" i="219" s="1"/>
  <c r="D181" i="5" s="1"/>
  <c r="N87" i="327"/>
  <c r="N89" i="327" s="1"/>
  <c r="D281" i="5" s="1"/>
  <c r="L85" i="41"/>
  <c r="L84" i="103"/>
  <c r="N85" i="74"/>
  <c r="N87" i="74" s="1"/>
  <c r="D65" i="5" s="1"/>
  <c r="N69" i="172"/>
  <c r="N82" i="172" s="1"/>
  <c r="L88" i="172" s="1"/>
  <c r="N69" i="180"/>
  <c r="N82" i="180" s="1"/>
  <c r="L89" i="180" s="1"/>
  <c r="N70" i="168"/>
  <c r="N83" i="168" s="1"/>
  <c r="L90" i="168" s="1"/>
  <c r="L88" i="282"/>
  <c r="L85" i="147"/>
  <c r="L86" i="241"/>
  <c r="L83" i="302"/>
  <c r="L82" i="302"/>
  <c r="N83" i="155"/>
  <c r="L88" i="155" s="1"/>
  <c r="N79" i="313"/>
  <c r="L84" i="313" s="1"/>
  <c r="N79" i="317"/>
  <c r="L86" i="317" s="1"/>
  <c r="L92" i="221"/>
  <c r="L84" i="342"/>
  <c r="L91" i="221"/>
  <c r="L84" i="298"/>
  <c r="L83" i="26"/>
  <c r="N86" i="58"/>
  <c r="N88" i="58" s="1"/>
  <c r="D49" i="5" s="1"/>
  <c r="L82" i="286"/>
  <c r="L84" i="102"/>
  <c r="N70" i="178"/>
  <c r="N83" i="178" s="1"/>
  <c r="L90" i="178" s="1"/>
  <c r="N87" i="339"/>
  <c r="N89" i="339" s="1"/>
  <c r="D292" i="5" s="1"/>
  <c r="L89" i="282"/>
  <c r="L85" i="363"/>
  <c r="L86" i="232"/>
  <c r="L85" i="138"/>
  <c r="L87" i="274"/>
  <c r="N87" i="343"/>
  <c r="N89" i="343" s="1"/>
  <c r="D296" i="5" s="1"/>
  <c r="N86" i="131"/>
  <c r="N88" i="131" s="1"/>
  <c r="D122" i="5" s="1"/>
  <c r="N86" i="224"/>
  <c r="N88" i="224" s="1"/>
  <c r="D185" i="5" s="1"/>
  <c r="L86" i="365"/>
  <c r="N87" i="365" s="1"/>
  <c r="N89" i="365" s="1"/>
  <c r="D315" i="5" s="1"/>
  <c r="L83" i="42"/>
  <c r="L84" i="251"/>
  <c r="N87" i="251" s="1"/>
  <c r="N89" i="251" s="1"/>
  <c r="D211" i="5" s="1"/>
  <c r="L84" i="135"/>
  <c r="L84" i="100"/>
  <c r="L83" i="142"/>
  <c r="L84" i="142"/>
  <c r="L85" i="142"/>
  <c r="L84" i="262"/>
  <c r="L85" i="262"/>
  <c r="L86" i="262"/>
  <c r="L84" i="24"/>
  <c r="L85" i="232"/>
  <c r="L85" i="213"/>
  <c r="L84" i="147"/>
  <c r="L83" i="215"/>
  <c r="L84" i="19"/>
  <c r="N86" i="19" s="1"/>
  <c r="N88" i="19" s="1"/>
  <c r="D11" i="5" s="1"/>
  <c r="L83" i="19"/>
  <c r="N79" i="239"/>
  <c r="L84" i="239" s="1"/>
  <c r="N86" i="132"/>
  <c r="N88" i="132" s="1"/>
  <c r="D123" i="5" s="1"/>
  <c r="L86" i="240"/>
  <c r="N87" i="240" s="1"/>
  <c r="N89" i="240" s="1"/>
  <c r="D200" i="5" s="1"/>
  <c r="N89" i="50"/>
  <c r="N91" i="50" s="1"/>
  <c r="D42" i="5" s="1"/>
  <c r="L85" i="135"/>
  <c r="L82" i="298"/>
  <c r="L85" i="27"/>
  <c r="N86" i="27" s="1"/>
  <c r="N88" i="27" s="1"/>
  <c r="D19" i="5" s="1"/>
  <c r="L84" i="333"/>
  <c r="L86" i="333"/>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N86" i="30"/>
  <c r="N88" i="30" s="1"/>
  <c r="D22" i="5" s="1"/>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89" i="267"/>
  <c r="L83" i="301"/>
  <c r="L84" i="301"/>
  <c r="L85" i="9"/>
  <c r="L83" i="9"/>
  <c r="N85" i="127"/>
  <c r="N87" i="127" s="1"/>
  <c r="D117" i="5" s="1"/>
  <c r="L88" i="188"/>
  <c r="L89" i="188"/>
  <c r="L89" i="185"/>
  <c r="L89" i="170"/>
  <c r="L88" i="170"/>
  <c r="L89" i="178"/>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N87" i="332"/>
  <c r="N89" i="332" s="1"/>
  <c r="D286" i="5" s="1"/>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35"/>
  <c r="L85" i="335"/>
  <c r="L84" i="335"/>
  <c r="L84" i="357"/>
  <c r="L85" i="357"/>
  <c r="L86" i="357"/>
  <c r="L82" i="310"/>
  <c r="L84" i="310"/>
  <c r="L83" i="310"/>
  <c r="L85" i="331"/>
  <c r="L84" i="331"/>
  <c r="L86" i="331"/>
  <c r="L84" i="316"/>
  <c r="L86" i="316"/>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11"/>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15"/>
  <c r="N88" i="15" s="1"/>
  <c r="D7" i="5" s="1"/>
  <c r="L83" i="12"/>
  <c r="L84" i="12"/>
  <c r="L89" i="266" l="1"/>
  <c r="N86" i="26"/>
  <c r="N88" i="26" s="1"/>
  <c r="D18" i="5" s="1"/>
  <c r="L84" i="317"/>
  <c r="N86" i="213"/>
  <c r="N88" i="213" s="1"/>
  <c r="D175" i="5" s="1"/>
  <c r="L85" i="317"/>
  <c r="N86" i="37"/>
  <c r="N88" i="37" s="1"/>
  <c r="D28" i="5" s="1"/>
  <c r="N87" i="254"/>
  <c r="N89" i="254" s="1"/>
  <c r="D214" i="5" s="1"/>
  <c r="L89" i="171"/>
  <c r="L88" i="157"/>
  <c r="N86" i="38"/>
  <c r="N88" i="38" s="1"/>
  <c r="D29" i="5" s="1"/>
  <c r="L85" i="318"/>
  <c r="L84" i="294"/>
  <c r="N87" i="346"/>
  <c r="N89" i="346" s="1"/>
  <c r="D299" i="5" s="1"/>
  <c r="L87" i="177"/>
  <c r="L85" i="294"/>
  <c r="N87" i="294" s="1"/>
  <c r="N89" i="294" s="1"/>
  <c r="D250" i="5" s="1"/>
  <c r="L88" i="177"/>
  <c r="N90" i="177" s="1"/>
  <c r="N92" i="177" s="1"/>
  <c r="L85" i="137"/>
  <c r="N86" i="24"/>
  <c r="N88" i="24" s="1"/>
  <c r="D16" i="5" s="1"/>
  <c r="L85" i="311"/>
  <c r="N87" i="311" s="1"/>
  <c r="N89" i="311" s="1"/>
  <c r="D267" i="5" s="1"/>
  <c r="L92" i="165"/>
  <c r="N87" i="256"/>
  <c r="N89" i="256" s="1"/>
  <c r="D215" i="5" s="1"/>
  <c r="L90" i="165"/>
  <c r="L87" i="184"/>
  <c r="L89" i="184"/>
  <c r="L90" i="176"/>
  <c r="L89" i="176"/>
  <c r="N86" i="43"/>
  <c r="N88" i="43" s="1"/>
  <c r="D34" i="5" s="1"/>
  <c r="L89" i="183"/>
  <c r="L87" i="183"/>
  <c r="N85" i="298"/>
  <c r="N87" i="298" s="1"/>
  <c r="D254" i="5" s="1"/>
  <c r="L87" i="164"/>
  <c r="N87" i="241"/>
  <c r="N89" i="241" s="1"/>
  <c r="D201" i="5" s="1"/>
  <c r="N85" i="284"/>
  <c r="N87" i="284" s="1"/>
  <c r="D241" i="5" s="1"/>
  <c r="L85" i="314"/>
  <c r="N87" i="314" s="1"/>
  <c r="N89" i="314" s="1"/>
  <c r="D270" i="5" s="1"/>
  <c r="L89" i="164"/>
  <c r="N86" i="103"/>
  <c r="N88" i="103" s="1"/>
  <c r="D93" i="5" s="1"/>
  <c r="N86" i="215"/>
  <c r="N88" i="215" s="1"/>
  <c r="D177" i="5" s="1"/>
  <c r="N86" i="21"/>
  <c r="N88" i="21" s="1"/>
  <c r="D13" i="5" s="1"/>
  <c r="L84" i="318"/>
  <c r="N87" i="318" s="1"/>
  <c r="N89" i="318" s="1"/>
  <c r="D274" i="5" s="1"/>
  <c r="N87" i="336"/>
  <c r="N89" i="336" s="1"/>
  <c r="D290" i="5" s="1"/>
  <c r="N85" i="302"/>
  <c r="N87" i="302" s="1"/>
  <c r="N86" i="99"/>
  <c r="N88" i="99" s="1"/>
  <c r="D89" i="5" s="1"/>
  <c r="N88" i="275"/>
  <c r="N90" i="275" s="1"/>
  <c r="D233" i="5" s="1"/>
  <c r="L84" i="285"/>
  <c r="L88" i="171"/>
  <c r="L86" i="313"/>
  <c r="L85" i="313"/>
  <c r="L87" i="180"/>
  <c r="N86" i="59"/>
  <c r="N88" i="59" s="1"/>
  <c r="D50" i="5" s="1"/>
  <c r="L83" i="297"/>
  <c r="L85" i="319"/>
  <c r="L83" i="285"/>
  <c r="N85" i="285" s="1"/>
  <c r="N87" i="285" s="1"/>
  <c r="D242" i="5" s="1"/>
  <c r="L89" i="189"/>
  <c r="L84" i="297"/>
  <c r="L86" i="319"/>
  <c r="L85" i="239"/>
  <c r="L86" i="239"/>
  <c r="N86" i="39"/>
  <c r="N88" i="39" s="1"/>
  <c r="D30" i="5" s="1"/>
  <c r="L89" i="157"/>
  <c r="N86" i="102"/>
  <c r="N88" i="102" s="1"/>
  <c r="D92" i="5" s="1"/>
  <c r="N85" i="75"/>
  <c r="N87" i="75" s="1"/>
  <c r="D66" i="5" s="1"/>
  <c r="N88" i="232"/>
  <c r="N90" i="232" s="1"/>
  <c r="D192" i="5" s="1"/>
  <c r="N85" i="286"/>
  <c r="N87" i="286" s="1"/>
  <c r="D243" i="5" s="1"/>
  <c r="L89" i="268"/>
  <c r="N91" i="249"/>
  <c r="N93" i="249" s="1"/>
  <c r="D209" i="5" s="1"/>
  <c r="N88" i="274"/>
  <c r="N90" i="274" s="1"/>
  <c r="D232" i="5" s="1"/>
  <c r="N86" i="140"/>
  <c r="N88" i="140" s="1"/>
  <c r="D132" i="5" s="1"/>
  <c r="L88" i="178"/>
  <c r="N91" i="178" s="1"/>
  <c r="N93" i="178" s="1"/>
  <c r="D157" i="5" s="1"/>
  <c r="N86" i="96"/>
  <c r="N88" i="96" s="1"/>
  <c r="D86" i="5" s="1"/>
  <c r="N86" i="92"/>
  <c r="N88" i="92" s="1"/>
  <c r="D83" i="5" s="1"/>
  <c r="L87" i="189"/>
  <c r="N91" i="268"/>
  <c r="N93" i="268" s="1"/>
  <c r="D227" i="5" s="1"/>
  <c r="N87" i="238"/>
  <c r="N89" i="238" s="1"/>
  <c r="D198" i="5" s="1"/>
  <c r="N91" i="282"/>
  <c r="N93" i="282" s="1"/>
  <c r="D239" i="5" s="1"/>
  <c r="N86" i="135"/>
  <c r="N88" i="135" s="1"/>
  <c r="D126" i="5" s="1"/>
  <c r="N86" i="41"/>
  <c r="N88" i="41" s="1"/>
  <c r="D32" i="5" s="1"/>
  <c r="L90" i="155"/>
  <c r="N86" i="147"/>
  <c r="N88" i="147" s="1"/>
  <c r="D137" i="5" s="1"/>
  <c r="N86" i="69"/>
  <c r="N88" i="69" s="1"/>
  <c r="D60" i="5" s="1"/>
  <c r="N86" i="138"/>
  <c r="N88" i="138" s="1"/>
  <c r="D129" i="5" s="1"/>
  <c r="N86" i="53"/>
  <c r="N88" i="53" s="1"/>
  <c r="D45" i="5" s="1"/>
  <c r="L89" i="155"/>
  <c r="N87" i="235"/>
  <c r="N89" i="235" s="1"/>
  <c r="D195" i="5" s="1"/>
  <c r="N86" i="149"/>
  <c r="N88" i="149" s="1"/>
  <c r="D135" i="5" s="1"/>
  <c r="N86" i="33"/>
  <c r="N88" i="33" s="1"/>
  <c r="D25" i="5" s="1"/>
  <c r="N87" i="342"/>
  <c r="N89" i="342" s="1"/>
  <c r="D295" i="5" s="1"/>
  <c r="N86" i="100"/>
  <c r="N88" i="100" s="1"/>
  <c r="D90" i="5" s="1"/>
  <c r="N93" i="221"/>
  <c r="N95" i="221" s="1"/>
  <c r="D184" i="5" s="1"/>
  <c r="L88" i="180"/>
  <c r="N90" i="217"/>
  <c r="N92" i="217" s="1"/>
  <c r="D179" i="5" s="1"/>
  <c r="N86" i="80"/>
  <c r="N88" i="80" s="1"/>
  <c r="D71" i="5" s="1"/>
  <c r="N87" i="295"/>
  <c r="N89" i="295" s="1"/>
  <c r="D251" i="5" s="1"/>
  <c r="N86" i="231"/>
  <c r="N88" i="231" s="1"/>
  <c r="D191" i="5" s="1"/>
  <c r="N87" i="264"/>
  <c r="N89" i="264" s="1"/>
  <c r="D223" i="5" s="1"/>
  <c r="N86" i="9"/>
  <c r="N88" i="9" s="1"/>
  <c r="D4" i="5" s="1"/>
  <c r="N86" i="29"/>
  <c r="N88" i="29" s="1"/>
  <c r="D21" i="5" s="1"/>
  <c r="N87" i="333"/>
  <c r="N89" i="333" s="1"/>
  <c r="D287" i="5" s="1"/>
  <c r="N86" i="88"/>
  <c r="N88" i="88" s="1"/>
  <c r="D79" i="5" s="1"/>
  <c r="N86" i="214"/>
  <c r="N88" i="214" s="1"/>
  <c r="D176" i="5" s="1"/>
  <c r="N85" i="325"/>
  <c r="N87" i="325" s="1"/>
  <c r="D280" i="5" s="1"/>
  <c r="N82" i="227"/>
  <c r="N84" i="227" s="1"/>
  <c r="D188" i="5" s="1"/>
  <c r="N87" i="262"/>
  <c r="N89" i="262" s="1"/>
  <c r="D221" i="5" s="1"/>
  <c r="N86" i="142"/>
  <c r="N88" i="142" s="1"/>
  <c r="D134"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1" l="1"/>
  <c r="N93" i="171" s="1"/>
  <c r="D156" i="5" s="1"/>
  <c r="N87" i="239"/>
  <c r="N89" i="239" s="1"/>
  <c r="D199" i="5" s="1"/>
  <c r="N91" i="176"/>
  <c r="N93" i="176" s="1"/>
  <c r="D155" i="5" s="1"/>
  <c r="N87" i="313"/>
  <c r="N89" i="313" s="1"/>
  <c r="D269" i="5" s="1"/>
  <c r="N91" i="157"/>
  <c r="N93" i="157" s="1"/>
  <c r="D145" i="5" s="1"/>
  <c r="N93" i="165"/>
  <c r="N95" i="165" s="1"/>
  <c r="D150" i="5" s="1"/>
  <c r="N90" i="184"/>
  <c r="N92" i="184" s="1"/>
  <c r="D164" i="5" s="1"/>
  <c r="N87" i="319"/>
  <c r="N89" i="319" s="1"/>
  <c r="D275" i="5" s="1"/>
  <c r="N90" i="189"/>
  <c r="N92" i="189" s="1"/>
  <c r="D169" i="5" s="1"/>
  <c r="N90" i="164"/>
  <c r="N92" i="164" s="1"/>
  <c r="D149" i="5" s="1"/>
  <c r="N85" i="297"/>
  <c r="N87" i="297" s="1"/>
  <c r="D253" i="5" s="1"/>
  <c r="N90" i="180"/>
  <c r="N92" i="180" s="1"/>
  <c r="D159" i="5" s="1"/>
  <c r="N91" i="155"/>
  <c r="N93" i="155" s="1"/>
  <c r="D144" i="5" s="1"/>
  <c r="N86" i="60"/>
  <c r="N88" i="60" s="1"/>
  <c r="D51"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<sst xmlns="http://schemas.openxmlformats.org/spreadsheetml/2006/main" count="38539" uniqueCount="2344">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</sst>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0">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0" xfId="0" applyFill="1" applyBorder="1" applyProtection="1"/>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0" xfId="0" applyFill="1" applyBorder="1" applyProtection="1"/>
    <xf numFmtId="0" fontId="0" fillId="17" borderId="74" xfId="0" applyFill="1" applyBorder="1" applyProtection="1"/>
    <xf numFmtId="0" fontId="0" fillId="17" borderId="75"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6"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8"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8"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8"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8"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9" xfId="0" applyNumberFormat="1" applyFont="1" applyFill="1" applyBorder="1" applyAlignment="1" applyProtection="1">
      <alignment wrapText="1"/>
    </xf>
    <xf numFmtId="3" fontId="21" fillId="5" borderId="69"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7" xfId="0" applyFont="1" applyFill="1" applyBorder="1" applyAlignment="1" applyProtection="1">
      <alignment horizontal="center" vertical="center" wrapText="1"/>
    </xf>
    <xf numFmtId="0" fontId="23" fillId="4" borderId="78"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8" xfId="10" applyFont="1" applyFill="1" applyBorder="1" applyAlignment="1" applyProtection="1">
      <alignment horizontal="left" wrapText="1"/>
    </xf>
    <xf numFmtId="0" fontId="32" fillId="5" borderId="68"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69"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79"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7"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6"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6"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4" xfId="0" applyNumberFormat="1" applyFont="1" applyFill="1" applyBorder="1" applyAlignment="1">
      <alignment horizontal="right"/>
    </xf>
    <xf numFmtId="165" fontId="8" fillId="7" borderId="40" xfId="9" applyFont="1" applyFill="1" applyBorder="1" applyAlignment="1">
      <alignment horizontal="right"/>
    </xf>
    <xf numFmtId="170" fontId="8" fillId="7" borderId="76" xfId="0" applyNumberFormat="1" applyFont="1" applyFill="1" applyBorder="1" applyAlignment="1">
      <alignment horizontal="right"/>
    </xf>
    <xf numFmtId="0" fontId="8" fillId="7" borderId="19" xfId="0" applyFont="1" applyFill="1" applyBorder="1" applyAlignment="1"/>
    <xf numFmtId="0" fontId="8" fillId="7" borderId="104"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6"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3" fontId="7" fillId="0" borderId="0" xfId="1" applyNumberFormat="1" applyFont="1" applyFill="1" applyBorder="1" applyProtection="1"/>
    <xf numFmtId="0" fontId="0" fillId="17" borderId="0" xfId="0" applyFill="1" applyBorder="1" applyAlignment="1" applyProtection="1">
      <alignment horizontal="center"/>
    </xf>
    <xf numFmtId="0" fontId="28" fillId="19" borderId="80" xfId="0" applyFont="1" applyFill="1" applyBorder="1" applyAlignment="1" applyProtection="1">
      <alignment horizontal="center" vertical="top" wrapText="1"/>
    </xf>
    <xf numFmtId="0" fontId="29"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3" xfId="0" applyFont="1" applyFill="1" applyBorder="1" applyAlignment="1" applyProtection="1">
      <alignment horizontal="center" vertical="center" wrapText="1"/>
    </xf>
    <xf numFmtId="0" fontId="0" fillId="21" borderId="84" xfId="0" applyFill="1" applyBorder="1" applyAlignment="1" applyProtection="1">
      <alignment horizontal="center" vertical="center"/>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7" xfId="0" applyFill="1" applyBorder="1" applyAlignment="1" applyProtection="1">
      <alignment horizontal="center" vertical="center"/>
    </xf>
    <xf numFmtId="0" fontId="6" fillId="6" borderId="98" xfId="3"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30" fillId="22" borderId="88" xfId="0" applyFont="1" applyFill="1" applyBorder="1" applyAlignment="1" applyProtection="1">
      <alignment horizontal="center" vertical="center" wrapText="1"/>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6" fillId="24" borderId="93" xfId="3" applyFont="1" applyFill="1" applyBorder="1" applyAlignment="1" applyProtection="1">
      <alignment horizontal="center" vertical="center"/>
    </xf>
    <xf numFmtId="0" fontId="31" fillId="23" borderId="94" xfId="0" applyFont="1" applyFill="1" applyBorder="1" applyAlignment="1" applyProtection="1">
      <alignment horizontal="center" vertical="center" wrapText="1"/>
    </xf>
    <xf numFmtId="0" fontId="31" fillId="23" borderId="95" xfId="0" applyFont="1" applyFill="1" applyBorder="1" applyAlignment="1" applyProtection="1">
      <alignment horizontal="center" vertical="center"/>
    </xf>
    <xf numFmtId="0" fontId="31" fillId="23" borderId="96"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1" xfId="19" applyFont="1" applyBorder="1" applyAlignment="1">
      <alignment horizontal="center"/>
    </xf>
    <xf numFmtId="0" fontId="8" fillId="0" borderId="103" xfId="19" applyFont="1" applyBorder="1" applyAlignment="1">
      <alignment horizontal="center"/>
    </xf>
    <xf numFmtId="0" fontId="8" fillId="0" borderId="105" xfId="19" applyFont="1" applyBorder="1" applyAlignment="1">
      <alignment horizontal="center"/>
    </xf>
    <xf numFmtId="0" fontId="9" fillId="18" borderId="102"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6" xfId="19" applyFont="1" applyFill="1" applyBorder="1" applyAlignment="1">
      <alignment horizontal="center"/>
    </xf>
    <xf numFmtId="0" fontId="14" fillId="18" borderId="42" xfId="19" applyFont="1" applyFill="1" applyBorder="1" applyAlignment="1">
      <alignment horizontal="center"/>
    </xf>
    <xf numFmtId="0" fontId="14" fillId="18" borderId="107"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2"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4"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8"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8"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1" xfId="0" applyFont="1" applyFill="1" applyBorder="1" applyAlignment="1">
      <alignment horizontal="center"/>
    </xf>
    <xf numFmtId="0" fontId="8" fillId="13" borderId="103" xfId="0" applyFont="1" applyFill="1" applyBorder="1" applyAlignment="1">
      <alignment horizontal="center"/>
    </xf>
    <xf numFmtId="0" fontId="8" fillId="13" borderId="105"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4"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6" xfId="0" applyFont="1" applyFill="1" applyBorder="1" applyAlignment="1">
      <alignment horizontal="center"/>
    </xf>
    <xf numFmtId="0" fontId="14" fillId="12" borderId="42" xfId="0" applyFont="1" applyFill="1" applyBorder="1" applyAlignment="1">
      <alignment horizontal="center"/>
    </xf>
    <xf numFmtId="0" fontId="14" fillId="12" borderId="107" xfId="0" applyFont="1" applyFill="1" applyBorder="1" applyAlignment="1">
      <alignment horizontal="center"/>
    </xf>
    <xf numFmtId="0" fontId="14" fillId="12" borderId="102"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2"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1" xfId="0" applyFont="1" applyFill="1" applyBorder="1" applyAlignment="1">
      <alignment horizontal="center"/>
    </xf>
    <xf numFmtId="0" fontId="8" fillId="26" borderId="103" xfId="0" applyFont="1" applyFill="1" applyBorder="1" applyAlignment="1">
      <alignment horizontal="center"/>
    </xf>
    <xf numFmtId="0" fontId="8" fillId="26" borderId="105"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4"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6" xfId="0" applyFont="1" applyFill="1" applyBorder="1" applyAlignment="1">
      <alignment horizontal="center"/>
    </xf>
    <xf numFmtId="0" fontId="14" fillId="28" borderId="42" xfId="0" applyFont="1" applyFill="1" applyBorder="1" applyAlignment="1">
      <alignment horizontal="center"/>
    </xf>
    <xf numFmtId="0" fontId="14" fillId="28" borderId="107" xfId="0" applyFont="1" applyFill="1" applyBorder="1" applyAlignment="1">
      <alignment horizontal="center"/>
    </xf>
    <xf numFmtId="0" fontId="14" fillId="28" borderId="102"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2"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09"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 ANDRÉS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8" sqref="B58"/>
    </sheetView>
  </sheetViews>
  <sheetFormatPr baseColWidth="10" defaultRowHeight="15"/>
  <cols>
    <col min="2" max="2" width="9" customWidth="1"/>
    <col min="8" max="8" width="83" customWidth="1"/>
    <col min="26" max="26" width="8.570312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65"/>
      <c r="B32" s="665"/>
      <c r="C32" s="665"/>
      <c r="D32" s="665"/>
      <c r="E32" s="665"/>
      <c r="F32" s="665"/>
      <c r="G32" s="665"/>
      <c r="H32" s="665"/>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65"/>
      <c r="B33" s="665"/>
      <c r="C33" s="665"/>
      <c r="D33" s="665"/>
      <c r="E33" s="665"/>
      <c r="F33" s="665"/>
      <c r="G33" s="665"/>
      <c r="H33" s="665"/>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65"/>
      <c r="B34" s="665"/>
      <c r="C34" s="665"/>
      <c r="D34" s="665"/>
      <c r="E34" s="665"/>
      <c r="F34" s="665"/>
      <c r="G34" s="665"/>
      <c r="H34" s="665"/>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65"/>
      <c r="B35" s="665"/>
      <c r="C35" s="665"/>
      <c r="D35" s="665"/>
      <c r="E35" s="665"/>
      <c r="F35" s="665"/>
      <c r="G35" s="665"/>
      <c r="H35" s="665"/>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65"/>
      <c r="B36" s="665"/>
      <c r="C36" s="665"/>
      <c r="D36" s="665"/>
      <c r="E36" s="665"/>
      <c r="F36" s="665"/>
      <c r="G36" s="665"/>
      <c r="H36" s="665"/>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65"/>
      <c r="B37" s="665"/>
      <c r="C37" s="665"/>
      <c r="D37" s="665"/>
      <c r="E37" s="665"/>
      <c r="F37" s="665"/>
      <c r="G37" s="665"/>
      <c r="H37" s="665"/>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65"/>
      <c r="B38" s="665"/>
      <c r="C38" s="665"/>
      <c r="D38" s="665"/>
      <c r="E38" s="665"/>
      <c r="F38" s="665"/>
      <c r="G38" s="665"/>
      <c r="H38" s="665"/>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42"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0" customWidth="1"/>
    <col min="5" max="5" width="30" style="201"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5643061.4115982167</v>
      </c>
      <c r="G3" t="s">
        <v>980</v>
      </c>
      <c r="J3" s="1"/>
    </row>
    <row r="4" spans="1:10" ht="54" thickTop="1" thickBot="1">
      <c r="A4" s="131" t="s">
        <v>985</v>
      </c>
      <c r="B4" s="132" t="s">
        <v>1169</v>
      </c>
      <c r="C4" s="130" t="s">
        <v>984</v>
      </c>
      <c r="D4" s="177">
        <f>VLOOKUP('200.2'!A88,'200.2'!A37:N108,14,FALSE)</f>
        <v>411672.92580711341</v>
      </c>
      <c r="J4" s="1"/>
    </row>
    <row r="5" spans="1:10" ht="54" thickTop="1" thickBot="1">
      <c r="A5" s="131" t="s">
        <v>986</v>
      </c>
      <c r="B5" s="132" t="s">
        <v>1170</v>
      </c>
      <c r="C5" s="133" t="s">
        <v>987</v>
      </c>
      <c r="D5" s="177">
        <f>VLOOKUP('201.1'!A88,'201.1'!A38:N109,14,FALSE)</f>
        <v>321171.11017007101</v>
      </c>
    </row>
    <row r="6" spans="1:10" ht="54" thickTop="1" thickBot="1">
      <c r="A6" s="131" t="s">
        <v>988</v>
      </c>
      <c r="B6" s="132" t="s">
        <v>1171</v>
      </c>
      <c r="C6" s="133" t="s">
        <v>987</v>
      </c>
      <c r="D6" s="177">
        <f>VLOOKUP('201.2'!A88,'201.2'!A39:N110,14,FALSE)</f>
        <v>341042.81017809769</v>
      </c>
    </row>
    <row r="7" spans="1:10" ht="70.5" customHeight="1" thickTop="1" thickBot="1">
      <c r="A7" s="131" t="s">
        <v>989</v>
      </c>
      <c r="B7" s="132" t="s">
        <v>1172</v>
      </c>
      <c r="C7" s="133" t="s">
        <v>987</v>
      </c>
      <c r="D7" s="177">
        <f>VLOOKUP('201.3'!A88,'201.3'!A40:N111,14,FALSE)</f>
        <v>77219.971356786147</v>
      </c>
    </row>
    <row r="8" spans="1:10" ht="54" thickTop="1" thickBot="1">
      <c r="A8" s="131" t="s">
        <v>990</v>
      </c>
      <c r="B8" s="132" t="s">
        <v>1173</v>
      </c>
      <c r="C8" s="133" t="s">
        <v>987</v>
      </c>
      <c r="D8" s="177">
        <f>VLOOKUP('201.4'!A88,'201.4'!A41:N112,14,FALSE)</f>
        <v>131671.64292250166</v>
      </c>
    </row>
    <row r="9" spans="1:10" ht="54" thickTop="1" thickBot="1">
      <c r="A9" s="131" t="s">
        <v>991</v>
      </c>
      <c r="B9" s="132" t="s">
        <v>1170</v>
      </c>
      <c r="C9" s="133" t="s">
        <v>1845</v>
      </c>
      <c r="D9" s="177">
        <f>VLOOKUP('201.5'!A88,'201.5'!A42:N113,14,FALSE)</f>
        <v>321171.11017007101</v>
      </c>
    </row>
    <row r="10" spans="1:10" ht="54" thickTop="1" thickBot="1">
      <c r="A10" s="131" t="s">
        <v>992</v>
      </c>
      <c r="B10" s="132" t="s">
        <v>1171</v>
      </c>
      <c r="C10" s="133" t="s">
        <v>1845</v>
      </c>
      <c r="D10" s="177">
        <f>VLOOKUP('201.6'!A88,'201.6'!A43:N114,14,FALSE)</f>
        <v>341042.81017809769</v>
      </c>
    </row>
    <row r="11" spans="1:10" ht="54" thickTop="1" thickBot="1">
      <c r="A11" s="131" t="s">
        <v>993</v>
      </c>
      <c r="B11" s="132" t="s">
        <v>1171</v>
      </c>
      <c r="C11" s="133" t="s">
        <v>387</v>
      </c>
      <c r="D11" s="177">
        <f>VLOOKUP('201.7'!A88,'201.7'!A44:N115,14,FALSE)</f>
        <v>338406.68939212512</v>
      </c>
    </row>
    <row r="12" spans="1:10" ht="54" thickTop="1" thickBot="1">
      <c r="A12" s="131" t="s">
        <v>994</v>
      </c>
      <c r="B12" s="132" t="s">
        <v>1174</v>
      </c>
      <c r="C12" s="133" t="s">
        <v>233</v>
      </c>
      <c r="D12" s="177">
        <f>VLOOKUP('201.8'!A88,'201.8'!A45:N116,14,FALSE)</f>
        <v>32466.40526988278</v>
      </c>
    </row>
    <row r="13" spans="1:10" ht="54" thickTop="1" thickBot="1">
      <c r="A13" s="131" t="s">
        <v>995</v>
      </c>
      <c r="B13" s="132" t="s">
        <v>1175</v>
      </c>
      <c r="C13" s="133" t="s">
        <v>233</v>
      </c>
      <c r="D13" s="177">
        <f>VLOOKUP('201.9'!A88,'201.9'!A46:N117,14,FALSE)</f>
        <v>31966.20390001842</v>
      </c>
    </row>
    <row r="14" spans="1:10" ht="54" thickTop="1" thickBot="1">
      <c r="A14" s="131" t="s">
        <v>996</v>
      </c>
      <c r="B14" s="132" t="s">
        <v>1176</v>
      </c>
      <c r="C14" s="133" t="s">
        <v>144</v>
      </c>
      <c r="D14" s="177">
        <f>VLOOKUP('201.10'!A88,'201.10'!A47:N118,14,FALSE)</f>
        <v>15384.177732484633</v>
      </c>
    </row>
    <row r="15" spans="1:10" ht="54" thickTop="1" thickBot="1">
      <c r="A15" s="131" t="s">
        <v>997</v>
      </c>
      <c r="B15" s="132" t="s">
        <v>1177</v>
      </c>
      <c r="C15" s="133" t="s">
        <v>998</v>
      </c>
      <c r="D15" s="177">
        <f>VLOOKUP('201.11'!A88,'201.11'!A48:N119,14,FALSE)</f>
        <v>1635.8470925984357</v>
      </c>
    </row>
    <row r="16" spans="1:10" ht="54" thickTop="1" thickBot="1">
      <c r="A16" s="131" t="s">
        <v>999</v>
      </c>
      <c r="B16" s="132" t="s">
        <v>1178</v>
      </c>
      <c r="C16" s="133" t="s">
        <v>1845</v>
      </c>
      <c r="D16" s="177">
        <f>VLOOKUP('201.12'!A88,'201.12'!A49:N120,14,FALSE)</f>
        <v>193918.35956833183</v>
      </c>
    </row>
    <row r="17" spans="1:4" ht="64.5" thickTop="1" thickBot="1">
      <c r="A17" s="134" t="s">
        <v>1000</v>
      </c>
      <c r="B17" s="135" t="s">
        <v>1179</v>
      </c>
      <c r="C17" s="133" t="s">
        <v>1845</v>
      </c>
      <c r="D17" s="177">
        <f>VLOOKUP('201.13'!A88,'201.13'!A50:N121,14,FALSE)</f>
        <v>126336.45672909086</v>
      </c>
    </row>
    <row r="18" spans="1:4" ht="54" thickTop="1" thickBot="1">
      <c r="A18" s="131" t="s">
        <v>1001</v>
      </c>
      <c r="B18" s="132" t="s">
        <v>1180</v>
      </c>
      <c r="C18" s="133" t="s">
        <v>144</v>
      </c>
      <c r="D18" s="177">
        <f>VLOOKUP('201.14'!A88,'201.14'!A51:N122,14,FALSE)</f>
        <v>40882.449716565934</v>
      </c>
    </row>
    <row r="19" spans="1:4" ht="54" thickTop="1" thickBot="1">
      <c r="A19" s="131" t="s">
        <v>1002</v>
      </c>
      <c r="B19" s="132" t="s">
        <v>1181</v>
      </c>
      <c r="C19" s="133" t="s">
        <v>144</v>
      </c>
      <c r="D19" s="177">
        <f>VLOOKUP('201.15'!A88,'201.15'!A52:N123,14,FALSE)</f>
        <v>51765.694942683091</v>
      </c>
    </row>
    <row r="20" spans="1:4" ht="54" thickTop="1" thickBot="1">
      <c r="A20" s="131" t="s">
        <v>1003</v>
      </c>
      <c r="B20" s="132" t="s">
        <v>1182</v>
      </c>
      <c r="C20" s="133" t="s">
        <v>144</v>
      </c>
      <c r="D20" s="177">
        <f>VLOOKUP('201.16'!A88,'201.16'!A53:N124,14,FALSE)</f>
        <v>2064.1954666666666</v>
      </c>
    </row>
    <row r="21" spans="1:4" ht="54" thickTop="1" thickBot="1">
      <c r="A21" s="131" t="s">
        <v>1004</v>
      </c>
      <c r="B21" s="132" t="s">
        <v>1183</v>
      </c>
      <c r="C21" s="133" t="s">
        <v>1845</v>
      </c>
      <c r="D21" s="177">
        <f>VLOOKUP('201.17'!A88,'201.17'!A54:N125,14,FALSE)</f>
        <v>129785.38218240163</v>
      </c>
    </row>
    <row r="22" spans="1:4" ht="54" thickTop="1" thickBot="1">
      <c r="A22" s="131" t="s">
        <v>1005</v>
      </c>
      <c r="B22" s="132" t="s">
        <v>1184</v>
      </c>
      <c r="C22" s="133" t="s">
        <v>1845</v>
      </c>
      <c r="D22" s="177">
        <f>VLOOKUP('201.18'!A88,'201.18'!A55:N126,14,FALSE)</f>
        <v>129785.38218240163</v>
      </c>
    </row>
    <row r="23" spans="1:4" ht="54" thickTop="1" thickBot="1">
      <c r="A23" s="131" t="s">
        <v>1006</v>
      </c>
      <c r="B23" s="132" t="s">
        <v>1185</v>
      </c>
      <c r="C23" s="133" t="s">
        <v>144</v>
      </c>
      <c r="D23" s="177">
        <f>VLOOKUP('201.19'!A88,'201.19'!A56:N127,14,FALSE)</f>
        <v>10548.011300462145</v>
      </c>
    </row>
    <row r="24" spans="1:4" ht="54" thickTop="1" thickBot="1">
      <c r="A24" s="131" t="s">
        <v>1007</v>
      </c>
      <c r="B24" s="132" t="s">
        <v>1186</v>
      </c>
      <c r="C24" s="133" t="s">
        <v>144</v>
      </c>
      <c r="D24" s="177">
        <f>VLOOKUP('201.20'!A88,'201.20'!A57:N128,14,FALSE)</f>
        <v>864.2070162158991</v>
      </c>
    </row>
    <row r="25" spans="1:4" ht="54" thickTop="1" thickBot="1">
      <c r="A25" s="131" t="s">
        <v>1008</v>
      </c>
      <c r="B25" s="132" t="s">
        <v>1187</v>
      </c>
      <c r="C25" s="133" t="s">
        <v>144</v>
      </c>
      <c r="D25" s="177">
        <f>VLOOKUP('201.21'!A88,'201.21'!A58:N129,14,FALSE)</f>
        <v>11317.769926980905</v>
      </c>
    </row>
    <row r="26" spans="1:4" ht="54" thickTop="1" thickBot="1">
      <c r="A26" s="131" t="s">
        <v>1425</v>
      </c>
      <c r="B26" s="132" t="s">
        <v>1413</v>
      </c>
      <c r="C26" s="133" t="s">
        <v>1845</v>
      </c>
      <c r="D26" s="177">
        <f>VLOOKUP('203.1'!A88,'203.1'!A59:N130,14,FALSE)</f>
        <v>1257846.4003837516</v>
      </c>
    </row>
    <row r="27" spans="1:4" ht="54" thickTop="1" thickBot="1">
      <c r="A27" s="131" t="s">
        <v>1426</v>
      </c>
      <c r="B27" s="132" t="s">
        <v>1417</v>
      </c>
      <c r="C27" s="133" t="s">
        <v>1845</v>
      </c>
      <c r="D27" s="177">
        <f>VLOOKUP('203.2'!A88,'203.2'!A60:N131,14,FALSE)</f>
        <v>1490935.2352734234</v>
      </c>
    </row>
    <row r="28" spans="1:4" ht="54" thickTop="1" thickBot="1">
      <c r="A28" s="131" t="s">
        <v>1427</v>
      </c>
      <c r="B28" s="132" t="s">
        <v>1418</v>
      </c>
      <c r="C28" s="133" t="s">
        <v>1845</v>
      </c>
      <c r="D28" s="177">
        <f>VLOOKUP('203.3'!A88,'203.3'!A61:N132,14,FALSE)</f>
        <v>1657427.2601946171</v>
      </c>
    </row>
    <row r="29" spans="1:4" ht="54" thickTop="1" thickBot="1">
      <c r="A29" s="131" t="s">
        <v>1428</v>
      </c>
      <c r="B29" s="132" t="s">
        <v>1419</v>
      </c>
      <c r="C29" s="133" t="s">
        <v>1845</v>
      </c>
      <c r="D29" s="177">
        <f>VLOOKUP('203.4'!A88,'203.4'!A62:N133,14,FALSE)</f>
        <v>745458.00219794014</v>
      </c>
    </row>
    <row r="30" spans="1:4" ht="54" thickTop="1" thickBot="1">
      <c r="A30" s="131" t="s">
        <v>1429</v>
      </c>
      <c r="B30" s="132" t="s">
        <v>1420</v>
      </c>
      <c r="C30" s="133" t="s">
        <v>1845</v>
      </c>
      <c r="D30" s="177">
        <f>VLOOKUP('203.5'!A88,'203.5'!A63:N134,14,FALSE)</f>
        <v>854693.42797873623</v>
      </c>
    </row>
    <row r="31" spans="1:4" ht="54" thickTop="1" thickBot="1">
      <c r="A31" s="131" t="s">
        <v>1430</v>
      </c>
      <c r="B31" s="132" t="s">
        <v>1421</v>
      </c>
      <c r="C31" s="133" t="s">
        <v>1845</v>
      </c>
      <c r="D31" s="177">
        <f>VLOOKUP('203.6'!A88,'203.6'!A64:N135,14,FALSE)</f>
        <v>924206.88074833388</v>
      </c>
    </row>
    <row r="32" spans="1:4" ht="54" thickTop="1" thickBot="1">
      <c r="A32" s="131" t="s">
        <v>1431</v>
      </c>
      <c r="B32" s="132" t="s">
        <v>1422</v>
      </c>
      <c r="C32" s="133" t="s">
        <v>1845</v>
      </c>
      <c r="D32" s="177">
        <f>VLOOKUP('203.7'!A88,'203.7'!A65:N136,14,FALSE)</f>
        <v>333641.63374606078</v>
      </c>
    </row>
    <row r="33" spans="1:4" ht="54" thickTop="1" thickBot="1">
      <c r="A33" s="131" t="s">
        <v>1432</v>
      </c>
      <c r="B33" s="132" t="s">
        <v>1871</v>
      </c>
      <c r="C33" s="133" t="s">
        <v>1845</v>
      </c>
      <c r="D33" s="177">
        <f>VLOOKUP('203.8'!A88,'203.8'!A66:N137,14,FALSE)</f>
        <v>521297.30183968728</v>
      </c>
    </row>
    <row r="34" spans="1:4" ht="54" thickTop="1" thickBot="1">
      <c r="A34" s="131" t="s">
        <v>1433</v>
      </c>
      <c r="B34" s="132" t="s">
        <v>1424</v>
      </c>
      <c r="C34" s="133" t="s">
        <v>1845</v>
      </c>
      <c r="D34" s="177">
        <f>VLOOKUP('203.9'!A88,'203.9'!A67:N138,14,FALSE)</f>
        <v>550047.42546145548</v>
      </c>
    </row>
    <row r="35" spans="1:4" ht="54" thickTop="1" thickBot="1">
      <c r="A35" s="131" t="s">
        <v>1434</v>
      </c>
      <c r="B35" s="132" t="s">
        <v>1414</v>
      </c>
      <c r="C35" s="133" t="s">
        <v>1845</v>
      </c>
      <c r="D35" s="177">
        <f>VLOOKUP('203.10'!A88,'203.10'!A68:N139,14,FALSE)</f>
        <v>272742.58718783653</v>
      </c>
    </row>
    <row r="36" spans="1:4" ht="54" thickTop="1" thickBot="1">
      <c r="A36" s="131" t="s">
        <v>1435</v>
      </c>
      <c r="B36" s="132" t="s">
        <v>1415</v>
      </c>
      <c r="C36" s="133" t="s">
        <v>1845</v>
      </c>
      <c r="D36" s="177">
        <f>VLOOKUP('203.11'!A88,'203.11'!A69:N140,14,FALSE)</f>
        <v>403683.15975063556</v>
      </c>
    </row>
    <row r="37" spans="1:4" ht="54" thickTop="1" thickBot="1">
      <c r="A37" s="131" t="s">
        <v>1436</v>
      </c>
      <c r="B37" s="215" t="s">
        <v>1416</v>
      </c>
      <c r="C37" s="133" t="s">
        <v>1845</v>
      </c>
      <c r="D37" s="177">
        <f>VLOOKUP('203.12'!A88,'203.12'!A70:N141,14,FALSE)</f>
        <v>418618.28890480078</v>
      </c>
    </row>
    <row r="38" spans="1:4" ht="54" thickTop="1" thickBot="1">
      <c r="A38" s="131" t="s">
        <v>1009</v>
      </c>
      <c r="B38" s="132" t="s">
        <v>1188</v>
      </c>
      <c r="C38" s="133" t="s">
        <v>387</v>
      </c>
      <c r="D38" s="177">
        <f>VLOOKUP('210.1.1'!A88,'210.1.1'!A71:N142,14,FALSE)</f>
        <v>17975.540505550402</v>
      </c>
    </row>
    <row r="39" spans="1:4" ht="54" thickTop="1" thickBot="1">
      <c r="A39" s="131" t="s">
        <v>1010</v>
      </c>
      <c r="B39" s="132" t="s">
        <v>1189</v>
      </c>
      <c r="C39" s="133" t="s">
        <v>387</v>
      </c>
      <c r="D39" s="177">
        <f>VLOOKUP('210.1.2'!A88,'210.1.2'!A72:N143,14,FALSE)</f>
        <v>7182.0287971726857</v>
      </c>
    </row>
    <row r="40" spans="1:4" ht="54" thickTop="1" thickBot="1">
      <c r="A40" s="131" t="s">
        <v>1011</v>
      </c>
      <c r="B40" s="132" t="s">
        <v>1190</v>
      </c>
      <c r="C40" s="133" t="s">
        <v>387</v>
      </c>
      <c r="D40" s="177">
        <f>VLOOKUP('210.2.1'!A90,'210.2.1'!A73:N144,14,FALSE)</f>
        <v>44042.797114364599</v>
      </c>
    </row>
    <row r="41" spans="1:4" ht="54" thickTop="1" thickBot="1">
      <c r="A41" s="131" t="s">
        <v>1012</v>
      </c>
      <c r="B41" s="132" t="s">
        <v>1191</v>
      </c>
      <c r="C41" s="133" t="s">
        <v>387</v>
      </c>
      <c r="D41" s="177">
        <f>VLOOKUP('210.2.2'!A88,'210.2.2'!A74:N145,14,FALSE)</f>
        <v>17975.540505550402</v>
      </c>
    </row>
    <row r="42" spans="1:4" ht="54" thickTop="1" thickBot="1">
      <c r="A42" s="131" t="s">
        <v>1013</v>
      </c>
      <c r="B42" s="132" t="s">
        <v>1192</v>
      </c>
      <c r="C42" s="133" t="s">
        <v>387</v>
      </c>
      <c r="D42" s="177">
        <f>VLOOKUP('210.2.3'!A91,'210.2.3'!A91:N146,14,FALSE)</f>
        <v>33249.28540598687</v>
      </c>
    </row>
    <row r="43" spans="1:4" ht="54" thickTop="1" thickBot="1">
      <c r="A43" s="131" t="s">
        <v>1014</v>
      </c>
      <c r="B43" s="132" t="s">
        <v>1193</v>
      </c>
      <c r="C43" s="133" t="s">
        <v>387</v>
      </c>
      <c r="D43" s="177">
        <f>VLOOKUP('210.2.4'!A88,'210.2.4'!A88:N147,14,FALSE)</f>
        <v>7182.0287971726857</v>
      </c>
    </row>
    <row r="44" spans="1:4" ht="54" thickTop="1" thickBot="1">
      <c r="A44" s="131" t="s">
        <v>1015</v>
      </c>
      <c r="B44" s="132" t="s">
        <v>1194</v>
      </c>
      <c r="C44" s="133" t="s">
        <v>387</v>
      </c>
      <c r="D44" s="177">
        <f>VLOOKUP('211.1'!A88,'211.1'!A88:N148,14,FALSE)</f>
        <v>13213.683135206698</v>
      </c>
    </row>
    <row r="45" spans="1:4" ht="54" thickTop="1" thickBot="1">
      <c r="A45" s="131" t="s">
        <v>1016</v>
      </c>
      <c r="B45" s="132" t="s">
        <v>1195</v>
      </c>
      <c r="C45" s="133" t="s">
        <v>387</v>
      </c>
      <c r="D45" s="177">
        <f>VLOOKUP('220.1'!A88,'220.1'!A88:N149,14,FALSE)</f>
        <v>25810.776608554443</v>
      </c>
    </row>
    <row r="46" spans="1:4" ht="54" thickTop="1" thickBot="1">
      <c r="A46" s="131" t="s">
        <v>1017</v>
      </c>
      <c r="B46" s="132" t="s">
        <v>1196</v>
      </c>
      <c r="C46" s="133" t="s">
        <v>387</v>
      </c>
      <c r="D46" s="177">
        <f>VLOOKUP('221.1'!A88,'221.1'!A88:N150,14,FALSE)</f>
        <v>16874.112084386485</v>
      </c>
    </row>
    <row r="47" spans="1:4" ht="54" thickTop="1" thickBot="1">
      <c r="A47" s="131" t="s">
        <v>1018</v>
      </c>
      <c r="B47" s="132" t="s">
        <v>1197</v>
      </c>
      <c r="C47" s="133" t="s">
        <v>387</v>
      </c>
      <c r="D47" s="177">
        <f>VLOOKUP('221.2'!A88,'221.2'!A88:N151,14,FALSE)</f>
        <v>10946.579534086261</v>
      </c>
    </row>
    <row r="48" spans="1:4" ht="64.5" thickTop="1" thickBot="1">
      <c r="A48" s="131" t="s">
        <v>1441</v>
      </c>
      <c r="B48" s="132" t="s">
        <v>1438</v>
      </c>
      <c r="C48" s="133" t="s">
        <v>233</v>
      </c>
      <c r="D48" s="177">
        <f>VLOOKUP('223.1'!A88,'223.1'!A88:N152,14,FALSE)</f>
        <v>8861.8105149258572</v>
      </c>
    </row>
    <row r="49" spans="1:4" ht="54" thickTop="1" thickBot="1">
      <c r="A49" s="131" t="s">
        <v>1442</v>
      </c>
      <c r="B49" s="132" t="s">
        <v>1439</v>
      </c>
      <c r="C49" s="133" t="s">
        <v>233</v>
      </c>
      <c r="D49" s="177">
        <f>VLOOKUP('223.2'!A88,'223.2'!A88:N153,14,FALSE)</f>
        <v>12933.036117340986</v>
      </c>
    </row>
    <row r="50" spans="1:4" ht="54" thickTop="1" thickBot="1">
      <c r="A50" s="131" t="s">
        <v>1443</v>
      </c>
      <c r="B50" s="132" t="s">
        <v>1440</v>
      </c>
      <c r="C50" s="133" t="s">
        <v>387</v>
      </c>
      <c r="D50" s="177">
        <f>VLOOKUP('223.3.1'!A88,'223.3.1'!A88:N154,14,FALSE)</f>
        <v>471106</v>
      </c>
    </row>
    <row r="51" spans="1:4" ht="64.5" thickTop="1" thickBot="1">
      <c r="A51" s="131" t="s">
        <v>1444</v>
      </c>
      <c r="B51" s="132" t="s">
        <v>1446</v>
      </c>
      <c r="C51" s="133" t="s">
        <v>387</v>
      </c>
      <c r="D51" s="177">
        <f>VLOOKUP('223.3.2'!A88,'223.3.2'!A88:N155,14,FALSE)</f>
        <v>794249.52645694697</v>
      </c>
    </row>
    <row r="52" spans="1:4" ht="54" thickTop="1" thickBot="1">
      <c r="A52" s="131" t="s">
        <v>1445</v>
      </c>
      <c r="B52" s="132" t="s">
        <v>1447</v>
      </c>
      <c r="C52" s="133" t="s">
        <v>387</v>
      </c>
      <c r="D52" s="177">
        <f>VLOOKUP('223.3.3'!A88,'223.3.3'!A88:N156,14,FALSE)</f>
        <v>794249.52645694697</v>
      </c>
    </row>
    <row r="53" spans="1:4" ht="54" thickTop="1" thickBot="1">
      <c r="A53" s="137" t="s">
        <v>1019</v>
      </c>
      <c r="B53" s="138" t="s">
        <v>1956</v>
      </c>
      <c r="C53" s="133" t="s">
        <v>233</v>
      </c>
      <c r="D53" s="177">
        <f>VLOOKUP('230.1'!A88,'230.1'!A88:N157,14,FALSE)</f>
        <v>5470.8425504070719</v>
      </c>
    </row>
    <row r="54" spans="1:4" ht="54" thickTop="1" thickBot="1">
      <c r="A54" s="137" t="s">
        <v>1020</v>
      </c>
      <c r="B54" s="138" t="s">
        <v>1198</v>
      </c>
      <c r="C54" s="133" t="s">
        <v>233</v>
      </c>
      <c r="D54" s="177">
        <f>VLOOKUP('231.1'!A88,'231.1'!A88:N159,14,FALSE)</f>
        <v>9110.4058284587663</v>
      </c>
    </row>
    <row r="55" spans="1:4" ht="54" thickTop="1" thickBot="1">
      <c r="A55" s="137" t="s">
        <v>1021</v>
      </c>
      <c r="B55" s="138" t="s">
        <v>1448</v>
      </c>
      <c r="C55" s="133" t="s">
        <v>233</v>
      </c>
      <c r="D55" s="177">
        <f>VLOOKUP('232.1'!A88,'232.1'!A88:N160,14,FALSE)</f>
        <v>7543.1950438657186</v>
      </c>
    </row>
    <row r="56" spans="1:4" ht="54" thickTop="1" thickBot="1">
      <c r="A56" s="137" t="s">
        <v>1449</v>
      </c>
      <c r="B56" s="138" t="s">
        <v>1872</v>
      </c>
      <c r="C56" s="133" t="s">
        <v>233</v>
      </c>
      <c r="D56" s="177">
        <f>VLOOKUP('233.1'!A88,'233.1'!A88:N161,14,FALSE)</f>
        <v>13559.655011033119</v>
      </c>
    </row>
    <row r="57" spans="1:4" ht="54" thickTop="1" thickBot="1">
      <c r="A57" s="137" t="s">
        <v>1451</v>
      </c>
      <c r="B57" s="138" t="s">
        <v>1452</v>
      </c>
      <c r="C57" s="133" t="s">
        <v>233</v>
      </c>
      <c r="D57" s="177">
        <f>VLOOKUP('233.10'!A88,'233.10'!A88:N162,14,FALSE)</f>
        <v>20731.021604430236</v>
      </c>
    </row>
    <row r="58" spans="1:4" ht="54" thickTop="1" thickBot="1">
      <c r="A58" s="137" t="s">
        <v>1022</v>
      </c>
      <c r="B58" s="138" t="s">
        <v>1453</v>
      </c>
      <c r="C58" s="133" t="s">
        <v>233</v>
      </c>
      <c r="D58" s="177">
        <f>VLOOKUP('234.1'!A88,'234.1'!A88:N163,14,FALSE)</f>
        <v>2039.8534321921752</v>
      </c>
    </row>
    <row r="59" spans="1:4" ht="54" thickTop="1" thickBot="1">
      <c r="A59" s="137" t="s">
        <v>1456</v>
      </c>
      <c r="B59" s="138" t="s">
        <v>1457</v>
      </c>
      <c r="C59" s="133" t="s">
        <v>387</v>
      </c>
      <c r="D59" s="177">
        <f>VLOOKUP('235.1'!A88,'235.1'!A88:N164,14,FALSE)</f>
        <v>111408.37081317545</v>
      </c>
    </row>
    <row r="60" spans="1:4" ht="54" thickTop="1" thickBot="1">
      <c r="A60" s="139" t="s">
        <v>1458</v>
      </c>
      <c r="B60" s="138" t="s">
        <v>1459</v>
      </c>
      <c r="C60" s="133" t="s">
        <v>387</v>
      </c>
      <c r="D60" s="177">
        <f>VLOOKUP('235.10'!A88,'235.10'!A88:N165,14,FALSE)</f>
        <v>46297.437914577589</v>
      </c>
    </row>
    <row r="61" spans="1:4" ht="54" thickTop="1" thickBot="1">
      <c r="A61" s="139" t="s">
        <v>1460</v>
      </c>
      <c r="B61" s="138" t="s">
        <v>1461</v>
      </c>
      <c r="C61" s="133" t="s">
        <v>377</v>
      </c>
      <c r="D61" s="177">
        <f>VLOOKUP('235.11'!A88,'235.11'!A88:N166,14,FALSE)</f>
        <v>813.8866612324731</v>
      </c>
    </row>
    <row r="62" spans="1:4" ht="54" thickTop="1" thickBot="1">
      <c r="A62" s="139" t="s">
        <v>1462</v>
      </c>
      <c r="B62" s="138" t="s">
        <v>1873</v>
      </c>
      <c r="C62" s="133" t="s">
        <v>387</v>
      </c>
      <c r="D62" s="177">
        <f>VLOOKUP('236.1'!A88,'236.1'!A88:N167,14,FALSE)</f>
        <v>253266.49840361654</v>
      </c>
    </row>
    <row r="63" spans="1:4" ht="54" thickTop="1" thickBot="1">
      <c r="A63" s="139" t="s">
        <v>1465</v>
      </c>
      <c r="B63" s="138" t="s">
        <v>1874</v>
      </c>
      <c r="C63" s="133" t="s">
        <v>387</v>
      </c>
      <c r="D63" s="177">
        <f>VLOOKUP('236.10'!A87,'236.10'!A87:N168,14,FALSE)</f>
        <v>46297.437914577589</v>
      </c>
    </row>
    <row r="64" spans="1:4" ht="54" thickTop="1" thickBot="1">
      <c r="A64" s="139" t="s">
        <v>1466</v>
      </c>
      <c r="B64" s="140" t="s">
        <v>1467</v>
      </c>
      <c r="C64" s="174" t="s">
        <v>377</v>
      </c>
      <c r="D64" s="177">
        <f>VLOOKUP('236.11'!A88,'236.11'!A88:N169,14,FALSE)</f>
        <v>2587.1132561129866</v>
      </c>
    </row>
    <row r="65" spans="1:4" ht="54" thickTop="1" thickBot="1">
      <c r="A65" s="137" t="s">
        <v>1023</v>
      </c>
      <c r="B65" s="138" t="s">
        <v>1199</v>
      </c>
      <c r="C65" s="133" t="s">
        <v>233</v>
      </c>
      <c r="D65" s="177">
        <f>VLOOKUP('310.1'!A87,'310.1'!A87:N170,14,FALSE)</f>
        <v>3990.004547951221</v>
      </c>
    </row>
    <row r="66" spans="1:4" ht="54" thickTop="1" thickBot="1">
      <c r="A66" s="137" t="s">
        <v>1024</v>
      </c>
      <c r="B66" s="138" t="s">
        <v>1200</v>
      </c>
      <c r="C66" s="133" t="s">
        <v>387</v>
      </c>
      <c r="D66" s="177">
        <f>VLOOKUP('311.1'!A87,'311.1'!A87:N171,14,FALSE)</f>
        <v>482873.6788542461</v>
      </c>
    </row>
    <row r="67" spans="1:4" ht="54" thickTop="1" thickBot="1">
      <c r="A67" s="137" t="s">
        <v>1025</v>
      </c>
      <c r="B67" s="138" t="s">
        <v>1201</v>
      </c>
      <c r="C67" s="133" t="s">
        <v>998</v>
      </c>
      <c r="D67" s="177">
        <f>VLOOKUP('312.1'!A88,'312.1'!A88:N172,14,FALSE)</f>
        <v>7864.9209848325072</v>
      </c>
    </row>
    <row r="68" spans="1:4" ht="54" thickTop="1" thickBot="1">
      <c r="A68" s="137" t="s">
        <v>1026</v>
      </c>
      <c r="B68" s="138" t="s">
        <v>1202</v>
      </c>
      <c r="C68" s="133" t="s">
        <v>998</v>
      </c>
      <c r="D68" s="177">
        <f>VLOOKUP('312.2'!A88,'312.2'!A88:N173,14,FALSE)</f>
        <v>5020.1623307441541</v>
      </c>
    </row>
    <row r="69" spans="1:4" ht="54" thickTop="1" thickBot="1">
      <c r="A69" s="137" t="s">
        <v>1027</v>
      </c>
      <c r="B69" s="138" t="s">
        <v>1203</v>
      </c>
      <c r="C69" s="133" t="s">
        <v>1464</v>
      </c>
      <c r="D69" s="177">
        <f>VLOOKUP('312.3'!A87,'312.3'!A87:N174,14,FALSE)</f>
        <v>2643.9521608585874</v>
      </c>
    </row>
    <row r="70" spans="1:4" ht="54" thickTop="1" thickBot="1">
      <c r="A70" s="137" t="s">
        <v>1028</v>
      </c>
      <c r="B70" s="138" t="s">
        <v>1204</v>
      </c>
      <c r="C70" s="133" t="s">
        <v>387</v>
      </c>
      <c r="D70" s="178">
        <f>VLOOKUP('312.4'!A88,'312.4'!A88:N175,14,FALSE)</f>
        <v>482865.91683433781</v>
      </c>
    </row>
    <row r="71" spans="1:4" ht="54" thickTop="1" thickBot="1">
      <c r="A71" s="137" t="s">
        <v>1029</v>
      </c>
      <c r="B71" s="138" t="s">
        <v>1469</v>
      </c>
      <c r="C71" s="133" t="s">
        <v>387</v>
      </c>
      <c r="D71" s="178">
        <f>VLOOKUP('320.1'!A88,'320.1'!A88:N176,14,FALSE)</f>
        <v>835787.24532351806</v>
      </c>
    </row>
    <row r="72" spans="1:4" ht="54" thickTop="1" thickBot="1">
      <c r="A72" s="137" t="s">
        <v>1030</v>
      </c>
      <c r="B72" s="138" t="s">
        <v>1470</v>
      </c>
      <c r="C72" s="133" t="s">
        <v>387</v>
      </c>
      <c r="D72" s="178">
        <f>VLOOKUP('320.2'!A88,'320.2'!A88:N177,14,FALSE)</f>
        <v>835787.24532351806</v>
      </c>
    </row>
    <row r="73" spans="1:4" ht="54" thickTop="1" thickBot="1">
      <c r="A73" s="137" t="s">
        <v>1473</v>
      </c>
      <c r="B73" s="138" t="s">
        <v>1474</v>
      </c>
      <c r="C73" s="133" t="s">
        <v>387</v>
      </c>
      <c r="D73" s="178">
        <f>VLOOKUP('320.3'!A88,'320.3'!A88:N178,14,FALSE)</f>
        <v>835787.24532351806</v>
      </c>
    </row>
    <row r="74" spans="1:4" ht="54" thickTop="1" thickBot="1">
      <c r="A74" s="137" t="s">
        <v>1475</v>
      </c>
      <c r="B74" s="138" t="s">
        <v>1476</v>
      </c>
      <c r="C74" s="133" t="s">
        <v>387</v>
      </c>
      <c r="D74" s="178">
        <f>VLOOKUP('320.4'!A88,'320.4'!A88:N179,14,FALSE)</f>
        <v>867192.67786902713</v>
      </c>
    </row>
    <row r="75" spans="1:4" ht="54" thickTop="1" thickBot="1">
      <c r="A75" s="137" t="s">
        <v>1477</v>
      </c>
      <c r="B75" s="138" t="s">
        <v>1478</v>
      </c>
      <c r="C75" s="133" t="s">
        <v>387</v>
      </c>
      <c r="D75" s="178">
        <f>VLOOKUP('320.5'!A88,'320.5'!A88:N180,14,FALSE)</f>
        <v>867192.67786902713</v>
      </c>
    </row>
    <row r="76" spans="1:4" ht="54" thickTop="1" thickBot="1">
      <c r="A76" s="137" t="s">
        <v>1479</v>
      </c>
      <c r="B76" s="138" t="s">
        <v>1480</v>
      </c>
      <c r="C76" s="133" t="s">
        <v>387</v>
      </c>
      <c r="D76" s="178">
        <f>VLOOKUP('320.6'!A88,'320.6'!A88:N181,14,FALSE)</f>
        <v>867192.67786902713</v>
      </c>
    </row>
    <row r="77" spans="1:4" ht="54" thickTop="1" thickBot="1">
      <c r="A77" s="137" t="s">
        <v>1031</v>
      </c>
      <c r="B77" s="138" t="s">
        <v>1481</v>
      </c>
      <c r="C77" s="133" t="s">
        <v>387</v>
      </c>
      <c r="D77" s="178">
        <f>VLOOKUP('330.1'!A88,'330.1'!A88:N182,14,FALSE)</f>
        <v>835787.24532351806</v>
      </c>
    </row>
    <row r="78" spans="1:4" ht="54" thickTop="1" thickBot="1">
      <c r="A78" s="139" t="s">
        <v>1032</v>
      </c>
      <c r="B78" s="138" t="s">
        <v>1482</v>
      </c>
      <c r="C78" s="133" t="s">
        <v>387</v>
      </c>
      <c r="D78" s="178">
        <f>VLOOKUP('330.2'!A88,'330.1'!A88:N183,14,FALSE)</f>
        <v>835787.24532351806</v>
      </c>
    </row>
    <row r="79" spans="1:4" ht="54" thickTop="1" thickBot="1">
      <c r="A79" s="139" t="s">
        <v>1483</v>
      </c>
      <c r="B79" s="140" t="s">
        <v>1484</v>
      </c>
      <c r="C79" s="133" t="s">
        <v>387</v>
      </c>
      <c r="D79" s="178">
        <f>VLOOKUP('330.3'!A88,'330.3'!A88:N184,14,FALSE)</f>
        <v>835787.24532351806</v>
      </c>
    </row>
    <row r="80" spans="1:4" ht="54" thickTop="1" thickBot="1">
      <c r="A80" s="139" t="s">
        <v>1485</v>
      </c>
      <c r="B80" s="140" t="s">
        <v>1486</v>
      </c>
      <c r="C80" s="133" t="s">
        <v>387</v>
      </c>
      <c r="D80" s="178">
        <f>VLOOKUP('330.4'!A88,'330.4'!A88:N185,14,FALSE)</f>
        <v>867192.67786902713</v>
      </c>
    </row>
    <row r="81" spans="1:4" ht="54" thickTop="1" thickBot="1">
      <c r="A81" s="139" t="s">
        <v>1487</v>
      </c>
      <c r="B81" s="140" t="s">
        <v>1488</v>
      </c>
      <c r="C81" s="133" t="s">
        <v>387</v>
      </c>
      <c r="D81" s="178">
        <f>VLOOKUP('330.5'!A88,'330.5'!A88:N186,14,FALSE)</f>
        <v>867192.67786902713</v>
      </c>
    </row>
    <row r="82" spans="1:4" ht="54" thickTop="1" thickBot="1">
      <c r="A82" s="139" t="s">
        <v>1489</v>
      </c>
      <c r="B82" s="140" t="s">
        <v>1490</v>
      </c>
      <c r="C82" s="133" t="s">
        <v>387</v>
      </c>
      <c r="D82" s="178">
        <f>VLOOKUP('330.6'!A88,'330.6'!A88:N187,14,FALSE)</f>
        <v>867192.67786902713</v>
      </c>
    </row>
    <row r="83" spans="1:4" ht="54" thickTop="1" thickBot="1">
      <c r="A83" s="137" t="s">
        <v>1033</v>
      </c>
      <c r="B83" s="138" t="s">
        <v>1491</v>
      </c>
      <c r="C83" s="133" t="s">
        <v>387</v>
      </c>
      <c r="D83" s="178">
        <f>VLOOKUP('340.1'!A88,'340.1'!A88:N188,14,FALSE)</f>
        <v>798144.89993901993</v>
      </c>
    </row>
    <row r="84" spans="1:4" ht="54" thickTop="1" thickBot="1">
      <c r="A84" s="137" t="s">
        <v>1034</v>
      </c>
      <c r="B84" s="138" t="s">
        <v>1492</v>
      </c>
      <c r="C84" s="133" t="s">
        <v>387</v>
      </c>
      <c r="D84" s="178">
        <f>VLOOKUP('340.2'!A88,'340.2'!A88:N190,14,FALSE)</f>
        <v>798144.89993901993</v>
      </c>
    </row>
    <row r="85" spans="1:4" ht="54" thickTop="1" thickBot="1">
      <c r="A85" s="137" t="s">
        <v>1035</v>
      </c>
      <c r="B85" s="138" t="s">
        <v>1493</v>
      </c>
      <c r="C85" s="133" t="s">
        <v>387</v>
      </c>
      <c r="D85" s="178">
        <f>VLOOKUP('340.3'!A88,'340.3'!A88:N191,14,FALSE)</f>
        <v>798144.89993901993</v>
      </c>
    </row>
    <row r="86" spans="1:4" ht="54" thickTop="1" thickBot="1">
      <c r="A86" s="137" t="s">
        <v>1494</v>
      </c>
      <c r="B86" s="138" t="s">
        <v>2021</v>
      </c>
      <c r="C86" s="133" t="s">
        <v>387</v>
      </c>
      <c r="D86" s="178">
        <f>VLOOKUP('350.1'!A88,'350.1'!A88:N192,14,FALSE)</f>
        <v>889788.17405545595</v>
      </c>
    </row>
    <row r="87" spans="1:4" ht="54" thickTop="1" thickBot="1">
      <c r="A87" s="194" t="s">
        <v>1495</v>
      </c>
      <c r="B87" s="138" t="s">
        <v>2022</v>
      </c>
      <c r="C87" s="133" t="s">
        <v>387</v>
      </c>
      <c r="D87" s="178">
        <f>VLOOKUP('350.2'!A88,'350.2'!A88:N193,14,FALSE)</f>
        <v>889788.17405545595</v>
      </c>
    </row>
    <row r="88" spans="1:4" ht="54" thickTop="1" thickBot="1">
      <c r="A88" s="139" t="s">
        <v>1496</v>
      </c>
      <c r="B88" s="140" t="s">
        <v>1497</v>
      </c>
      <c r="C88" s="133" t="s">
        <v>387</v>
      </c>
      <c r="D88" s="178">
        <f>VLOOKUP('350.3'!A88,'350.3'!A88:N194,14,FALSE)</f>
        <v>889788.17405545595</v>
      </c>
    </row>
    <row r="89" spans="1:4" ht="54" thickTop="1" thickBot="1">
      <c r="A89" s="137" t="s">
        <v>1498</v>
      </c>
      <c r="B89" s="138" t="s">
        <v>1499</v>
      </c>
      <c r="C89" s="133" t="s">
        <v>387</v>
      </c>
      <c r="D89" s="178">
        <f>VLOOKUP('350.4'!A88,'350.4'!A88:N195,14,FALSE)</f>
        <v>889788.17405545595</v>
      </c>
    </row>
    <row r="90" spans="1:4" ht="54" thickTop="1" thickBot="1">
      <c r="A90" s="139" t="s">
        <v>1500</v>
      </c>
      <c r="B90" s="140" t="s">
        <v>1501</v>
      </c>
      <c r="C90" s="133" t="s">
        <v>387</v>
      </c>
      <c r="D90" s="178">
        <f>VLOOKUP('350.10'!A88,'350.10'!A88:N196,14,FALSE)</f>
        <v>816538.37454453355</v>
      </c>
    </row>
    <row r="91" spans="1:4" ht="54" thickTop="1" thickBot="1">
      <c r="A91" s="139" t="s">
        <v>1502</v>
      </c>
      <c r="B91" s="140" t="s">
        <v>1503</v>
      </c>
      <c r="C91" s="133" t="s">
        <v>387</v>
      </c>
      <c r="D91" s="178">
        <f>VLOOKUP('350.11'!A88,'350.11'!A88:N197,14,FALSE)</f>
        <v>816538.37454453355</v>
      </c>
    </row>
    <row r="92" spans="1:4" ht="54" thickTop="1" thickBot="1">
      <c r="A92" s="139" t="s">
        <v>1504</v>
      </c>
      <c r="B92" s="140" t="s">
        <v>1505</v>
      </c>
      <c r="C92" s="133" t="s">
        <v>387</v>
      </c>
      <c r="D92" s="178">
        <f>VLOOKUP('350.12'!A88,'350.12'!A88:N198,14,FALSE)</f>
        <v>816538.37454453355</v>
      </c>
    </row>
    <row r="93" spans="1:4" ht="54" thickTop="1" thickBot="1">
      <c r="A93" s="139" t="s">
        <v>1506</v>
      </c>
      <c r="B93" s="140" t="s">
        <v>1507</v>
      </c>
      <c r="C93" s="133" t="s">
        <v>387</v>
      </c>
      <c r="D93" s="178">
        <f>VLOOKUP('350.13'!A88,'350.13'!A88:N199,14,FALSE)</f>
        <v>816538.37454453355</v>
      </c>
    </row>
    <row r="94" spans="1:4" ht="54" thickTop="1" thickBot="1">
      <c r="A94" s="137" t="s">
        <v>1508</v>
      </c>
      <c r="B94" s="138" t="s">
        <v>1509</v>
      </c>
      <c r="C94" s="133" t="s">
        <v>998</v>
      </c>
      <c r="D94" s="178">
        <f>VLOOKUP('350.14'!A88,'350.14'!A88:N200,14,FALSE)</f>
        <v>813.8866612324731</v>
      </c>
    </row>
    <row r="95" spans="1:4" ht="54" thickTop="1" thickBot="1">
      <c r="A95" s="139" t="s">
        <v>1510</v>
      </c>
      <c r="B95" s="140" t="s">
        <v>1511</v>
      </c>
      <c r="C95" s="133" t="s">
        <v>387</v>
      </c>
      <c r="D95" s="178">
        <f>VLOOKUP('351.1'!A88,'351.1'!A88:N201,14,FALSE)</f>
        <v>889788.17405545595</v>
      </c>
    </row>
    <row r="96" spans="1:4" ht="54" thickTop="1" thickBot="1">
      <c r="A96" s="139" t="s">
        <v>1512</v>
      </c>
      <c r="B96" s="140" t="s">
        <v>1513</v>
      </c>
      <c r="C96" s="133" t="s">
        <v>387</v>
      </c>
      <c r="D96" s="178">
        <f>VLOOKUP('351.2'!A88,'351.2'!A88:N202,14,FALSE)</f>
        <v>889788.17405545595</v>
      </c>
    </row>
    <row r="97" spans="1:4" ht="54" thickTop="1" thickBot="1">
      <c r="A97" s="139" t="s">
        <v>1514</v>
      </c>
      <c r="B97" s="140" t="s">
        <v>1515</v>
      </c>
      <c r="C97" s="133" t="s">
        <v>387</v>
      </c>
      <c r="D97" s="178">
        <f>VLOOKUP('351.10'!A88,'351.10'!A88:N203,14,FALSE)</f>
        <v>816538.37454453355</v>
      </c>
    </row>
    <row r="98" spans="1:4" ht="54" thickTop="1" thickBot="1">
      <c r="A98" s="139" t="s">
        <v>1516</v>
      </c>
      <c r="B98" s="140" t="s">
        <v>1517</v>
      </c>
      <c r="C98" s="133" t="s">
        <v>387</v>
      </c>
      <c r="D98" s="178">
        <f>VLOOKUP('351.11'!A88,'351.11'!A88:N204,14,FALSE)</f>
        <v>816538.37454453355</v>
      </c>
    </row>
    <row r="99" spans="1:4" ht="54" thickTop="1" thickBot="1">
      <c r="A99" s="139" t="s">
        <v>1518</v>
      </c>
      <c r="B99" s="140" t="s">
        <v>1519</v>
      </c>
      <c r="C99" s="133" t="s">
        <v>998</v>
      </c>
      <c r="D99" s="178">
        <f>VLOOKUP('351.12'!A88,'351.12'!A88:N205,14,FALSE)</f>
        <v>813.8866612324731</v>
      </c>
    </row>
    <row r="100" spans="1:4" ht="54" thickTop="1" thickBot="1">
      <c r="A100" s="139" t="s">
        <v>1522</v>
      </c>
      <c r="B100" s="140" t="s">
        <v>1520</v>
      </c>
      <c r="C100" s="133" t="s">
        <v>998</v>
      </c>
      <c r="D100" s="178">
        <f>VLOOKUP('410.1'!A88,'410.1'!A88:N206,14,FALSE)</f>
        <v>37709.591293628371</v>
      </c>
    </row>
    <row r="101" spans="1:4" ht="54" thickTop="1" thickBot="1">
      <c r="A101" s="139" t="s">
        <v>1523</v>
      </c>
      <c r="B101" s="140" t="s">
        <v>1521</v>
      </c>
      <c r="C101" s="133" t="s">
        <v>998</v>
      </c>
      <c r="D101" s="178">
        <f>VLOOKUP('410.2'!A88,'410.2'!A88:N207,14,FALSE)</f>
        <v>3012.0973984464927</v>
      </c>
    </row>
    <row r="102" spans="1:4" ht="54" thickTop="1" thickBot="1">
      <c r="A102" s="139" t="s">
        <v>1525</v>
      </c>
      <c r="B102" s="140" t="s">
        <v>1524</v>
      </c>
      <c r="C102" s="133" t="s">
        <v>377</v>
      </c>
      <c r="D102" s="178">
        <f>VLOOKUP('410.3'!A88,'410.3'!A88:N208,14,FALSE)</f>
        <v>2844.758654088354</v>
      </c>
    </row>
    <row r="103" spans="1:4" ht="54" thickTop="1" thickBot="1">
      <c r="A103" s="139" t="s">
        <v>1527</v>
      </c>
      <c r="B103" s="140" t="s">
        <v>1526</v>
      </c>
      <c r="C103" s="133" t="s">
        <v>1464</v>
      </c>
      <c r="D103" s="178">
        <f>VLOOKUP('411.1'!A88,'411.1'!A88:N209,14,FALSE)</f>
        <v>8785.2840788022713</v>
      </c>
    </row>
    <row r="104" spans="1:4" ht="54" thickTop="1" thickBot="1">
      <c r="A104" s="137" t="s">
        <v>1036</v>
      </c>
      <c r="B104" s="138" t="s">
        <v>1958</v>
      </c>
      <c r="C104" s="133" t="s">
        <v>1464</v>
      </c>
      <c r="D104" s="178">
        <f>VLOOKUP('411.2'!A88,'411.2'!A88:N210,14,FALSE)</f>
        <v>2677.4199097302162</v>
      </c>
    </row>
    <row r="105" spans="1:4" ht="54" thickTop="1" thickBot="1">
      <c r="A105" s="137" t="s">
        <v>1037</v>
      </c>
      <c r="B105" s="138" t="s">
        <v>2054</v>
      </c>
      <c r="C105" s="133" t="s">
        <v>1464</v>
      </c>
      <c r="D105" s="178">
        <f>VLOOKUP('411.3'!A88,'411.3'!A88:N211,14,FALSE)</f>
        <v>8785.2840788022713</v>
      </c>
    </row>
    <row r="106" spans="1:4" ht="54" thickTop="1" thickBot="1">
      <c r="A106" s="137" t="s">
        <v>1528</v>
      </c>
      <c r="B106" s="138" t="s">
        <v>2055</v>
      </c>
      <c r="C106" s="133" t="s">
        <v>1464</v>
      </c>
      <c r="D106" s="178">
        <f>VLOOKUP('411.4'!A88,'411.4'!A88:N212,14,FALSE)</f>
        <v>8785.2840788022713</v>
      </c>
    </row>
    <row r="107" spans="1:4" ht="54" thickTop="1" thickBot="1">
      <c r="A107" s="137" t="s">
        <v>1535</v>
      </c>
      <c r="B107" s="190" t="s">
        <v>1606</v>
      </c>
      <c r="C107" s="133" t="s">
        <v>998</v>
      </c>
      <c r="D107" s="178">
        <f>VLOOKUP('413.1'!A88,'413.1'!A88:N213,14,FALSE)</f>
        <v>3461.6788983146303</v>
      </c>
    </row>
    <row r="108" spans="1:4" ht="54" thickTop="1" thickBot="1">
      <c r="A108" s="137" t="s">
        <v>1537</v>
      </c>
      <c r="B108" s="138" t="s">
        <v>1607</v>
      </c>
      <c r="C108" s="133" t="s">
        <v>998</v>
      </c>
      <c r="D108" s="178">
        <f>VLOOKUP('413.2'!A88,'413.2'!A88:N214,14,FALSE)</f>
        <v>3514.1136315209087</v>
      </c>
    </row>
    <row r="109" spans="1:4" ht="54" thickTop="1" thickBot="1">
      <c r="A109" s="137" t="s">
        <v>1539</v>
      </c>
      <c r="B109" s="138" t="s">
        <v>1608</v>
      </c>
      <c r="C109" s="133" t="s">
        <v>998</v>
      </c>
      <c r="D109" s="178">
        <f>VLOOKUP('413.3'!A88,'413.3'!A88:N215,14,FALSE)</f>
        <v>3346.77488716277</v>
      </c>
    </row>
    <row r="110" spans="1:4" ht="54" thickTop="1" thickBot="1">
      <c r="A110" s="137" t="s">
        <v>1038</v>
      </c>
      <c r="B110" s="138" t="s">
        <v>1205</v>
      </c>
      <c r="C110" s="133" t="s">
        <v>998</v>
      </c>
      <c r="D110" s="178">
        <f>VLOOKUP('414.1'!A88,'414.1'!A88:N216,14,FALSE)</f>
        <v>4518.146097669739</v>
      </c>
    </row>
    <row r="111" spans="1:4" ht="54" thickTop="1" thickBot="1">
      <c r="A111" s="137" t="s">
        <v>1039</v>
      </c>
      <c r="B111" s="138" t="s">
        <v>1959</v>
      </c>
      <c r="C111" s="133" t="s">
        <v>998</v>
      </c>
      <c r="D111" s="178">
        <f>VLOOKUP('414.2'!A88,'414.2'!A88:N217,14,FALSE)</f>
        <v>4685.4848420278777</v>
      </c>
    </row>
    <row r="112" spans="1:4" ht="54" thickTop="1" thickBot="1">
      <c r="A112" s="137" t="s">
        <v>1040</v>
      </c>
      <c r="B112" s="138" t="s">
        <v>1960</v>
      </c>
      <c r="C112" s="133" t="s">
        <v>998</v>
      </c>
      <c r="D112" s="178">
        <f>VLOOKUP('414.3'!A88,'414.3'!A88:N218,14,FALSE)</f>
        <v>4685.4848420278777</v>
      </c>
    </row>
    <row r="113" spans="1:4" ht="54" thickTop="1" thickBot="1">
      <c r="A113" s="137" t="s">
        <v>1041</v>
      </c>
      <c r="B113" s="138" t="s">
        <v>1206</v>
      </c>
      <c r="C113" s="133" t="s">
        <v>998</v>
      </c>
      <c r="D113" s="178">
        <f>VLOOKUP('414.4'!A88,'414.4'!A88:N219,14,FALSE)</f>
        <v>4852.8235863860154</v>
      </c>
    </row>
    <row r="114" spans="1:4" ht="54" thickTop="1" thickBot="1">
      <c r="A114" s="137" t="s">
        <v>1042</v>
      </c>
      <c r="B114" s="138" t="s">
        <v>1207</v>
      </c>
      <c r="C114" s="133" t="s">
        <v>998</v>
      </c>
      <c r="D114" s="178">
        <f>VLOOKUP('414.5'!A88,'414.5'!A88:N220,14,FALSE)</f>
        <v>5020.1623307441541</v>
      </c>
    </row>
    <row r="115" spans="1:4" ht="54" thickTop="1" thickBot="1">
      <c r="A115" s="137" t="s">
        <v>1546</v>
      </c>
      <c r="B115" s="138" t="s">
        <v>2056</v>
      </c>
      <c r="C115" s="133" t="s">
        <v>998</v>
      </c>
      <c r="D115" s="178">
        <f>VLOOKUP('414.6'!A88,'414.6'!A88:N221,14,FALSE)</f>
        <v>5856.8560525348457</v>
      </c>
    </row>
    <row r="116" spans="1:4" ht="54" thickTop="1" thickBot="1">
      <c r="A116" s="137" t="s">
        <v>1043</v>
      </c>
      <c r="B116" s="138" t="s">
        <v>1961</v>
      </c>
      <c r="C116" s="133" t="s">
        <v>1464</v>
      </c>
      <c r="D116" s="178">
        <f>VLOOKUP('415.1'!A88,'415.1'!A88:N222,14,FALSE)</f>
        <v>8868.9534509813402</v>
      </c>
    </row>
    <row r="117" spans="1:4" ht="54" thickTop="1" thickBot="1">
      <c r="A117" s="137" t="s">
        <v>1044</v>
      </c>
      <c r="B117" s="138" t="s">
        <v>2058</v>
      </c>
      <c r="C117" s="133" t="s">
        <v>233</v>
      </c>
      <c r="D117" s="178">
        <f>VLOOKUP('420.1'!A87,'420.1'!A87:N223,14,FALSE)</f>
        <v>9889.4809326901595</v>
      </c>
    </row>
    <row r="118" spans="1:4" ht="54" thickTop="1" thickBot="1">
      <c r="A118" s="137" t="s">
        <v>1045</v>
      </c>
      <c r="B118" s="138" t="s">
        <v>2057</v>
      </c>
      <c r="C118" s="142" t="s">
        <v>233</v>
      </c>
      <c r="D118" s="178">
        <f>VLOOKUP('420.2 '!A88,'420.2 '!A59:N107,14,FALSE)</f>
        <v>9889.4809326901595</v>
      </c>
    </row>
    <row r="119" spans="1:4" ht="54" thickTop="1" thickBot="1">
      <c r="A119" s="137" t="s">
        <v>1551</v>
      </c>
      <c r="B119" s="138" t="s">
        <v>1552</v>
      </c>
      <c r="C119" s="133" t="s">
        <v>233</v>
      </c>
      <c r="D119" s="178">
        <f>VLOOKUP('420.3'!A88,'420.3'!A88:N225,14,FALSE)</f>
        <v>5220.729965098094</v>
      </c>
    </row>
    <row r="120" spans="1:4" ht="54" thickTop="1" thickBot="1">
      <c r="A120" s="137" t="s">
        <v>1046</v>
      </c>
      <c r="B120" s="138" t="s">
        <v>1208</v>
      </c>
      <c r="C120" s="133" t="s">
        <v>233</v>
      </c>
      <c r="D120" s="178">
        <f>VLOOKUP('421.1'!A88,'421.1'!A88:N226,14,FALSE)</f>
        <v>5057.5746893489104</v>
      </c>
    </row>
    <row r="121" spans="1:4" ht="54" thickTop="1" thickBot="1">
      <c r="A121" s="137" t="s">
        <v>1047</v>
      </c>
      <c r="B121" s="138" t="s">
        <v>1209</v>
      </c>
      <c r="C121" s="133" t="s">
        <v>233</v>
      </c>
      <c r="D121" s="178">
        <f>VLOOKUP('421.2'!A88,'421.2'!A88:N227,14,FALSE)</f>
        <v>5057.5746893489104</v>
      </c>
    </row>
    <row r="122" spans="1:4" ht="54" thickTop="1" thickBot="1">
      <c r="A122" s="137" t="s">
        <v>1048</v>
      </c>
      <c r="B122" s="138" t="s">
        <v>1962</v>
      </c>
      <c r="C122" s="133" t="s">
        <v>233</v>
      </c>
      <c r="D122" s="178">
        <f>VLOOKUP('421.3'!A88,'421.3'!A88:N228,14,FALSE)</f>
        <v>5057.5746893489104</v>
      </c>
    </row>
    <row r="123" spans="1:4" ht="54" thickTop="1" thickBot="1">
      <c r="A123" s="137" t="s">
        <v>1049</v>
      </c>
      <c r="B123" s="138" t="s">
        <v>1963</v>
      </c>
      <c r="C123" s="133" t="s">
        <v>233</v>
      </c>
      <c r="D123" s="178">
        <f>VLOOKUP('421.4'!A88,'421.4'!A88:N229,14,FALSE)</f>
        <v>5057.5746893489104</v>
      </c>
    </row>
    <row r="124" spans="1:4" ht="54" thickTop="1" thickBot="1">
      <c r="A124" s="137" t="s">
        <v>1556</v>
      </c>
      <c r="B124" s="140" t="s">
        <v>1557</v>
      </c>
      <c r="C124" s="133" t="s">
        <v>233</v>
      </c>
      <c r="D124" s="178">
        <f>VLOOKUP('430.1.1'!A87,'430.1.1'!A87:N230,14,FALSE)</f>
        <v>30016.31897617345</v>
      </c>
    </row>
    <row r="125" spans="1:4" ht="54" thickTop="1" thickBot="1">
      <c r="A125" s="137" t="s">
        <v>1558</v>
      </c>
      <c r="B125" s="138" t="s">
        <v>1559</v>
      </c>
      <c r="C125" s="133" t="s">
        <v>233</v>
      </c>
      <c r="D125" s="178">
        <f>VLOOKUP('430.1.2'!A88,'430.1.2'!A88:N231,14,FALSE)</f>
        <v>23443.447764478766</v>
      </c>
    </row>
    <row r="126" spans="1:4" ht="54" thickTop="1" thickBot="1">
      <c r="A126" s="137" t="s">
        <v>1560</v>
      </c>
      <c r="B126" s="138" t="s">
        <v>1609</v>
      </c>
      <c r="C126" s="133" t="s">
        <v>233</v>
      </c>
      <c r="D126" s="178">
        <f>VLOOKUP('430.2.1'!A88,'430.2.1'!A88:N232,14,FALSE)</f>
        <v>30016.31897617345</v>
      </c>
    </row>
    <row r="127" spans="1:4" ht="54" thickTop="1" thickBot="1">
      <c r="A127" s="137" t="s">
        <v>1562</v>
      </c>
      <c r="B127" s="138" t="s">
        <v>1610</v>
      </c>
      <c r="C127" s="133" t="s">
        <v>233</v>
      </c>
      <c r="D127" s="178">
        <f>VLOOKUP('430.2.2'!A88,'430.2.2'!A88:N233,14,FALSE)</f>
        <v>23443.447764478766</v>
      </c>
    </row>
    <row r="128" spans="1:4" ht="54" thickTop="1" thickBot="1">
      <c r="A128" s="137" t="s">
        <v>1563</v>
      </c>
      <c r="B128" s="138" t="s">
        <v>1611</v>
      </c>
      <c r="C128" s="133" t="s">
        <v>233</v>
      </c>
      <c r="D128" s="178">
        <f>VLOOKUP('431.1.1'!A88,'431.1.1'!A88:N234,14,FALSE)</f>
        <v>63870.405188626493</v>
      </c>
    </row>
    <row r="129" spans="1:4" ht="54" thickTop="1" thickBot="1">
      <c r="A129" s="137" t="s">
        <v>1565</v>
      </c>
      <c r="B129" s="138" t="s">
        <v>1612</v>
      </c>
      <c r="C129" s="133" t="s">
        <v>233</v>
      </c>
      <c r="D129" s="178">
        <f>VLOOKUP('431.1.2'!A88,'431.1.2'!A88:N235,14,FALSE)</f>
        <v>49574.529911289319</v>
      </c>
    </row>
    <row r="130" spans="1:4" ht="54" thickTop="1" thickBot="1">
      <c r="A130" s="137" t="s">
        <v>1568</v>
      </c>
      <c r="B130" s="138" t="s">
        <v>1613</v>
      </c>
      <c r="C130" s="133" t="s">
        <v>233</v>
      </c>
      <c r="D130" s="178">
        <f>VLOOKUP('431.2.1'!A88,'431.2.1'!A88:N236,14,FALSE)</f>
        <v>63870.405188626493</v>
      </c>
    </row>
    <row r="131" spans="1:4" ht="54" thickTop="1" thickBot="1">
      <c r="A131" s="137" t="s">
        <v>1569</v>
      </c>
      <c r="B131" s="138" t="s">
        <v>1614</v>
      </c>
      <c r="C131" s="133" t="s">
        <v>233</v>
      </c>
      <c r="D131" s="178">
        <f>VLOOKUP('431.2.2'!A88,'431.2.2'!A88:N237,14,FALSE)</f>
        <v>49574.529911289319</v>
      </c>
    </row>
    <row r="132" spans="1:4" ht="54" thickTop="1" thickBot="1">
      <c r="A132" s="137" t="s">
        <v>1050</v>
      </c>
      <c r="B132" s="138" t="s">
        <v>1210</v>
      </c>
      <c r="C132" s="133" t="s">
        <v>233</v>
      </c>
      <c r="D132" s="178">
        <f>VLOOKUP('432.1'!A88,'432.1'!A88:N238,14,FALSE)</f>
        <v>18970.633588204688</v>
      </c>
    </row>
    <row r="133" spans="1:4" ht="54" thickTop="1" thickBot="1">
      <c r="A133" s="137" t="s">
        <v>1051</v>
      </c>
      <c r="B133" s="138" t="s">
        <v>1964</v>
      </c>
      <c r="C133" s="133" t="s">
        <v>233</v>
      </c>
      <c r="D133" s="178">
        <f>VLOOKUP('432.2'!A88,'432.2'!A88:N239,14,FALSE)</f>
        <v>18970.633588204688</v>
      </c>
    </row>
    <row r="134" spans="1:4" ht="54" thickTop="1" thickBot="1">
      <c r="A134" s="137" t="s">
        <v>1052</v>
      </c>
      <c r="B134" s="138" t="s">
        <v>1965</v>
      </c>
      <c r="C134" s="133" t="s">
        <v>233</v>
      </c>
      <c r="D134" s="178">
        <f>VLOOKUP('433.1'!A88,'433.1'!A88:N240,14,FALSE)</f>
        <v>21175.457376350452</v>
      </c>
    </row>
    <row r="135" spans="1:4" ht="54" thickTop="1" thickBot="1">
      <c r="A135" s="137" t="s">
        <v>1053</v>
      </c>
      <c r="B135" s="138" t="s">
        <v>1966</v>
      </c>
      <c r="C135" s="133" t="s">
        <v>233</v>
      </c>
      <c r="D135" s="178">
        <f>VLOOKUP('433.2'!A88,'433.2'!A88:N241,14,FALSE)</f>
        <v>18883.955192427464</v>
      </c>
    </row>
    <row r="136" spans="1:4" ht="54" thickTop="1" thickBot="1">
      <c r="A136" s="137" t="s">
        <v>1054</v>
      </c>
      <c r="B136" s="138" t="s">
        <v>1967</v>
      </c>
      <c r="C136" s="133" t="s">
        <v>233</v>
      </c>
      <c r="D136" s="178">
        <f>VLOOKUP('433.3'!A88,'433.3'!A88:N242,14,FALSE)</f>
        <v>21512.951453009046</v>
      </c>
    </row>
    <row r="137" spans="1:4" ht="54" thickTop="1" thickBot="1">
      <c r="A137" s="137" t="s">
        <v>1055</v>
      </c>
      <c r="B137" s="138" t="s">
        <v>1211</v>
      </c>
      <c r="C137" s="133" t="s">
        <v>233</v>
      </c>
      <c r="D137" s="178">
        <f>VLOOKUP('433.4'!A88,'433.4'!A88:N243,14,FALSE)</f>
        <v>12971.020460472555</v>
      </c>
    </row>
    <row r="138" spans="1:4" ht="54" thickTop="1" thickBot="1">
      <c r="A138" s="137" t="s">
        <v>1056</v>
      </c>
      <c r="B138" s="138" t="s">
        <v>1968</v>
      </c>
      <c r="C138" s="133" t="s">
        <v>233</v>
      </c>
      <c r="D138" s="178">
        <f>VLOOKUP('433.5'!A88,'433.5'!A88:N244,14,FALSE)</f>
        <v>21175.457376350452</v>
      </c>
    </row>
    <row r="139" spans="1:4" ht="54" thickTop="1" thickBot="1">
      <c r="A139" s="137" t="s">
        <v>1057</v>
      </c>
      <c r="B139" s="138" t="s">
        <v>1969</v>
      </c>
      <c r="C139" s="133" t="s">
        <v>233</v>
      </c>
      <c r="D139" s="178">
        <f>VLOOKUP('433.6'!A88,'433.6'!A88:N245,14,FALSE)</f>
        <v>18883.955192427464</v>
      </c>
    </row>
    <row r="140" spans="1:4" ht="54" thickTop="1" thickBot="1">
      <c r="A140" s="137" t="s">
        <v>1058</v>
      </c>
      <c r="B140" s="138" t="s">
        <v>1970</v>
      </c>
      <c r="C140" s="133" t="s">
        <v>233</v>
      </c>
      <c r="D140" s="178">
        <f>VLOOKUP('433.7'!A88,'433.7'!A88:N246,14,FALSE)</f>
        <v>21512.951453009046</v>
      </c>
    </row>
    <row r="141" spans="1:4" ht="54" thickTop="1" thickBot="1">
      <c r="A141" s="137" t="s">
        <v>1059</v>
      </c>
      <c r="B141" s="138" t="s">
        <v>1212</v>
      </c>
      <c r="C141" s="133" t="s">
        <v>233</v>
      </c>
      <c r="D141" s="178">
        <f>VLOOKUP('433.8'!A88,'433.8'!A88:N247,14,FALSE)</f>
        <v>12971.020460472555</v>
      </c>
    </row>
    <row r="142" spans="1:4" ht="54" thickTop="1" thickBot="1">
      <c r="A142" s="137" t="s">
        <v>1060</v>
      </c>
      <c r="B142" s="138" t="s">
        <v>1971</v>
      </c>
      <c r="C142" s="133" t="s">
        <v>387</v>
      </c>
      <c r="D142" s="178">
        <f>VLOOKUP('440.1'!A89,'440.1'!A89:N248,14,FALSE)</f>
        <v>1091452.1742898582</v>
      </c>
    </row>
    <row r="143" spans="1:4" ht="54" thickTop="1" thickBot="1">
      <c r="A143" s="137" t="s">
        <v>1061</v>
      </c>
      <c r="B143" s="138" t="s">
        <v>1972</v>
      </c>
      <c r="C143" s="133" t="s">
        <v>387</v>
      </c>
      <c r="D143" s="178">
        <f>VLOOKUP('440.2'!A93,'440.2'!A93:N250,14,FALSE)</f>
        <v>1091452.1742898582</v>
      </c>
    </row>
    <row r="144" spans="1:4" ht="54" thickTop="1" thickBot="1">
      <c r="A144" s="137" t="s">
        <v>1062</v>
      </c>
      <c r="B144" s="138" t="s">
        <v>1973</v>
      </c>
      <c r="C144" s="133" t="s">
        <v>387</v>
      </c>
      <c r="D144" s="178">
        <f>VLOOKUP('440.3'!A93,'440.3'!A93:N252,14,FALSE)</f>
        <v>1091452.1742898582</v>
      </c>
    </row>
    <row r="145" spans="1:4" ht="54" thickTop="1" thickBot="1">
      <c r="A145" s="137" t="s">
        <v>1063</v>
      </c>
      <c r="B145" s="138" t="s">
        <v>1213</v>
      </c>
      <c r="C145" s="133" t="s">
        <v>387</v>
      </c>
      <c r="D145" s="178">
        <f>VLOOKUP('440.4'!A93,'440.4'!A93:N254,14,FALSE)</f>
        <v>1120902.4669091071</v>
      </c>
    </row>
    <row r="146" spans="1:4" ht="54" thickTop="1" thickBot="1">
      <c r="A146" s="137" t="s">
        <v>1064</v>
      </c>
      <c r="B146" s="138" t="s">
        <v>1974</v>
      </c>
      <c r="C146" s="133" t="s">
        <v>387</v>
      </c>
      <c r="D146" s="178">
        <f>VLOOKUP('441.1'!A93,'441.1'!A93:N256,14,FALSE)</f>
        <v>1091452.1742898582</v>
      </c>
    </row>
    <row r="147" spans="1:4" ht="54" thickTop="1" thickBot="1">
      <c r="A147" s="137" t="s">
        <v>1065</v>
      </c>
      <c r="B147" s="138" t="s">
        <v>1975</v>
      </c>
      <c r="C147" s="133" t="s">
        <v>387</v>
      </c>
      <c r="D147" s="178">
        <f>VLOOKUP('441.2'!A92,'441.2'!A92:N258,14,FALSE)</f>
        <v>1091452.1742898582</v>
      </c>
    </row>
    <row r="148" spans="1:4" ht="54" thickTop="1" thickBot="1">
      <c r="A148" s="137" t="s">
        <v>1066</v>
      </c>
      <c r="B148" s="138" t="s">
        <v>1976</v>
      </c>
      <c r="C148" s="133" t="s">
        <v>387</v>
      </c>
      <c r="D148" s="178">
        <f>VLOOKUP('441.3'!A93,'441.3'!A93:N260,14,FALSE)</f>
        <v>1091452.1742898582</v>
      </c>
    </row>
    <row r="149" spans="1:4" ht="54" thickTop="1" thickBot="1">
      <c r="A149" s="137" t="s">
        <v>1067</v>
      </c>
      <c r="B149" s="138" t="s">
        <v>1977</v>
      </c>
      <c r="C149" s="133" t="s">
        <v>387</v>
      </c>
      <c r="D149" s="178">
        <f>VLOOKUP('441.4'!A92,'441.4'!A92:N262,14,FALSE)</f>
        <v>1120902.4669091071</v>
      </c>
    </row>
    <row r="150" spans="1:4" ht="54" thickTop="1" thickBot="1">
      <c r="A150" s="137" t="s">
        <v>1068</v>
      </c>
      <c r="B150" s="138" t="s">
        <v>1957</v>
      </c>
      <c r="C150" s="133" t="s">
        <v>387</v>
      </c>
      <c r="D150" s="178">
        <f>VLOOKUP('450.1'!A95,'450.1'!A95:N264,14,FALSE)</f>
        <v>1131538.6582510599</v>
      </c>
    </row>
    <row r="151" spans="1:4" ht="54" thickTop="1" thickBot="1">
      <c r="A151" s="137" t="s">
        <v>1069</v>
      </c>
      <c r="B151" s="138" t="s">
        <v>1978</v>
      </c>
      <c r="C151" s="133" t="s">
        <v>387</v>
      </c>
      <c r="D151" s="178">
        <f>VLOOKUP('450.2'!A93,'450.2'!A93:N266,14,FALSE)</f>
        <v>1131538.6582510599</v>
      </c>
    </row>
    <row r="152" spans="1:4" ht="54" thickTop="1" thickBot="1">
      <c r="A152" s="137" t="s">
        <v>1070</v>
      </c>
      <c r="B152" s="138" t="s">
        <v>1979</v>
      </c>
      <c r="C152" s="133" t="s">
        <v>387</v>
      </c>
      <c r="D152" s="178">
        <f>VLOOKUP('450.3'!A93,'450.3'!A93:N268,14,FALSE)</f>
        <v>1131538.6582510599</v>
      </c>
    </row>
    <row r="153" spans="1:4" ht="54" thickTop="1" thickBot="1">
      <c r="A153" s="137" t="s">
        <v>1071</v>
      </c>
      <c r="B153" s="138" t="s">
        <v>1980</v>
      </c>
      <c r="C153" s="133" t="s">
        <v>387</v>
      </c>
      <c r="D153" s="178">
        <f>VLOOKUP('450.4'!A92,'450.4'!A92:N270,14,FALSE)</f>
        <v>1131538.6582510599</v>
      </c>
    </row>
    <row r="154" spans="1:4" ht="63.75" customHeight="1" thickTop="1" thickBot="1">
      <c r="A154" s="137" t="s">
        <v>1072</v>
      </c>
      <c r="B154" s="138" t="s">
        <v>1981</v>
      </c>
      <c r="C154" s="133" t="s">
        <v>387</v>
      </c>
      <c r="D154" s="178">
        <f>VLOOKUP('450.5'!A92,'450.5'!A92:N272,14,FALSE)</f>
        <v>1131538.6582510599</v>
      </c>
    </row>
    <row r="155" spans="1:4" ht="54" thickTop="1" thickBot="1">
      <c r="A155" s="137" t="s">
        <v>1073</v>
      </c>
      <c r="B155" s="138" t="s">
        <v>1982</v>
      </c>
      <c r="C155" s="133" t="s">
        <v>387</v>
      </c>
      <c r="D155" s="178">
        <f>VLOOKUP('450.6'!A93,'450.6'!A93:N274,14,FALSE)</f>
        <v>1131538.6582510599</v>
      </c>
    </row>
    <row r="156" spans="1:4" ht="54" thickTop="1" thickBot="1">
      <c r="A156" s="137" t="s">
        <v>1074</v>
      </c>
      <c r="B156" s="138" t="s">
        <v>1983</v>
      </c>
      <c r="C156" s="133" t="s">
        <v>387</v>
      </c>
      <c r="D156" s="178">
        <f>VLOOKUP('450.7'!A93,'450.7'!A93:N275,14,FALSE)</f>
        <v>1131538.6582510599</v>
      </c>
    </row>
    <row r="157" spans="1:4" ht="54" thickTop="1" thickBot="1">
      <c r="A157" s="137" t="s">
        <v>1075</v>
      </c>
      <c r="B157" s="138" t="s">
        <v>1984</v>
      </c>
      <c r="C157" s="133" t="s">
        <v>387</v>
      </c>
      <c r="D157" s="178">
        <f>VLOOKUP('450.8'!A93,'450.8'!A93:N276,14,FALSE)</f>
        <v>1131538.6582510599</v>
      </c>
    </row>
    <row r="158" spans="1:4" ht="54" thickTop="1" thickBot="1">
      <c r="A158" s="137" t="s">
        <v>1584</v>
      </c>
      <c r="B158" s="138" t="s">
        <v>1615</v>
      </c>
      <c r="C158" s="133" t="s">
        <v>387</v>
      </c>
      <c r="D158" s="178">
        <f>VLOOKUP('450.10'!A92,'450.10'!A92:N277,14,FALSE)</f>
        <v>1180916.7205107328</v>
      </c>
    </row>
    <row r="159" spans="1:4" ht="54" thickTop="1" thickBot="1">
      <c r="A159" s="137" t="s">
        <v>1586</v>
      </c>
      <c r="B159" s="138" t="s">
        <v>1616</v>
      </c>
      <c r="C159" s="133" t="s">
        <v>387</v>
      </c>
      <c r="D159" s="178">
        <f>VLOOKUP('450.11'!A92,'450.11'!A92:N278,14,FALSE)</f>
        <v>1180916.7205107328</v>
      </c>
    </row>
    <row r="160" spans="1:4" ht="54" thickTop="1" thickBot="1">
      <c r="A160" s="137" t="s">
        <v>1588</v>
      </c>
      <c r="B160" s="138" t="s">
        <v>1617</v>
      </c>
      <c r="C160" s="133" t="s">
        <v>387</v>
      </c>
      <c r="D160" s="178">
        <f>VLOOKUP('450.12'!A92,'450.11'!A92:N279,14,FALSE)</f>
        <v>1180916.7205107328</v>
      </c>
    </row>
    <row r="161" spans="1:4" ht="54" thickTop="1" thickBot="1">
      <c r="A161" s="137" t="s">
        <v>1076</v>
      </c>
      <c r="B161" s="138" t="s">
        <v>1985</v>
      </c>
      <c r="C161" s="133" t="s">
        <v>387</v>
      </c>
      <c r="D161" s="178">
        <f>VLOOKUP('451.1'!A92,'451.1'!A92:N280,14,FALSE)</f>
        <v>1131538.6582510599</v>
      </c>
    </row>
    <row r="162" spans="1:4" ht="54" thickTop="1" thickBot="1">
      <c r="A162" s="137" t="s">
        <v>1077</v>
      </c>
      <c r="B162" s="138" t="s">
        <v>1986</v>
      </c>
      <c r="C162" s="133" t="s">
        <v>387</v>
      </c>
      <c r="D162" s="178">
        <f>VLOOKUP('451.2'!A93,'451.2'!A93:N281,14,FALSE)</f>
        <v>1131538.6582510599</v>
      </c>
    </row>
    <row r="163" spans="1:4" ht="54" thickTop="1" thickBot="1">
      <c r="A163" s="137" t="s">
        <v>1078</v>
      </c>
      <c r="B163" s="138" t="s">
        <v>1987</v>
      </c>
      <c r="C163" s="133" t="s">
        <v>387</v>
      </c>
      <c r="D163" s="178">
        <f>VLOOKUP('451.3'!A92,'451.3'!A92:N282,14,FALSE)</f>
        <v>1131538.6582510599</v>
      </c>
    </row>
    <row r="164" spans="1:4" ht="54" thickTop="1" thickBot="1">
      <c r="A164" s="137" t="s">
        <v>1079</v>
      </c>
      <c r="B164" s="138" t="s">
        <v>1988</v>
      </c>
      <c r="C164" s="133" t="s">
        <v>387</v>
      </c>
      <c r="D164" s="178">
        <f>VLOOKUP('451.4'!A92,'451.4'!A92:N283,14,FALSE)</f>
        <v>1180916.7205107328</v>
      </c>
    </row>
    <row r="165" spans="1:4" ht="54" thickTop="1" thickBot="1">
      <c r="A165" s="137" t="s">
        <v>1080</v>
      </c>
      <c r="B165" s="138" t="s">
        <v>1989</v>
      </c>
      <c r="C165" s="133" t="s">
        <v>387</v>
      </c>
      <c r="D165" s="178">
        <f>VLOOKUP('452.1'!A93,'452.1'!A93:N284,14,FALSE)</f>
        <v>1131538.6582510599</v>
      </c>
    </row>
    <row r="166" spans="1:4" ht="54" thickTop="1" thickBot="1">
      <c r="A166" s="137" t="s">
        <v>1081</v>
      </c>
      <c r="B166" s="138" t="s">
        <v>1990</v>
      </c>
      <c r="C166" s="133" t="s">
        <v>387</v>
      </c>
      <c r="D166" s="178">
        <f>VLOOKUP('452.2'!A93,'452.2'!A93:N285,14,FALSE)</f>
        <v>1131538.6582510599</v>
      </c>
    </row>
    <row r="167" spans="1:4" ht="54" thickTop="1" thickBot="1">
      <c r="A167" s="137" t="s">
        <v>1082</v>
      </c>
      <c r="B167" s="138" t="s">
        <v>1991</v>
      </c>
      <c r="C167" s="133" t="s">
        <v>387</v>
      </c>
      <c r="D167" s="178">
        <f>VLOOKUP('452.3'!A92,'452.3'!A92:N286,14,FALSE)</f>
        <v>1131538.6582510599</v>
      </c>
    </row>
    <row r="168" spans="1:4" ht="54" thickTop="1" thickBot="1">
      <c r="A168" s="137" t="s">
        <v>1083</v>
      </c>
      <c r="B168" s="138" t="s">
        <v>1992</v>
      </c>
      <c r="C168" s="133" t="s">
        <v>387</v>
      </c>
      <c r="D168" s="178">
        <f>VLOOKUP('452.4'!A93,'452.4'!A93:N287,14,FALSE)</f>
        <v>1131538.6582510599</v>
      </c>
    </row>
    <row r="169" spans="1:4" ht="54" thickTop="1" thickBot="1">
      <c r="A169" s="137" t="s">
        <v>1084</v>
      </c>
      <c r="B169" s="138" t="s">
        <v>1214</v>
      </c>
      <c r="C169" s="133" t="s">
        <v>387</v>
      </c>
      <c r="D169" s="178">
        <f>VLOOKUP('453.1'!A92,'453.1'!A92:N288,14,FALSE)</f>
        <v>1111360.2485785328</v>
      </c>
    </row>
    <row r="170" spans="1:4" ht="54" thickTop="1" thickBot="1">
      <c r="A170" s="137" t="s">
        <v>1085</v>
      </c>
      <c r="B170" s="138" t="s">
        <v>1993</v>
      </c>
      <c r="C170" s="133" t="s">
        <v>233</v>
      </c>
      <c r="D170" s="178">
        <f>VLOOKUP('460.1'!A87,'460.1'!A87:N289,14,FALSE)</f>
        <v>6172.7046629091465</v>
      </c>
    </row>
    <row r="171" spans="1:4" ht="54" thickTop="1" thickBot="1">
      <c r="A171" s="195" t="s">
        <v>2017</v>
      </c>
      <c r="B171" s="138" t="s">
        <v>2073</v>
      </c>
      <c r="C171" s="133" t="s">
        <v>233</v>
      </c>
      <c r="D171" s="178">
        <f>VLOOKUP('460.2'!A87,'460.2'!A87:N290,14,FALSE)</f>
        <v>3086.3523314545732</v>
      </c>
    </row>
    <row r="172" spans="1:4" ht="51.75" customHeight="1" thickTop="1" thickBot="1">
      <c r="A172" s="137" t="s">
        <v>1086</v>
      </c>
      <c r="B172" s="138" t="s">
        <v>1215</v>
      </c>
      <c r="C172" s="133" t="s">
        <v>387</v>
      </c>
      <c r="D172" s="178">
        <f>VLOOKUP('461.1'!A87,'461.1'!A87:N291,14,FALSE)</f>
        <v>269142.28815216525</v>
      </c>
    </row>
    <row r="173" spans="1:4" ht="54" thickTop="1" thickBot="1">
      <c r="A173" s="137" t="s">
        <v>1087</v>
      </c>
      <c r="B173" s="138" t="s">
        <v>1216</v>
      </c>
      <c r="C173" s="133" t="s">
        <v>387</v>
      </c>
      <c r="D173" s="178">
        <f>VLOOKUP('461.2'!A89,'461.2'!A89:N294,14,FALSE)</f>
        <v>230195.36173162219</v>
      </c>
    </row>
    <row r="174" spans="1:4" ht="54" thickTop="1" thickBot="1">
      <c r="A174" s="137" t="s">
        <v>1598</v>
      </c>
      <c r="B174" s="138" t="s">
        <v>2078</v>
      </c>
      <c r="C174" s="133" t="s">
        <v>387</v>
      </c>
      <c r="D174" s="178">
        <f>VLOOKUP('462.1.1'!A88,'462.1.1'!A88:N293,14,FALSE)</f>
        <v>205700.32223245554</v>
      </c>
    </row>
    <row r="175" spans="1:4" ht="54" thickTop="1" thickBot="1">
      <c r="A175" s="137" t="s">
        <v>1599</v>
      </c>
      <c r="B175" s="138" t="s">
        <v>2079</v>
      </c>
      <c r="C175" s="133" t="s">
        <v>387</v>
      </c>
      <c r="D175" s="178">
        <f>VLOOKUP('462.1.2'!A88,'462.1.2'!A88:N294,14,FALSE)</f>
        <v>195646.09172131104</v>
      </c>
    </row>
    <row r="176" spans="1:4" ht="54" thickTop="1" thickBot="1">
      <c r="A176" s="137" t="s">
        <v>1600</v>
      </c>
      <c r="B176" s="138" t="s">
        <v>2082</v>
      </c>
      <c r="C176" s="133" t="s">
        <v>387</v>
      </c>
      <c r="D176" s="178">
        <f>VLOOKUP('462.2.1'!A88,'462.2.1'!A88:N295,14,FALSE)</f>
        <v>227433.88879011347</v>
      </c>
    </row>
    <row r="177" spans="1:4" ht="54" thickTop="1" thickBot="1">
      <c r="A177" s="137" t="s">
        <v>1601</v>
      </c>
      <c r="B177" s="138" t="s">
        <v>2083</v>
      </c>
      <c r="C177" s="133" t="s">
        <v>387</v>
      </c>
      <c r="D177" s="178">
        <f>VLOOKUP('462.2.2'!A88,'462.2.2'!A88:N296,14,FALSE)</f>
        <v>217379.658278969</v>
      </c>
    </row>
    <row r="178" spans="1:4" ht="54" thickTop="1" thickBot="1">
      <c r="A178" s="137" t="s">
        <v>1088</v>
      </c>
      <c r="B178" s="138" t="s">
        <v>1618</v>
      </c>
      <c r="C178" s="133" t="s">
        <v>233</v>
      </c>
      <c r="D178" s="178">
        <f>VLOOKUP('464.1'!A88,'464.1'!A88:N297,14,FALSE)</f>
        <v>4342.8325894954287</v>
      </c>
    </row>
    <row r="179" spans="1:4" ht="54" thickTop="1" thickBot="1">
      <c r="A179" s="137" t="s">
        <v>1089</v>
      </c>
      <c r="B179" s="138" t="s">
        <v>1619</v>
      </c>
      <c r="C179" s="133" t="s">
        <v>387</v>
      </c>
      <c r="D179" s="178">
        <f>VLOOKUP('465.1'!A92,'465.1'!A92:N298,14,FALSE)</f>
        <v>184884.55627866305</v>
      </c>
    </row>
    <row r="180" spans="1:4" ht="54" thickTop="1" thickBot="1">
      <c r="A180" s="137" t="s">
        <v>1602</v>
      </c>
      <c r="B180" s="138" t="s">
        <v>1620</v>
      </c>
      <c r="C180" s="133" t="s">
        <v>387</v>
      </c>
      <c r="D180" s="178">
        <f>VLOOKUP('465.2'!A92,'465.2'!A92:N299,14,FALSE)</f>
        <v>50339.097779787568</v>
      </c>
    </row>
    <row r="181" spans="1:4" ht="54" thickTop="1" thickBot="1">
      <c r="A181" s="137" t="s">
        <v>1090</v>
      </c>
      <c r="B181" s="138" t="s">
        <v>1621</v>
      </c>
      <c r="C181" s="133" t="s">
        <v>144</v>
      </c>
      <c r="D181" s="178">
        <f>VLOOKUP('466.1'!A92,'466.1'!A92:N300,14,FALSE)</f>
        <v>5428.7682686167136</v>
      </c>
    </row>
    <row r="182" spans="1:4" ht="54" thickTop="1" thickBot="1">
      <c r="A182" s="137" t="s">
        <v>1091</v>
      </c>
      <c r="B182" s="138" t="s">
        <v>1622</v>
      </c>
      <c r="C182" s="133" t="s">
        <v>144</v>
      </c>
      <c r="D182" s="178">
        <f>VLOOKUP('466.2'!A96,'466.2'!A96:N301,14,FALSE)</f>
        <v>8189.3744892313753</v>
      </c>
    </row>
    <row r="183" spans="1:4" ht="54" thickTop="1" thickBot="1">
      <c r="A183" s="139" t="s">
        <v>1092</v>
      </c>
      <c r="B183" s="140" t="s">
        <v>1735</v>
      </c>
      <c r="C183" s="133" t="s">
        <v>387</v>
      </c>
      <c r="D183" s="178">
        <f>VLOOKUP('500.1'!A95,'500.1'!A95:N302,14,FALSE)</f>
        <v>1575480.4836653296</v>
      </c>
    </row>
    <row r="184" spans="1:4" ht="54" thickTop="1" thickBot="1">
      <c r="A184" s="137" t="s">
        <v>1624</v>
      </c>
      <c r="B184" s="138" t="s">
        <v>1736</v>
      </c>
      <c r="C184" s="133" t="s">
        <v>387</v>
      </c>
      <c r="D184" s="178">
        <f>VLOOKUP('500.2'!A95,'500.2'!A95:N303,14,FALSE)</f>
        <v>1600565.245694668</v>
      </c>
    </row>
    <row r="185" spans="1:4" ht="57.75" thickTop="1" thickBot="1">
      <c r="A185" s="137" t="s">
        <v>1093</v>
      </c>
      <c r="B185" s="138" t="s">
        <v>1875</v>
      </c>
      <c r="C185" s="133" t="s">
        <v>377</v>
      </c>
      <c r="D185" s="178">
        <f>VLOOKUP('501.1'!A88,'501.1'!A88:N304,14,FALSE)</f>
        <v>1142.9236239660859</v>
      </c>
    </row>
    <row r="186" spans="1:4" ht="57.75" thickTop="1" thickBot="1">
      <c r="A186" s="137" t="s">
        <v>1626</v>
      </c>
      <c r="B186" s="138" t="s">
        <v>1876</v>
      </c>
      <c r="C186" s="133" t="s">
        <v>377</v>
      </c>
      <c r="D186" s="178">
        <f>VLOOKUP('501.10'!A88,'501.10'!A88:N305,14,FALSE)</f>
        <v>1238.306708250225</v>
      </c>
    </row>
    <row r="187" spans="1:4" ht="57.75" thickTop="1" thickBot="1">
      <c r="A187" s="137" t="s">
        <v>1627</v>
      </c>
      <c r="B187" s="138" t="s">
        <v>1877</v>
      </c>
      <c r="C187" s="133" t="s">
        <v>377</v>
      </c>
      <c r="D187" s="178">
        <f>VLOOKUP('501.20'!A88,'501.20'!A88:N306,14,FALSE)</f>
        <v>813.8866612324731</v>
      </c>
    </row>
    <row r="188" spans="1:4" ht="54" thickTop="1" thickBot="1">
      <c r="A188" s="137" t="s">
        <v>1628</v>
      </c>
      <c r="B188" s="138" t="s">
        <v>1737</v>
      </c>
      <c r="C188" s="133" t="s">
        <v>387</v>
      </c>
      <c r="D188" s="178">
        <f>VLOOKUP('505.1'!A84,'505.1'!A84:N307,14,FALSE)</f>
        <v>1454565.107595061</v>
      </c>
    </row>
    <row r="189" spans="1:4" ht="54" thickTop="1" thickBot="1">
      <c r="A189" s="137" t="s">
        <v>1094</v>
      </c>
      <c r="B189" s="138" t="s">
        <v>1738</v>
      </c>
      <c r="C189" s="133" t="s">
        <v>233</v>
      </c>
      <c r="D189" s="178">
        <f>VLOOKUP('510.1'!A84,'510.1'!A84:N308,14,FALSE)</f>
        <v>141050.13807148059</v>
      </c>
    </row>
    <row r="190" spans="1:4" ht="54" thickTop="1" thickBot="1">
      <c r="A190" s="137" t="s">
        <v>1632</v>
      </c>
      <c r="B190" s="138" t="s">
        <v>1217</v>
      </c>
      <c r="C190" s="133" t="s">
        <v>387</v>
      </c>
      <c r="D190" s="178">
        <f>VLOOKUP('600.1.1'!A85,'600.1.1'!A85:N311,14,FALSE)</f>
        <v>34175.744832883043</v>
      </c>
    </row>
    <row r="191" spans="1:4" ht="54" thickTop="1" thickBot="1">
      <c r="A191" s="137" t="s">
        <v>1633</v>
      </c>
      <c r="B191" s="138" t="s">
        <v>1739</v>
      </c>
      <c r="C191" s="133" t="s">
        <v>387</v>
      </c>
      <c r="D191" s="178">
        <f>VLOOKUP('600.2.1'!A88,'600.2.1'!A88:N310,14,FALSE)</f>
        <v>192711.22855473083</v>
      </c>
    </row>
    <row r="192" spans="1:4" ht="54" thickTop="1" thickBot="1">
      <c r="A192" s="137" t="s">
        <v>1634</v>
      </c>
      <c r="B192" s="138" t="s">
        <v>1740</v>
      </c>
      <c r="C192" s="133" t="s">
        <v>387</v>
      </c>
      <c r="D192" s="178">
        <f>VLOOKUP('600.2.2'!A90,'600.2.2'!A90:N312,14,FALSE)</f>
        <v>248767.55018015919</v>
      </c>
    </row>
    <row r="193" spans="1:4" ht="54" thickTop="1" thickBot="1">
      <c r="A193" s="137" t="s">
        <v>1635</v>
      </c>
      <c r="B193" s="138" t="s">
        <v>1741</v>
      </c>
      <c r="C193" s="133" t="s">
        <v>387</v>
      </c>
      <c r="D193" s="178">
        <f>VLOOKUP('600.2.3'!A89,'600.2.3'!A89:N312,14,FALSE)</f>
        <v>30163.886794398895</v>
      </c>
    </row>
    <row r="194" spans="1:4" ht="54" thickTop="1" thickBot="1">
      <c r="A194" s="137" t="s">
        <v>1636</v>
      </c>
      <c r="B194" s="138" t="s">
        <v>1742</v>
      </c>
      <c r="C194" s="133" t="s">
        <v>387</v>
      </c>
      <c r="D194" s="178">
        <f>VLOOKUP('600.2.4'!A88,'600.2.4'!A88:N312,14,FALSE)</f>
        <v>40673.996376207018</v>
      </c>
    </row>
    <row r="195" spans="1:4" ht="54" thickTop="1" thickBot="1">
      <c r="A195" s="137" t="s">
        <v>1095</v>
      </c>
      <c r="B195" s="138" t="s">
        <v>2094</v>
      </c>
      <c r="C195" s="133" t="s">
        <v>387</v>
      </c>
      <c r="D195" s="178">
        <f>VLOOKUP('610.1'!A89,'610.1'!A89:N314,14,FALSE)</f>
        <v>525167.69159299089</v>
      </c>
    </row>
    <row r="196" spans="1:4" ht="54" thickTop="1" thickBot="1">
      <c r="A196" s="137" t="s">
        <v>1096</v>
      </c>
      <c r="B196" s="138" t="s">
        <v>1743</v>
      </c>
      <c r="C196" s="133" t="s">
        <v>387</v>
      </c>
      <c r="D196" s="178">
        <f>VLOOKUP('610.2'!A89,'610.2'!A89:N315,14,FALSE)</f>
        <v>861237.06332308776</v>
      </c>
    </row>
    <row r="197" spans="1:4" ht="54" thickTop="1" thickBot="1">
      <c r="A197" s="137" t="s">
        <v>1638</v>
      </c>
      <c r="B197" s="138" t="s">
        <v>1744</v>
      </c>
      <c r="C197" s="133" t="s">
        <v>387</v>
      </c>
      <c r="D197" s="178">
        <f>VLOOKUP('610.3'!A89,'610.3'!A89:N316,14,FALSE)</f>
        <v>861237.06332308776</v>
      </c>
    </row>
    <row r="198" spans="1:4" ht="54" thickTop="1" thickBot="1">
      <c r="A198" s="137" t="s">
        <v>1640</v>
      </c>
      <c r="B198" s="138" t="s">
        <v>1745</v>
      </c>
      <c r="C198" s="133" t="s">
        <v>387</v>
      </c>
      <c r="D198" s="178">
        <f>VLOOKUP('610.4'!A89,'610.4'!A89:N317,14,FALSE)</f>
        <v>861237.06332308776</v>
      </c>
    </row>
    <row r="199" spans="1:4" ht="54" thickTop="1" thickBot="1">
      <c r="A199" s="137" t="s">
        <v>1642</v>
      </c>
      <c r="B199" s="138" t="s">
        <v>1218</v>
      </c>
      <c r="C199" s="133" t="s">
        <v>387</v>
      </c>
      <c r="D199" s="178">
        <f>VLOOKUP('610.5'!A89,'610.5'!A89:N318,14,FALSE)</f>
        <v>807057.60648281942</v>
      </c>
    </row>
    <row r="200" spans="1:4" ht="54" thickTop="1" thickBot="1">
      <c r="A200" s="137" t="s">
        <v>1644</v>
      </c>
      <c r="B200" s="138" t="s">
        <v>1746</v>
      </c>
      <c r="C200" s="133" t="s">
        <v>387</v>
      </c>
      <c r="D200" s="178">
        <f>VLOOKUP('610.6'!A89,'610.6'!A89:N319,14,FALSE)</f>
        <v>465077.72129454953</v>
      </c>
    </row>
    <row r="201" spans="1:4" ht="54" thickTop="1" thickBot="1">
      <c r="A201" s="137" t="s">
        <v>1646</v>
      </c>
      <c r="B201" s="138" t="s">
        <v>1747</v>
      </c>
      <c r="C201" s="133" t="s">
        <v>387</v>
      </c>
      <c r="D201" s="178">
        <f>VLOOKUP('610.7'!A89,'610.7'!A89:N320,14,FALSE)</f>
        <v>676240.45736898331</v>
      </c>
    </row>
    <row r="202" spans="1:4" ht="54" thickTop="1" thickBot="1">
      <c r="A202" s="137" t="s">
        <v>1097</v>
      </c>
      <c r="B202" s="138" t="s">
        <v>1748</v>
      </c>
      <c r="C202" s="133" t="s">
        <v>144</v>
      </c>
      <c r="D202" s="178">
        <f>VLOOKUP('620.1'!A88,'620.1'!A88:N321,14,FALSE)</f>
        <v>464298.56297779817</v>
      </c>
    </row>
    <row r="203" spans="1:4" ht="54" thickTop="1" thickBot="1">
      <c r="A203" s="137" t="s">
        <v>1098</v>
      </c>
      <c r="B203" s="138" t="s">
        <v>1878</v>
      </c>
      <c r="C203" s="133" t="s">
        <v>144</v>
      </c>
      <c r="D203" s="178">
        <f>VLOOKUP('620.2'!A88,'620.2'!A88:N322,14,FALSE)</f>
        <v>464298.56297779817</v>
      </c>
    </row>
    <row r="204" spans="1:4" ht="54" thickTop="1" thickBot="1">
      <c r="A204" s="137" t="s">
        <v>1099</v>
      </c>
      <c r="B204" s="138" t="s">
        <v>1749</v>
      </c>
      <c r="C204" s="133" t="s">
        <v>1845</v>
      </c>
      <c r="D204" s="178">
        <f>VLOOKUP('620.3'!A91,'620.3'!A91:N321,14,FALSE)</f>
        <v>93290115.206715629</v>
      </c>
    </row>
    <row r="205" spans="1:4" ht="54" thickTop="1" thickBot="1">
      <c r="A205" s="137" t="s">
        <v>1650</v>
      </c>
      <c r="B205" s="138" t="s">
        <v>1750</v>
      </c>
      <c r="C205" s="133" t="s">
        <v>144</v>
      </c>
      <c r="D205" s="178">
        <f>VLOOKUP('621.1.1'!A95,'621.1.1'!A95:N325,14,FALSE)</f>
        <v>3167164.4714102694</v>
      </c>
    </row>
    <row r="206" spans="1:4" ht="54" thickTop="1" thickBot="1">
      <c r="A206" s="137" t="s">
        <v>1652</v>
      </c>
      <c r="B206" s="138" t="s">
        <v>1751</v>
      </c>
      <c r="C206" s="133" t="s">
        <v>144</v>
      </c>
      <c r="D206" s="178">
        <f>VLOOKUP('621.1.2'!A99,'621.1.2'!A99:N326,14,FALSE)</f>
        <v>6838295.9372781999</v>
      </c>
    </row>
    <row r="207" spans="1:4" ht="54" thickTop="1" thickBot="1">
      <c r="A207" s="137" t="s">
        <v>1100</v>
      </c>
      <c r="B207" s="138" t="s">
        <v>1752</v>
      </c>
      <c r="C207" s="133" t="s">
        <v>387</v>
      </c>
      <c r="D207" s="178">
        <f>VLOOKUP('621.2'!A89,'621.2'!A89:N326,14,FALSE)</f>
        <v>4189076.2273472478</v>
      </c>
    </row>
    <row r="208" spans="1:4" ht="54" thickTop="1" thickBot="1">
      <c r="A208" s="137" t="s">
        <v>1101</v>
      </c>
      <c r="B208" s="138" t="s">
        <v>1753</v>
      </c>
      <c r="C208" s="133" t="s">
        <v>144</v>
      </c>
      <c r="D208" s="178">
        <f>VLOOKUP('621.3'!A93,'621.3'!A93:N327,14,FALSE)</f>
        <v>55899790.107945442</v>
      </c>
    </row>
    <row r="209" spans="1:4" ht="54" thickTop="1" thickBot="1">
      <c r="A209" s="137" t="s">
        <v>1102</v>
      </c>
      <c r="B209" s="138" t="s">
        <v>1754</v>
      </c>
      <c r="C209" s="133" t="s">
        <v>387</v>
      </c>
      <c r="D209" s="178">
        <f>VLOOKUP('621.4'!A93,'621.4'!A93:N328,14,FALSE)</f>
        <v>46232549.002155021</v>
      </c>
    </row>
    <row r="210" spans="1:4" ht="54" thickTop="1" thickBot="1">
      <c r="A210" s="137" t="s">
        <v>1103</v>
      </c>
      <c r="B210" s="138" t="s">
        <v>1755</v>
      </c>
      <c r="C210" s="133" t="s">
        <v>144</v>
      </c>
      <c r="D210" s="178">
        <f>VLOOKUP('621.5'!A89,'621.5'!A89:N329,14,FALSE)</f>
        <v>4435263.9726267997</v>
      </c>
    </row>
    <row r="211" spans="1:4" ht="54" thickTop="1" thickBot="1">
      <c r="A211" s="137" t="s">
        <v>1656</v>
      </c>
      <c r="B211" s="138" t="s">
        <v>1756</v>
      </c>
      <c r="C211" s="133" t="s">
        <v>144</v>
      </c>
      <c r="D211" s="178">
        <f>VLOOKUP('621.5.1'!A89,'621.5.1'!A89:N330,14,FALSE)</f>
        <v>1096884.1531841061</v>
      </c>
    </row>
    <row r="212" spans="1:4" ht="54" thickTop="1" thickBot="1">
      <c r="A212" s="137" t="s">
        <v>1104</v>
      </c>
      <c r="B212" s="138" t="s">
        <v>1757</v>
      </c>
      <c r="C212" s="133" t="s">
        <v>1845</v>
      </c>
      <c r="D212" s="178">
        <f>VLOOKUP('621.6'!A98,'621.6'!A98:N331,14,FALSE)</f>
        <v>57519502.108538702</v>
      </c>
    </row>
    <row r="213" spans="1:4" ht="54" thickTop="1" thickBot="1">
      <c r="A213" s="137" t="s">
        <v>1731</v>
      </c>
      <c r="B213" s="138" t="s">
        <v>1758</v>
      </c>
      <c r="C213" s="133" t="s">
        <v>1845</v>
      </c>
      <c r="D213" s="178">
        <f>VLOOKUP('621.7'!A89,'621.7'!A89:N332,14,FALSE)</f>
        <v>686015.6389518762</v>
      </c>
    </row>
    <row r="214" spans="1:4" ht="54" thickTop="1" thickBot="1">
      <c r="A214" s="137" t="s">
        <v>1105</v>
      </c>
      <c r="B214" s="138" t="s">
        <v>1994</v>
      </c>
      <c r="C214" s="133" t="s">
        <v>233</v>
      </c>
      <c r="D214" s="178">
        <f>VLOOKUP('622.1'!A89,'622.1'!A89:N333,14,FALSE)</f>
        <v>126303.94980107086</v>
      </c>
    </row>
    <row r="215" spans="1:4" ht="54" thickTop="1" thickBot="1">
      <c r="A215" s="137" t="s">
        <v>1106</v>
      </c>
      <c r="B215" s="138" t="s">
        <v>1759</v>
      </c>
      <c r="C215" s="133" t="s">
        <v>233</v>
      </c>
      <c r="D215" s="178">
        <f>VLOOKUP('622.2'!A89,'622.2'!A89:N335,14,FALSE)</f>
        <v>665822.0366177063</v>
      </c>
    </row>
    <row r="216" spans="1:4" ht="54" thickTop="1" thickBot="1">
      <c r="A216" s="137" t="s">
        <v>1107</v>
      </c>
      <c r="B216" s="138" t="s">
        <v>1760</v>
      </c>
      <c r="C216" s="133" t="s">
        <v>233</v>
      </c>
      <c r="D216" s="178">
        <f>VLOOKUP('622.3'!A89,'622.3'!A89:N336,14,FALSE)</f>
        <v>1209089.722264946</v>
      </c>
    </row>
    <row r="217" spans="1:4" ht="54" thickTop="1" thickBot="1">
      <c r="A217" s="137" t="s">
        <v>1108</v>
      </c>
      <c r="B217" s="138" t="s">
        <v>1761</v>
      </c>
      <c r="C217" s="133" t="s">
        <v>233</v>
      </c>
      <c r="D217" s="178">
        <f>VLOOKUP('622.4'!A89,'622.4'!A89:N337,14,FALSE)</f>
        <v>1171748.4018930742</v>
      </c>
    </row>
    <row r="218" spans="1:4" ht="54" thickTop="1" thickBot="1">
      <c r="A218" s="137" t="s">
        <v>1109</v>
      </c>
      <c r="B218" s="138" t="s">
        <v>1762</v>
      </c>
      <c r="C218" s="133" t="s">
        <v>144</v>
      </c>
      <c r="D218" s="178">
        <f>VLOOKUP('622.5'!A89,'622.5'!A89:N338,14,FALSE)</f>
        <v>122364.57365427584</v>
      </c>
    </row>
    <row r="219" spans="1:4" ht="54" thickTop="1" thickBot="1">
      <c r="A219" s="137" t="s">
        <v>1110</v>
      </c>
      <c r="B219" s="138" t="s">
        <v>1763</v>
      </c>
      <c r="C219" s="133" t="s">
        <v>144</v>
      </c>
      <c r="D219" s="178">
        <f>VLOOKUP('623.1'!A103,'623.1'!A103:N339,14,FALSE)</f>
        <v>658005.87298346043</v>
      </c>
    </row>
    <row r="220" spans="1:4" ht="54" thickTop="1" thickBot="1">
      <c r="A220" s="137" t="s">
        <v>1111</v>
      </c>
      <c r="B220" s="138" t="s">
        <v>1219</v>
      </c>
      <c r="C220" s="133" t="s">
        <v>1995</v>
      </c>
      <c r="D220" s="178">
        <f>VLOOKUP('623.2'!A89,'623.2'!A89:N340,14,FALSE)</f>
        <v>3050780.2415558235</v>
      </c>
    </row>
    <row r="221" spans="1:4" ht="54" thickTop="1" thickBot="1">
      <c r="A221" s="137" t="s">
        <v>1112</v>
      </c>
      <c r="B221" s="138" t="s">
        <v>2114</v>
      </c>
      <c r="C221" s="133" t="s">
        <v>387</v>
      </c>
      <c r="D221" s="178">
        <f>VLOOKUP('630.1'!A89,'630.1'!A89:N341,14,FALSE)</f>
        <v>1929057.7615901653</v>
      </c>
    </row>
    <row r="222" spans="1:4" ht="54" thickTop="1" thickBot="1">
      <c r="A222" s="137" t="s">
        <v>1113</v>
      </c>
      <c r="B222" s="138" t="s">
        <v>2115</v>
      </c>
      <c r="C222" s="133" t="s">
        <v>387</v>
      </c>
      <c r="D222" s="178">
        <f>VLOOKUP('630.2'!A89,'630.2'!A89:N342,14,FALSE)</f>
        <v>1885352.0667195464</v>
      </c>
    </row>
    <row r="223" spans="1:4" ht="54" thickTop="1" thickBot="1">
      <c r="A223" s="137" t="s">
        <v>1114</v>
      </c>
      <c r="B223" s="138" t="s">
        <v>2116</v>
      </c>
      <c r="C223" s="133" t="s">
        <v>387</v>
      </c>
      <c r="D223" s="178">
        <f>VLOOKUP('630.3'!A89,'630.3'!A89:N343,14,FALSE)</f>
        <v>1508947.3142343233</v>
      </c>
    </row>
    <row r="224" spans="1:4" ht="54" thickTop="1" thickBot="1">
      <c r="A224" s="137" t="s">
        <v>1115</v>
      </c>
      <c r="B224" s="138" t="s">
        <v>2117</v>
      </c>
      <c r="C224" s="133" t="s">
        <v>387</v>
      </c>
      <c r="D224" s="178">
        <f>VLOOKUP('630.4'!A89,'630.4'!A89:N344,14,FALSE)</f>
        <v>1497835.0097507886</v>
      </c>
    </row>
    <row r="225" spans="1:4" ht="54" thickTop="1" thickBot="1">
      <c r="A225" s="137" t="s">
        <v>1116</v>
      </c>
      <c r="B225" s="138" t="s">
        <v>2118</v>
      </c>
      <c r="C225" s="133" t="s">
        <v>387</v>
      </c>
      <c r="D225" s="178">
        <f>VLOOKUP('630.5'!A93,'630.5'!A93:N345,14,FALSE)</f>
        <v>1452453.9718085541</v>
      </c>
    </row>
    <row r="226" spans="1:4" ht="54" thickTop="1" thickBot="1">
      <c r="A226" s="137" t="s">
        <v>1117</v>
      </c>
      <c r="B226" s="138" t="s">
        <v>2119</v>
      </c>
      <c r="C226" s="133" t="s">
        <v>387</v>
      </c>
      <c r="D226" s="178">
        <f>VLOOKUP('630.6'!A93,'630.6'!A89:N346,14,FALSE)</f>
        <v>1287014.0301015433</v>
      </c>
    </row>
    <row r="227" spans="1:4" ht="54" thickTop="1" thickBot="1">
      <c r="A227" s="137" t="s">
        <v>1118</v>
      </c>
      <c r="B227" s="138" t="s">
        <v>2120</v>
      </c>
      <c r="C227" s="133" t="s">
        <v>387</v>
      </c>
      <c r="D227" s="178">
        <f>VLOOKUP('630.7'!A93,'630.7'!A90:N347,14,FALSE)</f>
        <v>965181.8696225821</v>
      </c>
    </row>
    <row r="228" spans="1:4" ht="54" thickTop="1" thickBot="1">
      <c r="A228" s="137" t="s">
        <v>1119</v>
      </c>
      <c r="B228" s="138" t="s">
        <v>1764</v>
      </c>
      <c r="C228" s="133" t="s">
        <v>144</v>
      </c>
      <c r="D228" s="178">
        <f>VLOOKUP('632.1'!A90,'632.1'!A90:N349,14,FALSE)</f>
        <v>504367.5589940467</v>
      </c>
    </row>
    <row r="229" spans="1:4" ht="54" thickTop="1" thickBot="1">
      <c r="A229" s="137" t="s">
        <v>1659</v>
      </c>
      <c r="B229" s="138" t="s">
        <v>1765</v>
      </c>
      <c r="C229" s="133" t="s">
        <v>144</v>
      </c>
      <c r="D229" s="178">
        <f>VLOOKUP('632.2'!A90,'632.2'!A90:N350,14,FALSE)</f>
        <v>506111.60183954483</v>
      </c>
    </row>
    <row r="230" spans="1:4" ht="54" thickTop="1" thickBot="1">
      <c r="A230" s="137" t="s">
        <v>1662</v>
      </c>
      <c r="B230" s="138" t="s">
        <v>1766</v>
      </c>
      <c r="C230" s="133" t="s">
        <v>377</v>
      </c>
      <c r="D230" s="178">
        <f>VLOOKUP('640.1'!A90,'640.1'!A90:N351,14,FALSE)</f>
        <v>5864.8194872842887</v>
      </c>
    </row>
    <row r="231" spans="1:4" ht="54" thickTop="1" thickBot="1">
      <c r="A231" s="137" t="s">
        <v>1663</v>
      </c>
      <c r="B231" s="138" t="s">
        <v>1767</v>
      </c>
      <c r="C231" s="133" t="s">
        <v>377</v>
      </c>
      <c r="D231" s="178">
        <f>VLOOKUP('640.2'!A90,'640.2'!A90:N352,14,FALSE)</f>
        <v>5899.8829708136691</v>
      </c>
    </row>
    <row r="232" spans="1:4" ht="54" thickTop="1" thickBot="1">
      <c r="A232" s="137" t="s">
        <v>1120</v>
      </c>
      <c r="B232" s="138" t="s">
        <v>1768</v>
      </c>
      <c r="C232" s="133" t="s">
        <v>1664</v>
      </c>
      <c r="D232" s="178">
        <f>VLOOKUP('641.1'!A90,'641.1'!A90:N353,14,FALSE)</f>
        <v>2149.3736678052692</v>
      </c>
    </row>
    <row r="233" spans="1:4" ht="54" thickTop="1" thickBot="1">
      <c r="A233" s="137" t="s">
        <v>1121</v>
      </c>
      <c r="B233" s="138" t="s">
        <v>1768</v>
      </c>
      <c r="C233" s="133" t="s">
        <v>377</v>
      </c>
      <c r="D233" s="178">
        <f>VLOOKUP('641.2'!A90,'641.2'!A90:N354,14,FALSE)</f>
        <v>45730.333187317869</v>
      </c>
    </row>
    <row r="234" spans="1:4" ht="54" thickTop="1" thickBot="1">
      <c r="A234" s="137" t="s">
        <v>1122</v>
      </c>
      <c r="B234" s="138" t="s">
        <v>1769</v>
      </c>
      <c r="C234" s="133" t="s">
        <v>1845</v>
      </c>
      <c r="D234" s="178">
        <f>VLOOKUP('642.1'!A90,'642.1'!A90:N355,14,FALSE)</f>
        <v>671576.04002630408</v>
      </c>
    </row>
    <row r="235" spans="1:4" ht="54" thickTop="1" thickBot="1">
      <c r="A235" s="137" t="s">
        <v>1123</v>
      </c>
      <c r="B235" s="138" t="s">
        <v>1770</v>
      </c>
      <c r="C235" s="133" t="s">
        <v>144</v>
      </c>
      <c r="D235" s="178">
        <f>VLOOKUP('642.2'!A90,'642.2'!A90:N356,14,FALSE)</f>
        <v>31853.189192426227</v>
      </c>
    </row>
    <row r="236" spans="1:4" ht="54" thickTop="1" thickBot="1">
      <c r="A236" s="137" t="s">
        <v>1124</v>
      </c>
      <c r="B236" s="138" t="s">
        <v>1771</v>
      </c>
      <c r="C236" s="133" t="s">
        <v>377</v>
      </c>
      <c r="D236" s="178">
        <f>VLOOKUP('650.1'!A95,'650.1'!A95:N358,14,FALSE)</f>
        <v>13059.747166420257</v>
      </c>
    </row>
    <row r="237" spans="1:4" ht="54" thickTop="1" thickBot="1">
      <c r="A237" s="137" t="s">
        <v>1125</v>
      </c>
      <c r="B237" s="138" t="s">
        <v>2127</v>
      </c>
      <c r="C237" s="133" t="s">
        <v>377</v>
      </c>
      <c r="D237" s="178">
        <f>VLOOKUP('650.2'!A93,'650.2'!A93:N359,14,FALSE)</f>
        <v>12869.0448215043</v>
      </c>
    </row>
    <row r="238" spans="1:4" ht="54" thickTop="1" thickBot="1">
      <c r="A238" s="137" t="s">
        <v>1126</v>
      </c>
      <c r="B238" s="138" t="s">
        <v>1772</v>
      </c>
      <c r="C238" s="133" t="s">
        <v>377</v>
      </c>
      <c r="D238" s="200">
        <f>VLOOKUP('650.3'!A90,'650.3'!A90:N360,14,FALSE)</f>
        <v>0.40249480697119822</v>
      </c>
    </row>
    <row r="239" spans="1:4" ht="54" thickTop="1" thickBot="1">
      <c r="A239" s="137" t="s">
        <v>1127</v>
      </c>
      <c r="B239" s="138" t="s">
        <v>2131</v>
      </c>
      <c r="C239" s="133" t="s">
        <v>377</v>
      </c>
      <c r="D239" s="178">
        <f>VLOOKUP('650.4'!A93,'650.4'!A93:N361,14,FALSE)</f>
        <v>5014.2526716137882</v>
      </c>
    </row>
    <row r="240" spans="1:4" ht="57.75" thickTop="1" thickBot="1">
      <c r="A240" s="137" t="s">
        <v>1128</v>
      </c>
      <c r="B240" s="138" t="s">
        <v>1773</v>
      </c>
      <c r="C240" s="133" t="s">
        <v>233</v>
      </c>
      <c r="D240" s="178">
        <f>VLOOKUP('660.1'!A87,'660.1'!A87:N362,14,FALSE)</f>
        <v>664727.53927105758</v>
      </c>
    </row>
    <row r="241" spans="1:4" ht="76.5" thickTop="1" thickBot="1">
      <c r="A241" s="137" t="s">
        <v>1129</v>
      </c>
      <c r="B241" s="138" t="s">
        <v>1880</v>
      </c>
      <c r="C241" s="133" t="s">
        <v>144</v>
      </c>
      <c r="D241" s="178">
        <f>VLOOKUP('660.2'!A87,'660.2'!A87:N363,14,FALSE)</f>
        <v>799902.91143300792</v>
      </c>
    </row>
    <row r="242" spans="1:4" ht="54" thickTop="1" thickBot="1">
      <c r="A242" s="137" t="s">
        <v>1677</v>
      </c>
      <c r="B242" s="138" t="s">
        <v>1774</v>
      </c>
      <c r="C242" s="133" t="s">
        <v>144</v>
      </c>
      <c r="D242" s="178">
        <f>VLOOKUP('661.1'!A87,'661.1'!A87:N364,14,FALSE)</f>
        <v>1257726.0073176757</v>
      </c>
    </row>
    <row r="243" spans="1:4" ht="54" thickTop="1" thickBot="1">
      <c r="A243" s="137" t="s">
        <v>1130</v>
      </c>
      <c r="B243" s="138" t="s">
        <v>1775</v>
      </c>
      <c r="C243" s="133" t="s">
        <v>144</v>
      </c>
      <c r="D243" s="178">
        <f>VLOOKUP('662.1'!A87,'662.1'!A87:N365,14,FALSE)</f>
        <v>774339.20830918802</v>
      </c>
    </row>
    <row r="244" spans="1:4" ht="54" thickTop="1" thickBot="1">
      <c r="A244" s="137" t="s">
        <v>1131</v>
      </c>
      <c r="B244" s="138" t="s">
        <v>1776</v>
      </c>
      <c r="C244" s="133" t="s">
        <v>144</v>
      </c>
      <c r="D244" s="178">
        <f>VLOOKUP('662.2'!A87,'662.2'!A87:N366,14,FALSE)</f>
        <v>751851.38351917895</v>
      </c>
    </row>
    <row r="245" spans="1:4" ht="54" thickTop="1" thickBot="1">
      <c r="A245" s="137" t="s">
        <v>1678</v>
      </c>
      <c r="B245" s="138" t="s">
        <v>1777</v>
      </c>
      <c r="C245" s="133" t="s">
        <v>144</v>
      </c>
      <c r="D245" s="178">
        <f>VLOOKUP('663.1'!A87,'663.1'!A87:N367,14,FALSE)</f>
        <v>29085.49934890986</v>
      </c>
    </row>
    <row r="246" spans="1:4" ht="54" thickTop="1" thickBot="1">
      <c r="A246" s="137" t="s">
        <v>1132</v>
      </c>
      <c r="B246" s="138" t="s">
        <v>1778</v>
      </c>
      <c r="C246" s="133" t="s">
        <v>387</v>
      </c>
      <c r="D246" s="178">
        <f>VLOOKUP('670.1'!A87,'670.1'!A87:N368,14,FALSE)</f>
        <v>819954.95033025835</v>
      </c>
    </row>
    <row r="247" spans="1:4" ht="54" thickTop="1" thickBot="1">
      <c r="A247" s="137" t="s">
        <v>1133</v>
      </c>
      <c r="B247" s="138" t="s">
        <v>1779</v>
      </c>
      <c r="C247" s="133" t="s">
        <v>387</v>
      </c>
      <c r="D247" s="178">
        <f>VLOOKUP('670.2'!A87,'670.2'!A87:N369,14,FALSE)</f>
        <v>849195.73464703164</v>
      </c>
    </row>
    <row r="248" spans="1:4" ht="54" thickTop="1" thickBot="1">
      <c r="A248" s="137" t="s">
        <v>1680</v>
      </c>
      <c r="B248" s="138" t="s">
        <v>1780</v>
      </c>
      <c r="C248" s="133" t="s">
        <v>387</v>
      </c>
      <c r="D248" s="178">
        <f>VLOOKUP('670.3'!A87,'670.3'!A87:N370,14,FALSE)</f>
        <v>857008.6721291662</v>
      </c>
    </row>
    <row r="249" spans="1:4" ht="54" thickTop="1" thickBot="1">
      <c r="A249" s="137" t="s">
        <v>1681</v>
      </c>
      <c r="B249" s="138" t="s">
        <v>1781</v>
      </c>
      <c r="C249" s="133" t="s">
        <v>387</v>
      </c>
      <c r="D249" s="178">
        <f>VLOOKUP('670.4'!A87,'670.4'!A87:N371,14,FALSE)</f>
        <v>860822.43172582926</v>
      </c>
    </row>
    <row r="250" spans="1:4" ht="54" thickTop="1" thickBot="1">
      <c r="A250" s="137" t="s">
        <v>1682</v>
      </c>
      <c r="B250" s="138" t="s">
        <v>1782</v>
      </c>
      <c r="C250" s="133" t="s">
        <v>387</v>
      </c>
      <c r="D250" s="178">
        <f>VLOOKUP('670.5'!A89,'670.5'!A89:N372,14,FALSE)</f>
        <v>1053882.5733163422</v>
      </c>
    </row>
    <row r="251" spans="1:4" ht="54" thickTop="1" thickBot="1">
      <c r="A251" s="137" t="s">
        <v>1134</v>
      </c>
      <c r="B251" s="138" t="s">
        <v>1783</v>
      </c>
      <c r="C251" s="133" t="s">
        <v>387</v>
      </c>
      <c r="D251" s="178">
        <f>VLOOKUP('671.1'!A89,'671.1'!A89:N373,14,FALSE)</f>
        <v>1330335.3467907829</v>
      </c>
    </row>
    <row r="252" spans="1:4" ht="54" thickTop="1" thickBot="1">
      <c r="A252" s="137" t="s">
        <v>1135</v>
      </c>
      <c r="B252" s="138" t="s">
        <v>1784</v>
      </c>
      <c r="C252" s="133" t="s">
        <v>144</v>
      </c>
      <c r="D252" s="178">
        <f>VLOOKUP('671.2'!A89,'671.2'!A89:N374,14,FALSE)</f>
        <v>71232.63186889232</v>
      </c>
    </row>
    <row r="253" spans="1:4" ht="54" thickTop="1" thickBot="1">
      <c r="A253" s="137" t="s">
        <v>1683</v>
      </c>
      <c r="B253" s="138" t="s">
        <v>1785</v>
      </c>
      <c r="C253" s="133" t="s">
        <v>387</v>
      </c>
      <c r="D253" s="178">
        <f>VLOOKUP('671.3'!A87,'671.3'!A87:N375,14,FALSE)</f>
        <v>1540189.911729818</v>
      </c>
    </row>
    <row r="254" spans="1:4" ht="54" thickTop="1" thickBot="1">
      <c r="A254" s="137" t="s">
        <v>1684</v>
      </c>
      <c r="B254" s="138" t="s">
        <v>1786</v>
      </c>
      <c r="C254" s="133" t="s">
        <v>144</v>
      </c>
      <c r="D254" s="178">
        <f>VLOOKUP('671.4'!A87,'671.4'!A87:N376,14,FALSE)</f>
        <v>91119.153025119274</v>
      </c>
    </row>
    <row r="255" spans="1:4" ht="54" thickTop="1" thickBot="1">
      <c r="A255" s="137" t="s">
        <v>1136</v>
      </c>
      <c r="B255" s="138" t="s">
        <v>1787</v>
      </c>
      <c r="C255" s="133" t="s">
        <v>144</v>
      </c>
      <c r="D255" s="178">
        <f>VLOOKUP('672.1'!A87,'672.1'!A87:N377,14,FALSE)</f>
        <v>103036.0991352995</v>
      </c>
    </row>
    <row r="256" spans="1:4" ht="54" thickTop="1" thickBot="1">
      <c r="A256" s="137" t="s">
        <v>1685</v>
      </c>
      <c r="B256" s="138" t="s">
        <v>1788</v>
      </c>
      <c r="C256" s="133" t="s">
        <v>144</v>
      </c>
      <c r="D256" s="178">
        <f>VLOOKUP('672.2'!A87,'672.2'!A87:N378,14,FALSE)</f>
        <v>117001.4157631113</v>
      </c>
    </row>
    <row r="257" spans="1:4" ht="54" thickTop="1" thickBot="1">
      <c r="A257" s="137" t="s">
        <v>1686</v>
      </c>
      <c r="B257" s="138" t="s">
        <v>1789</v>
      </c>
      <c r="C257" s="133" t="s">
        <v>144</v>
      </c>
      <c r="D257" s="178">
        <f>VLOOKUP('672.3'!A87,'672.3'!A87:N379,14,FALSE)</f>
        <v>106751.14622571126</v>
      </c>
    </row>
    <row r="258" spans="1:4" ht="54" thickTop="1" thickBot="1">
      <c r="A258" s="137" t="s">
        <v>1687</v>
      </c>
      <c r="B258" s="138" t="s">
        <v>1790</v>
      </c>
      <c r="C258" s="133" t="s">
        <v>144</v>
      </c>
      <c r="D258" s="178">
        <f>VLOOKUP('672.4'!A87,'672.3'!A87:N380,14,FALSE)</f>
        <v>106751.14622571126</v>
      </c>
    </row>
    <row r="259" spans="1:4" ht="54" thickTop="1" thickBot="1">
      <c r="A259" s="137" t="s">
        <v>1732</v>
      </c>
      <c r="B259" s="138" t="s">
        <v>1791</v>
      </c>
      <c r="C259" s="133" t="s">
        <v>233</v>
      </c>
      <c r="D259" s="178">
        <f>VLOOKUP('673.1.1'!A87,'673.1.1'!A87:N381,14,FALSE)</f>
        <v>7875.3876774355022</v>
      </c>
    </row>
    <row r="260" spans="1:4" ht="54" thickTop="1" thickBot="1">
      <c r="A260" s="137" t="s">
        <v>1733</v>
      </c>
      <c r="B260" s="138" t="s">
        <v>2046</v>
      </c>
      <c r="C260" s="133" t="s">
        <v>233</v>
      </c>
      <c r="D260" s="178">
        <f>VLOOKUP('673.1.2'!A87,'673.1.2'!A87:N382,14,FALSE)</f>
        <v>8708.2373442102944</v>
      </c>
    </row>
    <row r="261" spans="1:4" ht="54" thickTop="1" thickBot="1">
      <c r="A261" s="137" t="s">
        <v>1137</v>
      </c>
      <c r="B261" s="138" t="s">
        <v>1792</v>
      </c>
      <c r="C261" s="133" t="s">
        <v>387</v>
      </c>
      <c r="D261" s="178">
        <f>VLOOKUP('673.2'!A87,'673.2'!A87:N383,14,FALSE)</f>
        <v>682383.3598431549</v>
      </c>
    </row>
    <row r="262" spans="1:4" ht="54" thickTop="1" thickBot="1">
      <c r="A262" s="137" t="s">
        <v>1138</v>
      </c>
      <c r="B262" s="138" t="s">
        <v>1793</v>
      </c>
      <c r="C262" s="133" t="s">
        <v>387</v>
      </c>
      <c r="D262" s="178">
        <f>VLOOKUP('673.3'!A89,'673.3'!A89:N384,14,FALSE)</f>
        <v>779389.78998969297</v>
      </c>
    </row>
    <row r="263" spans="1:4" ht="54" thickTop="1" thickBot="1">
      <c r="A263" s="137" t="s">
        <v>1139</v>
      </c>
      <c r="B263" s="138" t="s">
        <v>1996</v>
      </c>
      <c r="C263" s="133" t="s">
        <v>144</v>
      </c>
      <c r="D263" s="178">
        <f>VLOOKUP('674.1'!A89,'674.1'!A89:N385,14,FALSE)</f>
        <v>126418.35972420951</v>
      </c>
    </row>
    <row r="264" spans="1:4" ht="54" thickTop="1" thickBot="1">
      <c r="A264" s="137" t="s">
        <v>1140</v>
      </c>
      <c r="B264" s="138" t="s">
        <v>1794</v>
      </c>
      <c r="C264" s="133" t="s">
        <v>144</v>
      </c>
      <c r="D264" s="178">
        <f>VLOOKUP('674.2'!A89,'674.2'!A89:N386,14,FALSE)</f>
        <v>223042.93195204067</v>
      </c>
    </row>
    <row r="265" spans="1:4" ht="54" thickTop="1" thickBot="1">
      <c r="A265" s="137" t="s">
        <v>1141</v>
      </c>
      <c r="B265" s="138" t="s">
        <v>1795</v>
      </c>
      <c r="C265" s="133" t="s">
        <v>233</v>
      </c>
      <c r="D265" s="178">
        <f>VLOOKUP('680.1'!A87,'680.1'!A87:N387,14,FALSE)</f>
        <v>325921.32210797211</v>
      </c>
    </row>
    <row r="266" spans="1:4" ht="54" thickTop="1" thickBot="1">
      <c r="A266" s="137" t="s">
        <v>1142</v>
      </c>
      <c r="B266" s="138" t="s">
        <v>1796</v>
      </c>
      <c r="C266" s="133" t="s">
        <v>144</v>
      </c>
      <c r="D266" s="178">
        <f>VLOOKUP('680.2'!A87,'680.2'!A87:N388,14,FALSE)</f>
        <v>15193.978082692254</v>
      </c>
    </row>
    <row r="267" spans="1:4" ht="54" thickTop="1" thickBot="1">
      <c r="A267" s="137" t="s">
        <v>1143</v>
      </c>
      <c r="B267" s="138" t="s">
        <v>1797</v>
      </c>
      <c r="C267" s="133" t="s">
        <v>387</v>
      </c>
      <c r="D267" s="178">
        <f>VLOOKUP('680.3'!A89,'680.3'!A89:N389,14,FALSE)</f>
        <v>435392.6866714661</v>
      </c>
    </row>
    <row r="268" spans="1:4" ht="54" thickTop="1" thickBot="1">
      <c r="A268" s="137" t="s">
        <v>1144</v>
      </c>
      <c r="B268" s="138" t="s">
        <v>1798</v>
      </c>
      <c r="C268" s="133" t="s">
        <v>387</v>
      </c>
      <c r="D268" s="178">
        <f>VLOOKUP('681.1'!A89,'681.1'!A89:N390,14,FALSE)</f>
        <v>623781.4019984887</v>
      </c>
    </row>
    <row r="269" spans="1:4" ht="54" thickTop="1" thickBot="1">
      <c r="A269" s="137" t="s">
        <v>1692</v>
      </c>
      <c r="B269" s="138" t="s">
        <v>1799</v>
      </c>
      <c r="C269" s="133" t="s">
        <v>387</v>
      </c>
      <c r="D269" s="178">
        <f>VLOOKUP('681.2'!A89,'681.2'!A89:N391,14,FALSE)</f>
        <v>653022.18631526199</v>
      </c>
    </row>
    <row r="270" spans="1:4" ht="54" thickTop="1" thickBot="1">
      <c r="A270" s="137" t="s">
        <v>1693</v>
      </c>
      <c r="B270" s="138" t="s">
        <v>1800</v>
      </c>
      <c r="C270" s="133" t="s">
        <v>387</v>
      </c>
      <c r="D270" s="178">
        <f>VLOOKUP('681.3'!A89,'681.3'!A89:N392,14,FALSE)</f>
        <v>660835.12379739655</v>
      </c>
    </row>
    <row r="271" spans="1:4" ht="54" thickTop="1" thickBot="1">
      <c r="A271" s="137" t="s">
        <v>1694</v>
      </c>
      <c r="B271" s="138" t="s">
        <v>1801</v>
      </c>
      <c r="C271" s="133" t="s">
        <v>387</v>
      </c>
      <c r="D271" s="178">
        <f>VLOOKUP('681.4'!A89,'681.4'!A89:N393,14,FALSE)</f>
        <v>664648.88339405961</v>
      </c>
    </row>
    <row r="272" spans="1:4" ht="54" thickTop="1" thickBot="1">
      <c r="A272" s="137" t="s">
        <v>1145</v>
      </c>
      <c r="B272" s="138" t="s">
        <v>1802</v>
      </c>
      <c r="C272" s="133" t="s">
        <v>387</v>
      </c>
      <c r="D272" s="178">
        <f>VLOOKUP('682.1'!A89,'682.1'!A89:N394,14,FALSE)</f>
        <v>645388.23589349561</v>
      </c>
    </row>
    <row r="273" spans="1:4" ht="54" thickTop="1" thickBot="1">
      <c r="A273" s="137" t="s">
        <v>1695</v>
      </c>
      <c r="B273" s="138" t="s">
        <v>1803</v>
      </c>
      <c r="C273" s="133" t="s">
        <v>387</v>
      </c>
      <c r="D273" s="178">
        <f>VLOOKUP('682.2'!A89,'682.2'!A89:N395,14,FALSE)</f>
        <v>645388.23589349561</v>
      </c>
    </row>
    <row r="274" spans="1:4" ht="54" thickTop="1" thickBot="1">
      <c r="A274" s="137" t="s">
        <v>1697</v>
      </c>
      <c r="B274" s="138" t="s">
        <v>1804</v>
      </c>
      <c r="C274" s="133" t="s">
        <v>387</v>
      </c>
      <c r="D274" s="178">
        <f>VLOOKUP('682.3'!A89,'682.3'!A89:N396,14,FALSE)</f>
        <v>645388.23589349561</v>
      </c>
    </row>
    <row r="275" spans="1:4" ht="54" thickTop="1" thickBot="1">
      <c r="A275" s="137" t="s">
        <v>1699</v>
      </c>
      <c r="B275" s="138" t="s">
        <v>1997</v>
      </c>
      <c r="C275" s="133" t="s">
        <v>387</v>
      </c>
      <c r="D275" s="178">
        <f>VLOOKUP('682.4'!A89,'682.4'!A89:N397,14,FALSE)</f>
        <v>645388.23589349561</v>
      </c>
    </row>
    <row r="276" spans="1:4" ht="54" thickTop="1" thickBot="1">
      <c r="A276" s="137" t="s">
        <v>1701</v>
      </c>
      <c r="B276" s="138" t="s">
        <v>1805</v>
      </c>
      <c r="C276" s="133" t="s">
        <v>233</v>
      </c>
      <c r="D276" s="178">
        <f>VLOOKUP('683.1'!A89,'683.1'!A89:N398,14,FALSE)</f>
        <v>10802.481290116853</v>
      </c>
    </row>
    <row r="277" spans="1:4" ht="54" thickTop="1" thickBot="1">
      <c r="A277" s="137" t="s">
        <v>1703</v>
      </c>
      <c r="B277" s="138" t="s">
        <v>1806</v>
      </c>
      <c r="C277" s="133" t="s">
        <v>233</v>
      </c>
      <c r="D277" s="178">
        <f>VLOOKUP('683.2'!A89,'683.2'!A89:N399,14,FALSE)</f>
        <v>22549.661144058173</v>
      </c>
    </row>
    <row r="278" spans="1:4" ht="54" thickTop="1" thickBot="1">
      <c r="A278" s="137" t="s">
        <v>1705</v>
      </c>
      <c r="B278" s="138" t="s">
        <v>1807</v>
      </c>
      <c r="C278" s="133" t="s">
        <v>233</v>
      </c>
      <c r="D278" s="178">
        <f>VLOOKUP('683.3'!A89,'683.3'!A89:N400,14,FALSE)</f>
        <v>10802.481290116853</v>
      </c>
    </row>
    <row r="279" spans="1:4" ht="54" thickTop="1" thickBot="1">
      <c r="A279" s="137" t="s">
        <v>1706</v>
      </c>
      <c r="B279" s="138" t="s">
        <v>1808</v>
      </c>
      <c r="C279" s="133" t="s">
        <v>233</v>
      </c>
      <c r="D279" s="178">
        <f>VLOOKUP('683.4'!A89,'683.4'!A89:N401,14,FALSE)</f>
        <v>22549.661144058173</v>
      </c>
    </row>
    <row r="280" spans="1:4" ht="54" thickTop="1" thickBot="1">
      <c r="A280" s="137" t="s">
        <v>1707</v>
      </c>
      <c r="B280" s="138" t="s">
        <v>1809</v>
      </c>
      <c r="C280" s="133" t="s">
        <v>233</v>
      </c>
      <c r="D280" s="178">
        <f>VLOOKUP('683.5'!A87,'683.5'!A87:N402,14,FALSE)</f>
        <v>546741.21885702631</v>
      </c>
    </row>
    <row r="281" spans="1:4" ht="54" thickTop="1" thickBot="1">
      <c r="A281" s="137" t="s">
        <v>2047</v>
      </c>
      <c r="B281" s="138" t="s">
        <v>1810</v>
      </c>
      <c r="C281" s="133" t="s">
        <v>233</v>
      </c>
      <c r="D281" s="178">
        <f>VLOOKUP('690.1.1'!A89,'690.1.1'!A89:N403,14,FALSE)</f>
        <v>14539.486753994381</v>
      </c>
    </row>
    <row r="282" spans="1:4" ht="54" thickTop="1" thickBot="1">
      <c r="A282" s="137" t="s">
        <v>1710</v>
      </c>
      <c r="B282" s="138" t="s">
        <v>1811</v>
      </c>
      <c r="C282" s="133" t="s">
        <v>233</v>
      </c>
      <c r="D282" s="178">
        <f>VLOOKUP('690.1.2'!A89,'690.1.2'!A89:N404,14,FALSE)</f>
        <v>33383.554780932755</v>
      </c>
    </row>
    <row r="283" spans="1:4" ht="54" thickTop="1" thickBot="1">
      <c r="A283" s="137" t="s">
        <v>1146</v>
      </c>
      <c r="B283" s="138" t="s">
        <v>1812</v>
      </c>
      <c r="C283" s="133" t="s">
        <v>144</v>
      </c>
      <c r="D283" s="178">
        <f>VLOOKUP('700.1'!A89,'700.1'!A89:N405,14,FALSE)</f>
        <v>1675.6683637203762</v>
      </c>
    </row>
    <row r="284" spans="1:4" ht="54" thickTop="1" thickBot="1">
      <c r="A284" s="137" t="s">
        <v>1147</v>
      </c>
      <c r="B284" s="138" t="s">
        <v>1813</v>
      </c>
      <c r="C284" s="133" t="s">
        <v>144</v>
      </c>
      <c r="D284" s="178">
        <f>VLOOKUP('700.2'!A89,'700.2'!A89:N406,14,FALSE)</f>
        <v>3635.0230719049132</v>
      </c>
    </row>
    <row r="285" spans="1:4" ht="54" thickTop="1" thickBot="1">
      <c r="A285" s="137" t="s">
        <v>1148</v>
      </c>
      <c r="B285" s="138" t="s">
        <v>1814</v>
      </c>
      <c r="C285" s="133" t="s">
        <v>233</v>
      </c>
      <c r="D285" s="178">
        <f>VLOOKUP('700.3'!A89,'700.3'!A89:N407,14,FALSE)</f>
        <v>49561.523516732996</v>
      </c>
    </row>
    <row r="286" spans="1:4" ht="54" thickTop="1" thickBot="1">
      <c r="A286" s="137" t="s">
        <v>1149</v>
      </c>
      <c r="B286" s="138" t="s">
        <v>1815</v>
      </c>
      <c r="C286" s="133" t="s">
        <v>233</v>
      </c>
      <c r="D286" s="178">
        <f>VLOOKUP('700.4'!A89,'700.4'!A89:N408,14,FALSE)</f>
        <v>67266.857661472939</v>
      </c>
    </row>
    <row r="287" spans="1:4" ht="54" thickTop="1" thickBot="1">
      <c r="A287" s="137" t="s">
        <v>1150</v>
      </c>
      <c r="B287" s="138" t="s">
        <v>1816</v>
      </c>
      <c r="C287" s="133" t="s">
        <v>1845</v>
      </c>
      <c r="D287" s="178">
        <f>VLOOKUP('701.1'!A89,'701.1'!A89:N409,14,FALSE)</f>
        <v>9379.551804406874</v>
      </c>
    </row>
    <row r="288" spans="1:4" ht="54" thickTop="1" thickBot="1">
      <c r="A288" s="137" t="s">
        <v>1713</v>
      </c>
      <c r="B288" s="138" t="s">
        <v>1817</v>
      </c>
      <c r="C288" s="133" t="s">
        <v>1845</v>
      </c>
      <c r="D288" s="178">
        <f>VLOOKUP('710.1'!A89,'710.1'!A89:N410,14,FALSE)</f>
        <v>413311.30019917141</v>
      </c>
    </row>
    <row r="289" spans="1:4" ht="54" thickTop="1" thickBot="1">
      <c r="A289" s="137" t="s">
        <v>1151</v>
      </c>
      <c r="B289" s="138" t="s">
        <v>1818</v>
      </c>
      <c r="C289" s="133" t="s">
        <v>233</v>
      </c>
      <c r="D289" s="178">
        <f>VLOOKUP('710.2'!A89,'710.2'!A89:N411,14,FALSE)</f>
        <v>454836.1298538894</v>
      </c>
    </row>
    <row r="290" spans="1:4" ht="54" thickTop="1" thickBot="1">
      <c r="A290" s="137" t="s">
        <v>1152</v>
      </c>
      <c r="B290" s="138" t="s">
        <v>1819</v>
      </c>
      <c r="C290" s="133" t="s">
        <v>1845</v>
      </c>
      <c r="D290" s="178">
        <f>VLOOKUP('720.1'!A89,'720.1'!A89:N412,14,FALSE)</f>
        <v>283963.70889566693</v>
      </c>
    </row>
    <row r="291" spans="1:4" ht="54" thickTop="1" thickBot="1">
      <c r="A291" s="137" t="s">
        <v>1153</v>
      </c>
      <c r="B291" s="138" t="s">
        <v>1820</v>
      </c>
      <c r="C291" s="133" t="s">
        <v>144</v>
      </c>
      <c r="D291" s="178">
        <f>VLOOKUP('730.1'!A89,'730.1'!A89:N413,14,FALSE)</f>
        <v>206430.1948989394</v>
      </c>
    </row>
    <row r="292" spans="1:4" ht="54" thickTop="1" thickBot="1">
      <c r="A292" s="137" t="s">
        <v>1154</v>
      </c>
      <c r="B292" s="138" t="s">
        <v>1821</v>
      </c>
      <c r="C292" s="133" t="s">
        <v>1845</v>
      </c>
      <c r="D292" s="178">
        <f>VLOOKUP('730.2'!A89,'730.2'!A89:N414,14,FALSE)</f>
        <v>63444.686871518512</v>
      </c>
    </row>
    <row r="293" spans="1:4" ht="54" thickTop="1" thickBot="1">
      <c r="A293" s="137" t="s">
        <v>1155</v>
      </c>
      <c r="B293" s="138" t="s">
        <v>1822</v>
      </c>
      <c r="C293" s="133" t="s">
        <v>1845</v>
      </c>
      <c r="D293" s="178">
        <f>VLOOKUP('730.3'!A89,'730.3'!A89:N415,14,FALSE)</f>
        <v>35451.472556286382</v>
      </c>
    </row>
    <row r="294" spans="1:4" ht="54" thickTop="1" thickBot="1">
      <c r="A294" s="137" t="s">
        <v>1714</v>
      </c>
      <c r="B294" s="138" t="s">
        <v>1823</v>
      </c>
      <c r="C294" s="133" t="s">
        <v>1845</v>
      </c>
      <c r="D294" s="178">
        <f>VLOOKUP('730.4'!A89,'730.4'!A89:N416,14,FALSE)</f>
        <v>136270.38926794243</v>
      </c>
    </row>
    <row r="295" spans="1:4" ht="54" thickTop="1" thickBot="1">
      <c r="A295" s="137" t="s">
        <v>1156</v>
      </c>
      <c r="B295" s="138" t="s">
        <v>1824</v>
      </c>
      <c r="C295" s="133" t="s">
        <v>144</v>
      </c>
      <c r="D295" s="178">
        <f>VLOOKUP('731.1'!A89,'731.1'!A89:N417,14,FALSE)</f>
        <v>276164.61439328827</v>
      </c>
    </row>
    <row r="296" spans="1:4" ht="54" thickTop="1" thickBot="1">
      <c r="A296" s="137" t="s">
        <v>1157</v>
      </c>
      <c r="B296" s="138" t="s">
        <v>1825</v>
      </c>
      <c r="C296" s="133" t="s">
        <v>1995</v>
      </c>
      <c r="D296" s="178">
        <f>VLOOKUP('740.1'!A89,'740.1'!A89:N418,14,FALSE)</f>
        <v>14856.952784906003</v>
      </c>
    </row>
    <row r="297" spans="1:4" ht="54" thickTop="1" thickBot="1">
      <c r="A297" s="137" t="s">
        <v>1717</v>
      </c>
      <c r="B297" s="138" t="s">
        <v>1826</v>
      </c>
      <c r="C297" s="133" t="s">
        <v>1845</v>
      </c>
      <c r="D297" s="178">
        <f>VLOOKUP('741.1'!A89,'741.1'!A89:N419,14,FALSE)</f>
        <v>297993.56889965897</v>
      </c>
    </row>
    <row r="298" spans="1:4" ht="54" thickTop="1" thickBot="1">
      <c r="A298" s="137" t="s">
        <v>1158</v>
      </c>
      <c r="B298" s="138" t="s">
        <v>1827</v>
      </c>
      <c r="C298" s="133" t="s">
        <v>144</v>
      </c>
      <c r="D298" s="178">
        <f>VLOOKUP('800.1'!A89,'800.1'!A89:N420,14,FALSE)</f>
        <v>11389.382358461336</v>
      </c>
    </row>
    <row r="299" spans="1:4" ht="54" thickTop="1" thickBot="1">
      <c r="A299" s="137" t="s">
        <v>1159</v>
      </c>
      <c r="B299" s="138" t="s">
        <v>1828</v>
      </c>
      <c r="C299" s="133" t="s">
        <v>144</v>
      </c>
      <c r="D299" s="178">
        <f>VLOOKUP('800.2'!A89,'800.2'!A89:N421,14,FALSE)</f>
        <v>28455.868031107449</v>
      </c>
    </row>
    <row r="300" spans="1:4" ht="54" thickTop="1" thickBot="1">
      <c r="A300" s="137" t="s">
        <v>1160</v>
      </c>
      <c r="B300" s="138" t="s">
        <v>1829</v>
      </c>
      <c r="C300" s="133" t="s">
        <v>144</v>
      </c>
      <c r="D300" s="178">
        <f>VLOOKUP('800.3'!A89,'800.3'!A89:N422,14,FALSE)</f>
        <v>73913.153259040002</v>
      </c>
    </row>
    <row r="301" spans="1:4" ht="54" thickTop="1" thickBot="1">
      <c r="A301" s="137" t="s">
        <v>1161</v>
      </c>
      <c r="B301" s="138" t="s">
        <v>1830</v>
      </c>
      <c r="C301" s="133" t="s">
        <v>144</v>
      </c>
      <c r="D301" s="178">
        <f>VLOOKUP('800.4'!A89,'800.4'!A89:N423,14,FALSE)</f>
        <v>90509.024195599311</v>
      </c>
    </row>
    <row r="302" spans="1:4" ht="54" thickTop="1" thickBot="1">
      <c r="A302" s="137" t="s">
        <v>1718</v>
      </c>
      <c r="B302" s="138" t="s">
        <v>1831</v>
      </c>
      <c r="C302" s="133" t="s">
        <v>1845</v>
      </c>
      <c r="D302" s="178">
        <f>VLOOKUP('802.1'!A89,'802.1'!A89:N424,14,FALSE)</f>
        <v>416886.00165098882</v>
      </c>
    </row>
    <row r="303" spans="1:4" ht="54" thickTop="1" thickBot="1">
      <c r="A303" s="137" t="s">
        <v>1719</v>
      </c>
      <c r="B303" s="138" t="s">
        <v>1881</v>
      </c>
      <c r="C303" s="133" t="s">
        <v>1845</v>
      </c>
      <c r="D303" s="178">
        <f>VLOOKUP('802.2'!A89,'802.2'!A89:N425,14,FALSE)</f>
        <v>83260.781466707034</v>
      </c>
    </row>
    <row r="304" spans="1:4" ht="54" thickTop="1" thickBot="1">
      <c r="A304" s="137" t="s">
        <v>1720</v>
      </c>
      <c r="B304" s="138" t="s">
        <v>1832</v>
      </c>
      <c r="C304" s="133" t="s">
        <v>1845</v>
      </c>
      <c r="D304" s="178">
        <f>VLOOKUP('802.3'!A89,'802.3'!A89:N426,14,FALSE)</f>
        <v>57569.297645525818</v>
      </c>
    </row>
    <row r="305" spans="1:4" ht="54" thickTop="1" thickBot="1">
      <c r="A305" s="137" t="s">
        <v>1721</v>
      </c>
      <c r="B305" s="138" t="s">
        <v>1833</v>
      </c>
      <c r="C305" s="133" t="s">
        <v>1845</v>
      </c>
      <c r="D305" s="178">
        <f>VLOOKUP('802.4'!A89,'802.4'!A89:N427,14,FALSE)</f>
        <v>50874.555474618726</v>
      </c>
    </row>
    <row r="306" spans="1:4" ht="54" thickTop="1" thickBot="1">
      <c r="A306" s="137" t="s">
        <v>1722</v>
      </c>
      <c r="B306" s="138" t="s">
        <v>1834</v>
      </c>
      <c r="C306" s="133" t="s">
        <v>1845</v>
      </c>
      <c r="D306" s="178">
        <f>VLOOKUP('802.5'!A89,'802.5'!A89:N428,14,FALSE)</f>
        <v>390689.86697399849</v>
      </c>
    </row>
    <row r="307" spans="1:4" ht="54" thickTop="1" thickBot="1">
      <c r="A307" s="137" t="s">
        <v>1723</v>
      </c>
      <c r="B307" s="138" t="s">
        <v>1835</v>
      </c>
      <c r="C307" s="133" t="s">
        <v>1845</v>
      </c>
      <c r="D307" s="178">
        <f>VLOOKUP('802.6'!A89,'802.6'!A89:N429,14,FALSE)</f>
        <v>378917.58630840341</v>
      </c>
    </row>
    <row r="308" spans="1:4" ht="54" thickTop="1" thickBot="1">
      <c r="A308" s="137" t="s">
        <v>1724</v>
      </c>
      <c r="B308" s="138" t="s">
        <v>1836</v>
      </c>
      <c r="C308" s="133" t="s">
        <v>1845</v>
      </c>
      <c r="D308" s="178">
        <f>VLOOKUP('802.7'!A89,'802.7'!A89:N430,14,FALSE)</f>
        <v>252513.05100901774</v>
      </c>
    </row>
    <row r="309" spans="1:4" ht="54" thickTop="1" thickBot="1">
      <c r="A309" s="137" t="s">
        <v>1725</v>
      </c>
      <c r="B309" s="138" t="s">
        <v>1837</v>
      </c>
      <c r="C309" s="133" t="s">
        <v>1845</v>
      </c>
      <c r="D309" s="178">
        <f>VLOOKUP('802.8'!A89,'802.8'!A89:N431,14,FALSE)</f>
        <v>216871.1983964729</v>
      </c>
    </row>
    <row r="310" spans="1:4" ht="54" thickTop="1" thickBot="1">
      <c r="A310" s="137" t="s">
        <v>1162</v>
      </c>
      <c r="B310" s="138" t="s">
        <v>1838</v>
      </c>
      <c r="C310" s="133" t="s">
        <v>233</v>
      </c>
      <c r="D310" s="178">
        <f>VLOOKUP('810.1'!A89,'810.1'!A89:N432,14,FALSE)</f>
        <v>26467.847952297401</v>
      </c>
    </row>
    <row r="311" spans="1:4" ht="54" thickTop="1" thickBot="1">
      <c r="A311" s="137" t="s">
        <v>1163</v>
      </c>
      <c r="B311" s="138" t="s">
        <v>1839</v>
      </c>
      <c r="C311" s="133" t="s">
        <v>233</v>
      </c>
      <c r="D311" s="178">
        <f>VLOOKUP('810.2'!A89,'810.2'!A89:N433,14,FALSE)</f>
        <v>21949.388926054646</v>
      </c>
    </row>
    <row r="312" spans="1:4" ht="54" thickTop="1" thickBot="1">
      <c r="A312" s="137" t="s">
        <v>1164</v>
      </c>
      <c r="B312" s="138" t="s">
        <v>1840</v>
      </c>
      <c r="C312" s="133" t="s">
        <v>233</v>
      </c>
      <c r="D312" s="178">
        <f>VLOOKUP('810.3'!A89,'810.3'!A89:N435,14,FALSE)</f>
        <v>13799.496703092353</v>
      </c>
    </row>
    <row r="313" spans="1:4" ht="57.75" thickTop="1" thickBot="1">
      <c r="A313" s="137" t="s">
        <v>1726</v>
      </c>
      <c r="B313" s="138" t="s">
        <v>2050</v>
      </c>
      <c r="C313" s="133" t="s">
        <v>233</v>
      </c>
      <c r="D313" s="178">
        <f>VLOOKUP('811.1'!A89,'811.1'!A89:N436,14,FALSE)</f>
        <v>50958.713944210933</v>
      </c>
    </row>
    <row r="314" spans="1:4" ht="57.75" thickTop="1" thickBot="1">
      <c r="A314" s="137" t="s">
        <v>1727</v>
      </c>
      <c r="B314" s="138" t="s">
        <v>2051</v>
      </c>
      <c r="C314" s="133" t="s">
        <v>233</v>
      </c>
      <c r="D314" s="178">
        <f>VLOOKUP('811.2'!A89,'811.2'!A89:N437,14,FALSE)</f>
        <v>60271.115067741339</v>
      </c>
    </row>
    <row r="315" spans="1:4" ht="54" thickTop="1" thickBot="1">
      <c r="A315" s="137" t="s">
        <v>1165</v>
      </c>
      <c r="B315" s="138" t="s">
        <v>2053</v>
      </c>
      <c r="C315" s="133" t="s">
        <v>233</v>
      </c>
      <c r="D315" s="178">
        <f>VLOOKUP('812.1'!A89,'812.1'!A89:N438,14,FALSE)</f>
        <v>344247.16622802941</v>
      </c>
    </row>
    <row r="316" spans="1:4" ht="54" thickTop="1" thickBot="1">
      <c r="A316" s="137" t="s">
        <v>1728</v>
      </c>
      <c r="B316" s="138" t="s">
        <v>1841</v>
      </c>
      <c r="C316" s="133" t="s">
        <v>1995</v>
      </c>
      <c r="D316" s="178">
        <f>VLOOKUP('820.1'!A89,'820.1'!A89:N439,14,FALSE)</f>
        <v>92689.806436561106</v>
      </c>
    </row>
    <row r="317" spans="1:4" ht="54" thickTop="1" thickBot="1">
      <c r="A317" s="137" t="s">
        <v>1729</v>
      </c>
      <c r="B317" s="138" t="s">
        <v>1842</v>
      </c>
      <c r="C317" s="133" t="s">
        <v>984</v>
      </c>
      <c r="D317" s="178">
        <f>VLOOKUP('820.1.2'!A88,'820.1.2'!A88:N440,14,FALSE)</f>
        <v>19029496.191455707</v>
      </c>
    </row>
    <row r="318" spans="1:4" ht="57.75" thickTop="1" thickBot="1">
      <c r="A318" s="137" t="s">
        <v>1166</v>
      </c>
      <c r="B318" s="138" t="s">
        <v>1843</v>
      </c>
      <c r="C318" s="133" t="s">
        <v>1998</v>
      </c>
      <c r="D318" s="178">
        <f>VLOOKUP('900.1'!A88,'900.1'!A88:N441,14,FALSE)</f>
        <v>1940.8166026483259</v>
      </c>
    </row>
    <row r="319" spans="1:4" ht="57.75" thickTop="1" thickBot="1">
      <c r="A319" s="137" t="s">
        <v>1167</v>
      </c>
      <c r="B319" s="138" t="s">
        <v>2195</v>
      </c>
      <c r="C319" s="133" t="s">
        <v>1999</v>
      </c>
      <c r="D319" s="178">
        <f>VLOOKUP('900.2'!A88,'900.2'!A88:N442,14,FALSE)</f>
        <v>2381.9112850684</v>
      </c>
    </row>
    <row r="320" spans="1:4" ht="54" thickTop="1" thickBot="1">
      <c r="A320" s="137" t="s">
        <v>1168</v>
      </c>
      <c r="B320" s="138" t="s">
        <v>1844</v>
      </c>
      <c r="C320" s="133" t="s">
        <v>1999</v>
      </c>
      <c r="D320" s="178">
        <f>VLOOKUP('900.3'!A88,'900.3'!A88:N443,14,FALSE)</f>
        <v>2381.9112850684</v>
      </c>
    </row>
    <row r="321" spans="1:4" ht="53.25" thickTop="1">
      <c r="A321" s="112"/>
      <c r="B321" s="109"/>
      <c r="C321" s="136"/>
      <c r="D321" s="179" t="s">
        <v>2018</v>
      </c>
    </row>
    <row r="322" spans="1:4">
      <c r="A322" s="112"/>
      <c r="B322" s="109"/>
      <c r="C322" s="136"/>
      <c r="D322" s="179"/>
    </row>
    <row r="323" spans="1:4">
      <c r="A323" s="112"/>
      <c r="B323" s="109"/>
      <c r="C323" s="136"/>
      <c r="D323" s="179"/>
    </row>
    <row r="324" spans="1:4">
      <c r="A324" s="112"/>
      <c r="B324" s="109"/>
      <c r="C324" s="136"/>
      <c r="D324" s="179"/>
    </row>
    <row r="325" spans="1:4">
      <c r="A325" s="112"/>
      <c r="B325" s="109"/>
      <c r="C325" s="136"/>
      <c r="D325" s="179"/>
    </row>
    <row r="326" spans="1:4">
      <c r="A326" s="112"/>
      <c r="B326" s="109"/>
      <c r="C326" s="136"/>
      <c r="D326" s="179"/>
    </row>
    <row r="327" spans="1:4">
      <c r="A327" s="112"/>
      <c r="B327" s="109"/>
      <c r="C327" s="136"/>
      <c r="D327" s="179"/>
    </row>
    <row r="328" spans="1:4">
      <c r="A328" s="112"/>
      <c r="B328" s="109"/>
      <c r="C328" s="136"/>
      <c r="D328" s="179"/>
    </row>
    <row r="329" spans="1:4">
      <c r="A329" s="112"/>
      <c r="B329" s="109"/>
      <c r="C329" s="136"/>
      <c r="D329" s="179"/>
    </row>
    <row r="330" spans="1:4">
      <c r="A330" s="112"/>
      <c r="B330" s="109"/>
      <c r="C330" s="136"/>
      <c r="D330" s="179"/>
    </row>
    <row r="331" spans="1:4">
      <c r="A331" s="112"/>
      <c r="B331" s="109"/>
      <c r="C331" s="136"/>
      <c r="D331" s="179"/>
    </row>
    <row r="332" spans="1:4">
      <c r="A332" s="112"/>
      <c r="B332" s="109"/>
      <c r="C332" s="136"/>
      <c r="D332" s="179"/>
    </row>
    <row r="333" spans="1:4">
      <c r="A333" s="112"/>
      <c r="B333" s="109"/>
      <c r="C333" s="136"/>
      <c r="D333" s="179"/>
    </row>
    <row r="334" spans="1:4">
      <c r="A334" s="112"/>
      <c r="B334" s="109"/>
      <c r="C334" s="136"/>
      <c r="D334" s="179"/>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7109375" style="182" customWidth="1"/>
    <col min="5" max="5" width="10.710937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48" t="s">
        <v>2237</v>
      </c>
      <c r="B6" s="649" t="s">
        <v>1882</v>
      </c>
      <c r="C6" s="650" t="s">
        <v>2238</v>
      </c>
      <c r="D6" s="651">
        <v>29260</v>
      </c>
    </row>
    <row r="7" spans="1:4" ht="16.5" thickTop="1" thickBot="1">
      <c r="A7" s="652"/>
      <c r="B7" s="653"/>
      <c r="C7" s="654"/>
      <c r="D7" s="655" t="s">
        <v>1848</v>
      </c>
    </row>
    <row r="8" spans="1:4" ht="16.5" thickTop="1" thickBot="1">
      <c r="A8" s="656" t="s">
        <v>98</v>
      </c>
      <c r="B8" s="657" t="s">
        <v>1882</v>
      </c>
      <c r="C8" s="658" t="s">
        <v>99</v>
      </c>
      <c r="D8" s="659">
        <v>58677.433987924393</v>
      </c>
    </row>
    <row r="9" spans="1:4" ht="16.5" thickTop="1" thickBot="1">
      <c r="A9" s="656" t="s">
        <v>102</v>
      </c>
      <c r="B9" s="657" t="s">
        <v>1882</v>
      </c>
      <c r="C9" s="658" t="s">
        <v>103</v>
      </c>
      <c r="D9" s="659">
        <f>$D$6*1.85</f>
        <v>54131</v>
      </c>
    </row>
    <row r="10" spans="1:4" ht="16.5" thickTop="1" thickBot="1">
      <c r="A10" s="656" t="s">
        <v>0</v>
      </c>
      <c r="B10" s="657" t="s">
        <v>1882</v>
      </c>
      <c r="C10" s="658" t="s">
        <v>1</v>
      </c>
      <c r="D10" s="659">
        <v>69346.058349365194</v>
      </c>
    </row>
    <row r="11" spans="1:4" ht="16.5" thickTop="1" thickBot="1">
      <c r="A11" s="656" t="s">
        <v>1674</v>
      </c>
      <c r="B11" s="657" t="s">
        <v>1882</v>
      </c>
      <c r="C11" s="658" t="s">
        <v>1673</v>
      </c>
      <c r="D11" s="659">
        <v>320058.73084322392</v>
      </c>
    </row>
    <row r="12" spans="1:4" ht="16.5" thickTop="1" thickBot="1">
      <c r="A12" s="656" t="s">
        <v>100</v>
      </c>
      <c r="B12" s="657" t="s">
        <v>1882</v>
      </c>
      <c r="C12" s="658" t="s">
        <v>101</v>
      </c>
      <c r="D12" s="659">
        <v>80014.682710805981</v>
      </c>
    </row>
    <row r="13" spans="1:4" ht="16.5" thickTop="1" thickBot="1">
      <c r="A13" s="656" t="s">
        <v>62</v>
      </c>
      <c r="B13" s="657" t="s">
        <v>1882</v>
      </c>
      <c r="C13" s="658" t="s">
        <v>63</v>
      </c>
      <c r="D13" s="659">
        <v>586774.33987924387</v>
      </c>
    </row>
    <row r="14" spans="1:4" ht="16.5" thickTop="1" thickBot="1">
      <c r="A14" s="656" t="s">
        <v>108</v>
      </c>
      <c r="B14" s="657" t="s">
        <v>1882</v>
      </c>
      <c r="C14" s="658" t="s">
        <v>109</v>
      </c>
      <c r="D14" s="659">
        <v>320058.73084322392</v>
      </c>
    </row>
    <row r="15" spans="1:4" ht="16.5" thickTop="1" thickBot="1">
      <c r="A15" s="656" t="s">
        <v>41</v>
      </c>
      <c r="B15" s="657" t="s">
        <v>1882</v>
      </c>
      <c r="C15" s="658" t="s">
        <v>42</v>
      </c>
      <c r="D15" s="659">
        <v>213372.48722881597</v>
      </c>
    </row>
    <row r="16" spans="1:4" ht="16.5" thickTop="1" thickBot="1">
      <c r="A16" s="656" t="s">
        <v>43</v>
      </c>
      <c r="B16" s="657" t="s">
        <v>1882</v>
      </c>
      <c r="C16" s="658" t="s">
        <v>44</v>
      </c>
      <c r="D16" s="659">
        <v>320058.73084322392</v>
      </c>
    </row>
    <row r="17" spans="1:4" ht="16.5" thickTop="1" thickBot="1">
      <c r="A17" s="656" t="s">
        <v>106</v>
      </c>
      <c r="B17" s="657" t="s">
        <v>1882</v>
      </c>
      <c r="C17" s="658" t="s">
        <v>107</v>
      </c>
      <c r="D17" s="659">
        <v>106686.24361440798</v>
      </c>
    </row>
    <row r="18" spans="1:4" ht="16.5" thickTop="1" thickBot="1">
      <c r="A18" s="656" t="s">
        <v>1675</v>
      </c>
      <c r="B18" s="657" t="s">
        <v>1882</v>
      </c>
      <c r="C18" s="658" t="s">
        <v>2000</v>
      </c>
      <c r="D18" s="659">
        <v>96017.619252967183</v>
      </c>
    </row>
    <row r="19" spans="1:4" ht="16.5" thickTop="1" thickBot="1">
      <c r="A19" s="656" t="s">
        <v>96</v>
      </c>
      <c r="B19" s="657" t="s">
        <v>92</v>
      </c>
      <c r="C19" s="658" t="s">
        <v>97</v>
      </c>
      <c r="D19" s="659">
        <v>2133724.8722881596</v>
      </c>
    </row>
    <row r="20" spans="1:4" ht="16.5" thickTop="1" thickBot="1">
      <c r="A20" s="656" t="s">
        <v>76</v>
      </c>
      <c r="B20" s="657" t="s">
        <v>1882</v>
      </c>
      <c r="C20" s="658" t="s">
        <v>77</v>
      </c>
      <c r="D20" s="659">
        <v>485912.31941843667</v>
      </c>
    </row>
    <row r="21" spans="1:4" ht="16.5" thickTop="1" thickBot="1">
      <c r="A21" s="656" t="s">
        <v>74</v>
      </c>
      <c r="B21" s="657" t="s">
        <v>1882</v>
      </c>
      <c r="C21" s="658" t="s">
        <v>75</v>
      </c>
      <c r="D21" s="659">
        <v>477235.31371453602</v>
      </c>
    </row>
    <row r="22" spans="1:4" ht="16.5" thickTop="1" thickBot="1">
      <c r="A22" s="656" t="s">
        <v>84</v>
      </c>
      <c r="B22" s="657" t="s">
        <v>1882</v>
      </c>
      <c r="C22" s="658" t="s">
        <v>85</v>
      </c>
      <c r="D22" s="659">
        <v>544482.10791976599</v>
      </c>
    </row>
    <row r="23" spans="1:4" ht="16.5" thickTop="1" thickBot="1">
      <c r="A23" s="656" t="s">
        <v>78</v>
      </c>
      <c r="B23" s="657" t="s">
        <v>1882</v>
      </c>
      <c r="C23" s="658" t="s">
        <v>79</v>
      </c>
      <c r="D23" s="659">
        <v>605221.14784707059</v>
      </c>
    </row>
    <row r="24" spans="1:4" ht="16.5" thickTop="1" thickBot="1">
      <c r="A24" s="656" t="s">
        <v>64</v>
      </c>
      <c r="B24" s="657" t="s">
        <v>1882</v>
      </c>
      <c r="C24" s="658" t="s">
        <v>65</v>
      </c>
      <c r="D24" s="659">
        <v>468558.30801063532</v>
      </c>
    </row>
    <row r="25" spans="1:4" ht="16.5" thickTop="1" thickBot="1">
      <c r="A25" s="656" t="s">
        <v>80</v>
      </c>
      <c r="B25" s="657" t="s">
        <v>1882</v>
      </c>
      <c r="C25" s="658" t="s">
        <v>81</v>
      </c>
      <c r="D25" s="659">
        <v>557497.61647561705</v>
      </c>
    </row>
    <row r="26" spans="1:4" ht="16.5" thickTop="1" thickBot="1">
      <c r="A26" s="656" t="s">
        <v>82</v>
      </c>
      <c r="B26" s="657" t="s">
        <v>1882</v>
      </c>
      <c r="C26" s="658" t="s">
        <v>83</v>
      </c>
      <c r="D26" s="659">
        <v>577020.87930939358</v>
      </c>
    </row>
    <row r="27" spans="1:4" ht="16.5" thickTop="1" thickBot="1">
      <c r="A27" s="656" t="s">
        <v>104</v>
      </c>
      <c r="B27" s="657" t="s">
        <v>1882</v>
      </c>
      <c r="C27" s="658" t="s">
        <v>105</v>
      </c>
      <c r="D27" s="659">
        <v>145339.84554033595</v>
      </c>
    </row>
    <row r="28" spans="1:4" ht="16.5" thickTop="1" thickBot="1">
      <c r="A28" s="656" t="s">
        <v>4</v>
      </c>
      <c r="B28" s="657" t="s">
        <v>1882</v>
      </c>
      <c r="C28" s="658" t="s">
        <v>5</v>
      </c>
      <c r="D28" s="659">
        <v>162693.85694813728</v>
      </c>
    </row>
    <row r="29" spans="1:4" ht="16.5" customHeight="1" thickTop="1" thickBot="1">
      <c r="A29" s="656" t="s">
        <v>45</v>
      </c>
      <c r="B29" s="657" t="s">
        <v>1882</v>
      </c>
      <c r="C29" s="658" t="s">
        <v>2226</v>
      </c>
      <c r="D29" s="659">
        <f>$D$43+$D$64</f>
        <v>160817.24361440798</v>
      </c>
    </row>
    <row r="30" spans="1:4" ht="16.5" thickTop="1" thickBot="1">
      <c r="A30" s="656" t="s">
        <v>66</v>
      </c>
      <c r="B30" s="657" t="s">
        <v>1882</v>
      </c>
      <c r="C30" s="658" t="s">
        <v>67</v>
      </c>
      <c r="D30" s="659">
        <v>160029.36542161196</v>
      </c>
    </row>
    <row r="31" spans="1:4" ht="16.5" thickTop="1" thickBot="1">
      <c r="A31" s="656" t="s">
        <v>23</v>
      </c>
      <c r="B31" s="657" t="s">
        <v>1882</v>
      </c>
      <c r="C31" s="658" t="s">
        <v>24</v>
      </c>
      <c r="D31" s="659">
        <f>$D$64*10</f>
        <v>541310</v>
      </c>
    </row>
    <row r="32" spans="1:4" ht="16.5" thickTop="1" thickBot="1">
      <c r="A32" s="656" t="s">
        <v>7</v>
      </c>
      <c r="B32" s="657" t="s">
        <v>1882</v>
      </c>
      <c r="C32" s="658" t="s">
        <v>8</v>
      </c>
      <c r="D32" s="659">
        <f>$D$64*2</f>
        <v>108262</v>
      </c>
    </row>
    <row r="33" spans="1:4" ht="16.5" thickTop="1" thickBot="1">
      <c r="A33" s="656" t="s">
        <v>9</v>
      </c>
      <c r="B33" s="657" t="s">
        <v>1882</v>
      </c>
      <c r="C33" s="658" t="s">
        <v>10</v>
      </c>
      <c r="D33" s="659">
        <f>$D$64*3</f>
        <v>162393</v>
      </c>
    </row>
    <row r="34" spans="1:4" ht="16.5" thickTop="1" thickBot="1">
      <c r="A34" s="656" t="s">
        <v>11</v>
      </c>
      <c r="B34" s="657" t="s">
        <v>1882</v>
      </c>
      <c r="C34" s="658" t="s">
        <v>12</v>
      </c>
      <c r="D34" s="659">
        <f>$D$64*4</f>
        <v>216524</v>
      </c>
    </row>
    <row r="35" spans="1:4" ht="16.5" thickTop="1" thickBot="1">
      <c r="A35" s="656" t="s">
        <v>13</v>
      </c>
      <c r="B35" s="657" t="s">
        <v>1882</v>
      </c>
      <c r="C35" s="658" t="s">
        <v>14</v>
      </c>
      <c r="D35" s="659">
        <f>$D$64*5</f>
        <v>270655</v>
      </c>
    </row>
    <row r="36" spans="1:4" ht="16.5" thickTop="1" thickBot="1">
      <c r="A36" s="656" t="s">
        <v>15</v>
      </c>
      <c r="B36" s="657" t="s">
        <v>1882</v>
      </c>
      <c r="C36" s="658" t="s">
        <v>16</v>
      </c>
      <c r="D36" s="659">
        <f>$D$64*6</f>
        <v>324786</v>
      </c>
    </row>
    <row r="37" spans="1:4" ht="16.5" thickTop="1" thickBot="1">
      <c r="A37" s="656" t="s">
        <v>17</v>
      </c>
      <c r="B37" s="657" t="s">
        <v>1882</v>
      </c>
      <c r="C37" s="658" t="s">
        <v>18</v>
      </c>
      <c r="D37" s="659">
        <f>$D$64*7</f>
        <v>378917</v>
      </c>
    </row>
    <row r="38" spans="1:4" ht="16.5" thickTop="1" thickBot="1">
      <c r="A38" s="656" t="s">
        <v>19</v>
      </c>
      <c r="B38" s="657" t="s">
        <v>1882</v>
      </c>
      <c r="C38" s="658" t="s">
        <v>20</v>
      </c>
      <c r="D38" s="659">
        <f>$D$64*8</f>
        <v>433048</v>
      </c>
    </row>
    <row r="39" spans="1:4" ht="16.5" thickTop="1" thickBot="1">
      <c r="A39" s="656" t="s">
        <v>21</v>
      </c>
      <c r="B39" s="657" t="s">
        <v>1882</v>
      </c>
      <c r="C39" s="658" t="s">
        <v>22</v>
      </c>
      <c r="D39" s="659">
        <f>$D$64*9</f>
        <v>487179</v>
      </c>
    </row>
    <row r="40" spans="1:4" ht="16.5" thickTop="1" thickBot="1">
      <c r="A40" s="656" t="s">
        <v>72</v>
      </c>
      <c r="B40" s="657" t="s">
        <v>1882</v>
      </c>
      <c r="C40" s="658" t="s">
        <v>73</v>
      </c>
      <c r="D40" s="659">
        <v>58677.433987924393</v>
      </c>
    </row>
    <row r="41" spans="1:4" ht="16.5" thickTop="1" thickBot="1">
      <c r="A41" s="656" t="s">
        <v>27</v>
      </c>
      <c r="B41" s="657" t="s">
        <v>1882</v>
      </c>
      <c r="C41" s="658" t="s">
        <v>28</v>
      </c>
      <c r="D41" s="659">
        <v>117354.86797584879</v>
      </c>
    </row>
    <row r="42" spans="1:4" ht="16.5" thickTop="1" thickBot="1">
      <c r="A42" s="656" t="s">
        <v>25</v>
      </c>
      <c r="B42" s="657" t="s">
        <v>1882</v>
      </c>
      <c r="C42" s="658" t="s">
        <v>26</v>
      </c>
      <c r="D42" s="659">
        <v>117354.86797584879</v>
      </c>
    </row>
    <row r="43" spans="1:4" ht="16.5" thickTop="1" thickBot="1">
      <c r="A43" s="656" t="s">
        <v>30</v>
      </c>
      <c r="B43" s="657" t="s">
        <v>1882</v>
      </c>
      <c r="C43" s="658" t="s">
        <v>31</v>
      </c>
      <c r="D43" s="659">
        <v>106686.24361440798</v>
      </c>
    </row>
    <row r="44" spans="1:4" ht="17.25" customHeight="1" thickTop="1" thickBot="1">
      <c r="A44" s="656" t="s">
        <v>40</v>
      </c>
      <c r="B44" s="657" t="s">
        <v>1882</v>
      </c>
      <c r="C44" s="658" t="s">
        <v>2225</v>
      </c>
      <c r="D44" s="659">
        <v>266715.60903601995</v>
      </c>
    </row>
    <row r="45" spans="1:4" ht="16.5" thickTop="1" thickBot="1">
      <c r="A45" s="656" t="s">
        <v>32</v>
      </c>
      <c r="B45" s="657" t="s">
        <v>1882</v>
      </c>
      <c r="C45" s="658" t="s">
        <v>33</v>
      </c>
      <c r="D45" s="659">
        <f>D43*2</f>
        <v>213372.48722881597</v>
      </c>
    </row>
    <row r="46" spans="1:4" ht="16.5" thickTop="1" thickBot="1">
      <c r="A46" s="656" t="s">
        <v>34</v>
      </c>
      <c r="B46" s="657" t="s">
        <v>1882</v>
      </c>
      <c r="C46" s="658" t="s">
        <v>35</v>
      </c>
      <c r="D46" s="659">
        <f>D43*3</f>
        <v>320058.73084322398</v>
      </c>
    </row>
    <row r="47" spans="1:4" ht="16.5" thickTop="1" thickBot="1">
      <c r="A47" s="656" t="s">
        <v>70</v>
      </c>
      <c r="B47" s="657" t="s">
        <v>1882</v>
      </c>
      <c r="C47" s="658" t="s">
        <v>71</v>
      </c>
      <c r="D47" s="659">
        <f>D43+(3*D8)</f>
        <v>282718.54557818116</v>
      </c>
    </row>
    <row r="48" spans="1:4" ht="16.5" thickTop="1" thickBot="1">
      <c r="A48" s="656" t="s">
        <v>36</v>
      </c>
      <c r="B48" s="657" t="s">
        <v>1882</v>
      </c>
      <c r="C48" s="658" t="s">
        <v>37</v>
      </c>
      <c r="D48" s="659">
        <v>117354.86797584879</v>
      </c>
    </row>
    <row r="49" spans="1:4" ht="16.5" thickTop="1" thickBot="1">
      <c r="A49" s="656" t="s">
        <v>38</v>
      </c>
      <c r="B49" s="657" t="s">
        <v>1882</v>
      </c>
      <c r="C49" s="658" t="s">
        <v>39</v>
      </c>
      <c r="D49" s="659">
        <v>128023.49233728957</v>
      </c>
    </row>
    <row r="50" spans="1:4" ht="16.5" thickTop="1" thickBot="1">
      <c r="A50" s="656" t="s">
        <v>89</v>
      </c>
      <c r="B50" s="657" t="s">
        <v>1882</v>
      </c>
      <c r="C50" s="658" t="s">
        <v>90</v>
      </c>
      <c r="D50" s="659">
        <v>133357.80451800997</v>
      </c>
    </row>
    <row r="51" spans="1:4" ht="16.5" thickTop="1" thickBot="1">
      <c r="A51" s="656" t="s">
        <v>46</v>
      </c>
      <c r="B51" s="657" t="s">
        <v>1882</v>
      </c>
      <c r="C51" s="658" t="s">
        <v>47</v>
      </c>
      <c r="D51" s="659">
        <f>$D$6*1.85</f>
        <v>54131</v>
      </c>
    </row>
    <row r="52" spans="1:4" ht="16.5" thickTop="1" thickBot="1">
      <c r="A52" s="656" t="s">
        <v>48</v>
      </c>
      <c r="B52" s="657" t="s">
        <v>1882</v>
      </c>
      <c r="C52" s="658" t="s">
        <v>49</v>
      </c>
      <c r="D52" s="659">
        <f>D51*2</f>
        <v>108262</v>
      </c>
    </row>
    <row r="53" spans="1:4" ht="16.5" thickTop="1" thickBot="1">
      <c r="A53" s="656" t="s">
        <v>50</v>
      </c>
      <c r="B53" s="657" t="s">
        <v>1882</v>
      </c>
      <c r="C53" s="658" t="s">
        <v>51</v>
      </c>
      <c r="D53" s="659">
        <v>106686.24361440798</v>
      </c>
    </row>
    <row r="54" spans="1:4" ht="16.5" thickTop="1" thickBot="1">
      <c r="A54" s="656" t="s">
        <v>68</v>
      </c>
      <c r="B54" s="657" t="s">
        <v>1882</v>
      </c>
      <c r="C54" s="658" t="s">
        <v>69</v>
      </c>
      <c r="D54" s="659">
        <v>213372.48722881597</v>
      </c>
    </row>
    <row r="55" spans="1:4" ht="46.5" thickTop="1" thickBot="1">
      <c r="A55" s="656" t="s">
        <v>29</v>
      </c>
      <c r="B55" s="657" t="s">
        <v>1882</v>
      </c>
      <c r="C55" s="658" t="s">
        <v>1883</v>
      </c>
      <c r="D55" s="660">
        <v>800146.82710805978</v>
      </c>
    </row>
    <row r="56" spans="1:4" ht="16.5" thickTop="1" thickBot="1">
      <c r="A56" s="656" t="s">
        <v>52</v>
      </c>
      <c r="B56" s="657" t="s">
        <v>1882</v>
      </c>
      <c r="C56" s="658" t="s">
        <v>53</v>
      </c>
      <c r="D56" s="659">
        <v>80014.682710805981</v>
      </c>
    </row>
    <row r="57" spans="1:4" ht="16.5" thickTop="1" thickBot="1">
      <c r="A57" s="656" t="s">
        <v>54</v>
      </c>
      <c r="B57" s="657" t="s">
        <v>1882</v>
      </c>
      <c r="C57" s="658" t="s">
        <v>55</v>
      </c>
      <c r="D57" s="659">
        <v>160029.36542161196</v>
      </c>
    </row>
    <row r="58" spans="1:4" ht="16.5" thickTop="1" thickBot="1">
      <c r="A58" s="656" t="s">
        <v>56</v>
      </c>
      <c r="B58" s="657" t="s">
        <v>1882</v>
      </c>
      <c r="C58" s="658" t="s">
        <v>57</v>
      </c>
      <c r="D58" s="659">
        <v>106686.24361440798</v>
      </c>
    </row>
    <row r="59" spans="1:4" ht="16.5" thickTop="1" thickBot="1">
      <c r="A59" s="656" t="s">
        <v>2</v>
      </c>
      <c r="B59" s="657" t="s">
        <v>1882</v>
      </c>
      <c r="C59" s="658" t="s">
        <v>3</v>
      </c>
      <c r="D59" s="659">
        <v>213372.48722881597</v>
      </c>
    </row>
    <row r="60" spans="1:4" ht="16.5" thickTop="1" thickBot="1">
      <c r="A60" s="656" t="s">
        <v>58</v>
      </c>
      <c r="B60" s="657" t="s">
        <v>1882</v>
      </c>
      <c r="C60" s="658" t="s">
        <v>59</v>
      </c>
      <c r="D60" s="659">
        <v>133357.80451800997</v>
      </c>
    </row>
    <row r="61" spans="1:4" ht="16.5" thickTop="1" thickBot="1">
      <c r="A61" s="656" t="s">
        <v>86</v>
      </c>
      <c r="B61" s="657" t="s">
        <v>1882</v>
      </c>
      <c r="C61" s="658" t="s">
        <v>87</v>
      </c>
      <c r="D61" s="659">
        <v>160029.36542161196</v>
      </c>
    </row>
    <row r="62" spans="1:4" ht="16.5" thickTop="1" thickBot="1">
      <c r="A62" s="656" t="s">
        <v>88</v>
      </c>
      <c r="B62" s="657" t="s">
        <v>1882</v>
      </c>
      <c r="C62" s="658" t="s">
        <v>87</v>
      </c>
      <c r="D62" s="659">
        <v>160029.36542161196</v>
      </c>
    </row>
    <row r="63" spans="1:4" ht="16.5" thickTop="1" thickBot="1">
      <c r="A63" s="656" t="s">
        <v>60</v>
      </c>
      <c r="B63" s="657" t="s">
        <v>1882</v>
      </c>
      <c r="C63" s="658" t="s">
        <v>61</v>
      </c>
      <c r="D63" s="659">
        <v>160029.36542161196</v>
      </c>
    </row>
    <row r="64" spans="1:4" ht="17.25" customHeight="1" thickTop="1" thickBot="1">
      <c r="A64" s="656" t="s">
        <v>6</v>
      </c>
      <c r="B64" s="657" t="s">
        <v>1882</v>
      </c>
      <c r="C64" s="658" t="s">
        <v>2224</v>
      </c>
      <c r="D64" s="659">
        <f>$D$6*1.85</f>
        <v>54131</v>
      </c>
    </row>
    <row r="65" spans="1:4" ht="16.5" thickTop="1" thickBot="1">
      <c r="A65" s="656" t="s">
        <v>91</v>
      </c>
      <c r="B65" s="657" t="s">
        <v>92</v>
      </c>
      <c r="C65" s="658" t="s">
        <v>93</v>
      </c>
      <c r="D65" s="659">
        <v>533431.21807203989</v>
      </c>
    </row>
    <row r="66" spans="1:4" ht="16.5" thickTop="1" thickBot="1">
      <c r="A66" s="656" t="s">
        <v>94</v>
      </c>
      <c r="B66" s="657" t="s">
        <v>92</v>
      </c>
      <c r="C66" s="658" t="s">
        <v>95</v>
      </c>
      <c r="D66" s="659">
        <v>266715.60903601995</v>
      </c>
    </row>
    <row r="67" spans="1:4" ht="16.5" thickTop="1" thickBot="1">
      <c r="A67" s="656" t="s">
        <v>2228</v>
      </c>
      <c r="B67" s="657" t="s">
        <v>1882</v>
      </c>
      <c r="C67" s="658" t="s">
        <v>2227</v>
      </c>
      <c r="D67" s="659">
        <f>$D$6*1.85</f>
        <v>54131</v>
      </c>
    </row>
    <row r="68" spans="1:4" ht="15.75" thickTop="1">
      <c r="A68" s="3"/>
      <c r="B68" s="4"/>
      <c r="C68" s="5"/>
      <c r="D68" s="183"/>
    </row>
    <row r="69" spans="1:4">
      <c r="A69" s="3"/>
      <c r="B69" s="4"/>
      <c r="C69" s="5"/>
      <c r="D69" s="183"/>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2" customWidth="1"/>
  </cols>
  <sheetData>
    <row r="1" spans="1:4" ht="15.75" customHeight="1" thickTop="1">
      <c r="A1" s="679" t="s">
        <v>1850</v>
      </c>
      <c r="B1" s="680"/>
      <c r="C1" s="680"/>
      <c r="D1" s="681"/>
    </row>
    <row r="2" spans="1:4" ht="89.25" customHeight="1" thickBot="1">
      <c r="A2" s="682"/>
      <c r="B2" s="683"/>
      <c r="C2" s="683"/>
      <c r="D2" s="684"/>
    </row>
    <row r="3" spans="1:4" ht="38.25" customHeight="1" thickTop="1" thickBot="1">
      <c r="A3" s="676" t="s">
        <v>110</v>
      </c>
      <c r="B3" s="677"/>
      <c r="C3" s="677"/>
      <c r="D3" s="678"/>
    </row>
    <row r="4" spans="1:4" ht="16.5" customHeight="1" thickTop="1" thickBot="1">
      <c r="A4" s="8"/>
      <c r="B4" s="8"/>
      <c r="C4" s="9"/>
      <c r="D4" s="184"/>
    </row>
    <row r="5" spans="1:4" ht="16.5" thickTop="1" thickBot="1">
      <c r="A5" s="8"/>
      <c r="B5" s="8"/>
      <c r="C5" s="9"/>
      <c r="D5" s="184"/>
    </row>
    <row r="6" spans="1:4" ht="16.5" thickTop="1" thickBot="1">
      <c r="A6" s="10"/>
      <c r="B6" s="8"/>
      <c r="C6" s="11" t="s">
        <v>111</v>
      </c>
      <c r="D6" s="185" t="s">
        <v>1846</v>
      </c>
    </row>
    <row r="7" spans="1:4" ht="30" customHeight="1" thickTop="1" thickBot="1">
      <c r="A7" s="10" t="s">
        <v>115</v>
      </c>
      <c r="B7" s="8" t="s">
        <v>92</v>
      </c>
      <c r="C7" s="11" t="s">
        <v>116</v>
      </c>
      <c r="D7" s="646">
        <v>82921.92253952405</v>
      </c>
    </row>
    <row r="8" spans="1:4" ht="30" customHeight="1" thickTop="1" thickBot="1">
      <c r="A8" s="10" t="s">
        <v>112</v>
      </c>
      <c r="B8" s="8" t="s">
        <v>113</v>
      </c>
      <c r="C8" s="11" t="s">
        <v>114</v>
      </c>
      <c r="D8" s="646">
        <v>3874.8561934357035</v>
      </c>
    </row>
    <row r="9" spans="1:4" ht="30" customHeight="1" thickTop="1" thickBot="1">
      <c r="A9" s="10" t="s">
        <v>117</v>
      </c>
      <c r="B9" s="8" t="s">
        <v>113</v>
      </c>
      <c r="C9" s="11" t="s">
        <v>118</v>
      </c>
      <c r="D9" s="646">
        <v>65926.372735538011</v>
      </c>
    </row>
    <row r="10" spans="1:4" ht="30" customHeight="1" thickTop="1" thickBot="1">
      <c r="A10" s="10" t="s">
        <v>119</v>
      </c>
      <c r="B10" s="8" t="s">
        <v>113</v>
      </c>
      <c r="C10" s="11" t="s">
        <v>120</v>
      </c>
      <c r="D10" s="646">
        <v>81781.037404553383</v>
      </c>
    </row>
    <row r="11" spans="1:4" ht="30" customHeight="1" thickTop="1" thickBot="1">
      <c r="A11" s="10" t="s">
        <v>123</v>
      </c>
      <c r="B11" s="8" t="s">
        <v>113</v>
      </c>
      <c r="C11" s="11" t="s">
        <v>124</v>
      </c>
      <c r="D11" s="646">
        <v>28087.497873526572</v>
      </c>
    </row>
    <row r="12" spans="1:4" ht="30" customHeight="1" thickTop="1" thickBot="1">
      <c r="A12" s="10" t="s">
        <v>121</v>
      </c>
      <c r="B12" s="8" t="s">
        <v>113</v>
      </c>
      <c r="C12" s="11" t="s">
        <v>122</v>
      </c>
      <c r="D12" s="646">
        <v>67287.655007529116</v>
      </c>
    </row>
    <row r="13" spans="1:4" ht="30" customHeight="1" thickTop="1" thickBot="1">
      <c r="A13" s="10" t="s">
        <v>125</v>
      </c>
      <c r="B13" s="8" t="s">
        <v>113</v>
      </c>
      <c r="C13" s="11" t="s">
        <v>126</v>
      </c>
      <c r="D13" s="646">
        <v>54033.99777481737</v>
      </c>
    </row>
    <row r="14" spans="1:4" ht="30" customHeight="1" thickTop="1" thickBot="1">
      <c r="A14" s="10" t="s">
        <v>131</v>
      </c>
      <c r="B14" s="8" t="s">
        <v>113</v>
      </c>
      <c r="C14" s="11" t="s">
        <v>132</v>
      </c>
      <c r="D14" s="646">
        <v>345508.01058135025</v>
      </c>
    </row>
    <row r="15" spans="1:4" ht="30" customHeight="1" thickTop="1" thickBot="1">
      <c r="A15" s="10" t="s">
        <v>129</v>
      </c>
      <c r="B15" s="8" t="s">
        <v>113</v>
      </c>
      <c r="C15" s="11" t="s">
        <v>130</v>
      </c>
      <c r="D15" s="646">
        <v>316715.67636623775</v>
      </c>
    </row>
    <row r="16" spans="1:4" ht="30" customHeight="1" thickTop="1" thickBot="1">
      <c r="A16" s="10" t="s">
        <v>127</v>
      </c>
      <c r="B16" s="8" t="s">
        <v>113</v>
      </c>
      <c r="C16" s="11" t="s">
        <v>128</v>
      </c>
      <c r="D16" s="646">
        <v>287923.34215112525</v>
      </c>
    </row>
    <row r="17" spans="1:4" ht="30" customHeight="1" thickTop="1" thickBot="1">
      <c r="A17" s="10" t="s">
        <v>1711</v>
      </c>
      <c r="B17" s="8" t="s">
        <v>113</v>
      </c>
      <c r="C17" s="11" t="s">
        <v>1712</v>
      </c>
      <c r="D17" s="646">
        <v>64925.049937690266</v>
      </c>
    </row>
    <row r="18" spans="1:4" ht="30" customHeight="1" thickTop="1" thickBot="1">
      <c r="A18" s="10" t="s">
        <v>133</v>
      </c>
      <c r="B18" s="8" t="s">
        <v>113</v>
      </c>
      <c r="C18" s="11" t="s">
        <v>134</v>
      </c>
      <c r="D18" s="646">
        <v>84473.253507034329</v>
      </c>
    </row>
    <row r="19" spans="1:4" ht="30" customHeight="1" thickTop="1" thickBot="1">
      <c r="A19" s="10" t="s">
        <v>146</v>
      </c>
      <c r="B19" s="8" t="s">
        <v>113</v>
      </c>
      <c r="C19" s="11" t="s">
        <v>147</v>
      </c>
      <c r="D19" s="646">
        <v>230338.6737209002</v>
      </c>
    </row>
    <row r="20" spans="1:4" ht="30" customHeight="1" thickTop="1" thickBot="1">
      <c r="A20" s="10" t="s">
        <v>135</v>
      </c>
      <c r="B20" s="8" t="s">
        <v>113</v>
      </c>
      <c r="C20" s="11" t="s">
        <v>1884</v>
      </c>
      <c r="D20" s="646">
        <v>59973.280476710781</v>
      </c>
    </row>
    <row r="21" spans="1:4" ht="30" customHeight="1" thickTop="1" thickBot="1">
      <c r="A21" s="10" t="s">
        <v>136</v>
      </c>
      <c r="B21" s="8" t="s">
        <v>113</v>
      </c>
      <c r="C21" s="11" t="s">
        <v>137</v>
      </c>
      <c r="D21" s="646">
        <v>160554.11743704771</v>
      </c>
    </row>
    <row r="22" spans="1:4" ht="30" customHeight="1" thickTop="1" thickBot="1">
      <c r="A22" s="10" t="s">
        <v>138</v>
      </c>
      <c r="B22" s="8" t="s">
        <v>113</v>
      </c>
      <c r="C22" s="11" t="s">
        <v>139</v>
      </c>
      <c r="D22" s="646">
        <v>60795.589541894398</v>
      </c>
    </row>
    <row r="23" spans="1:4" ht="30" customHeight="1" thickTop="1" thickBot="1">
      <c r="A23" s="10" t="s">
        <v>143</v>
      </c>
      <c r="B23" s="8" t="s">
        <v>144</v>
      </c>
      <c r="C23" s="11" t="s">
        <v>145</v>
      </c>
      <c r="D23" s="646">
        <v>35917.104885356675</v>
      </c>
    </row>
    <row r="24" spans="1:4" ht="30" customHeight="1" thickTop="1" thickBot="1">
      <c r="A24" s="10" t="s">
        <v>140</v>
      </c>
      <c r="B24" s="8" t="s">
        <v>998</v>
      </c>
      <c r="C24" s="11" t="s">
        <v>142</v>
      </c>
      <c r="D24" s="646">
        <v>38003.088668078002</v>
      </c>
    </row>
    <row r="25" spans="1:4" ht="30" customHeight="1" thickTop="1" thickBot="1">
      <c r="A25" s="10" t="s">
        <v>148</v>
      </c>
      <c r="B25" s="8" t="s">
        <v>113</v>
      </c>
      <c r="C25" s="11" t="s">
        <v>149</v>
      </c>
      <c r="D25" s="646">
        <v>215269.78852420577</v>
      </c>
    </row>
    <row r="26" spans="1:4" ht="30" customHeight="1" thickTop="1" thickBot="1">
      <c r="A26" s="10" t="s">
        <v>150</v>
      </c>
      <c r="B26" s="8" t="s">
        <v>113</v>
      </c>
      <c r="C26" s="11" t="s">
        <v>151</v>
      </c>
      <c r="D26" s="646">
        <v>286233.63091593678</v>
      </c>
    </row>
    <row r="27" spans="1:4" ht="30" customHeight="1" thickTop="1" thickBot="1">
      <c r="A27" s="10" t="s">
        <v>152</v>
      </c>
      <c r="B27" s="8" t="s">
        <v>113</v>
      </c>
      <c r="C27" s="11" t="s">
        <v>153</v>
      </c>
      <c r="D27" s="646">
        <v>243180.05478084035</v>
      </c>
    </row>
    <row r="28" spans="1:4" ht="30" customHeight="1" thickTop="1" thickBot="1">
      <c r="A28" s="10" t="s">
        <v>154</v>
      </c>
      <c r="B28" s="8" t="s">
        <v>113</v>
      </c>
      <c r="C28" s="11" t="s">
        <v>155</v>
      </c>
      <c r="D28" s="646">
        <v>287923.34215112525</v>
      </c>
    </row>
    <row r="29" spans="1:4" ht="30" customHeight="1" thickTop="1" thickBot="1">
      <c r="A29" s="10" t="s">
        <v>156</v>
      </c>
      <c r="B29" s="8" t="s">
        <v>113</v>
      </c>
      <c r="C29" s="11" t="s">
        <v>157</v>
      </c>
      <c r="D29" s="646">
        <v>2067.2895966450797</v>
      </c>
    </row>
    <row r="30" spans="1:4" ht="30" customHeight="1" thickTop="1" thickBot="1">
      <c r="A30" s="10" t="s">
        <v>166</v>
      </c>
      <c r="B30" s="8" t="s">
        <v>113</v>
      </c>
      <c r="C30" s="11" t="s">
        <v>167</v>
      </c>
      <c r="D30" s="646">
        <v>224897.8528625218</v>
      </c>
    </row>
    <row r="31" spans="1:4" ht="30" customHeight="1" thickTop="1" thickBot="1">
      <c r="A31" s="10" t="s">
        <v>162</v>
      </c>
      <c r="B31" s="8" t="s">
        <v>113</v>
      </c>
      <c r="C31" s="11" t="s">
        <v>163</v>
      </c>
      <c r="D31" s="646">
        <v>55920.471512591546</v>
      </c>
    </row>
    <row r="32" spans="1:4" ht="30" customHeight="1" thickTop="1" thickBot="1">
      <c r="A32" s="10" t="s">
        <v>164</v>
      </c>
      <c r="B32" s="8" t="s">
        <v>113</v>
      </c>
      <c r="C32" s="11" t="s">
        <v>165</v>
      </c>
      <c r="D32" s="646">
        <v>60795.589541894398</v>
      </c>
    </row>
    <row r="33" spans="1:4" ht="30" customHeight="1" thickTop="1" thickBot="1">
      <c r="A33" s="10" t="s">
        <v>171</v>
      </c>
      <c r="B33" s="8" t="s">
        <v>113</v>
      </c>
      <c r="C33" s="11" t="s">
        <v>172</v>
      </c>
      <c r="D33" s="646">
        <v>55920.471512591546</v>
      </c>
    </row>
    <row r="34" spans="1:4" ht="30" customHeight="1" thickTop="1" thickBot="1">
      <c r="A34" s="10" t="s">
        <v>160</v>
      </c>
      <c r="B34" s="8" t="s">
        <v>113</v>
      </c>
      <c r="C34" s="11" t="s">
        <v>161</v>
      </c>
      <c r="D34" s="646">
        <v>17490.670317591721</v>
      </c>
    </row>
    <row r="35" spans="1:4" ht="30" customHeight="1" thickTop="1" thickBot="1">
      <c r="A35" s="10" t="s">
        <v>173</v>
      </c>
      <c r="B35" s="8" t="s">
        <v>113</v>
      </c>
      <c r="C35" s="11" t="s">
        <v>1886</v>
      </c>
      <c r="D35" s="646">
        <v>149720.13791858513</v>
      </c>
    </row>
    <row r="36" spans="1:4" ht="30" customHeight="1" thickTop="1" thickBot="1">
      <c r="A36" s="10" t="s">
        <v>170</v>
      </c>
      <c r="B36" s="8" t="s">
        <v>113</v>
      </c>
      <c r="C36" s="11" t="s">
        <v>1885</v>
      </c>
      <c r="D36" s="646">
        <v>86377.002645337561</v>
      </c>
    </row>
    <row r="37" spans="1:4" ht="30" customHeight="1" thickTop="1" thickBot="1">
      <c r="A37" s="10" t="s">
        <v>168</v>
      </c>
      <c r="B37" s="8" t="s">
        <v>113</v>
      </c>
      <c r="C37" s="11" t="s">
        <v>169</v>
      </c>
      <c r="D37" s="646">
        <v>126686.27054649509</v>
      </c>
    </row>
    <row r="38" spans="1:4" ht="30" customHeight="1" thickTop="1" thickBot="1">
      <c r="A38" s="10" t="s">
        <v>174</v>
      </c>
      <c r="B38" s="8" t="s">
        <v>113</v>
      </c>
      <c r="C38" s="11" t="s">
        <v>175</v>
      </c>
      <c r="D38" s="646">
        <v>204506.29909799551</v>
      </c>
    </row>
    <row r="39" spans="1:4" ht="30" customHeight="1" thickTop="1" thickBot="1">
      <c r="A39" s="10" t="s">
        <v>176</v>
      </c>
      <c r="B39" s="8" t="s">
        <v>113</v>
      </c>
      <c r="C39" s="11" t="s">
        <v>177</v>
      </c>
      <c r="D39" s="646">
        <v>109431.60049806249</v>
      </c>
    </row>
    <row r="40" spans="1:4" ht="30" customHeight="1" thickTop="1" thickBot="1">
      <c r="A40" s="10" t="s">
        <v>180</v>
      </c>
      <c r="B40" s="8" t="s">
        <v>113</v>
      </c>
      <c r="C40" s="11" t="s">
        <v>181</v>
      </c>
      <c r="D40" s="646">
        <v>218862.04930275632</v>
      </c>
    </row>
    <row r="41" spans="1:4" ht="30" customHeight="1" thickTop="1" thickBot="1">
      <c r="A41" s="10" t="s">
        <v>178</v>
      </c>
      <c r="B41" s="8" t="s">
        <v>113</v>
      </c>
      <c r="C41" s="11" t="s">
        <v>179</v>
      </c>
      <c r="D41" s="646">
        <v>161452.34139315432</v>
      </c>
    </row>
    <row r="42" spans="1:4" ht="30" customHeight="1" thickTop="1" thickBot="1">
      <c r="A42" s="10" t="s">
        <v>182</v>
      </c>
      <c r="B42" s="8" t="s">
        <v>113</v>
      </c>
      <c r="C42" s="11" t="s">
        <v>183</v>
      </c>
      <c r="D42" s="646">
        <v>287923.34215112525</v>
      </c>
    </row>
    <row r="43" spans="1:4" ht="30" customHeight="1" thickTop="1" thickBot="1">
      <c r="A43" s="10" t="s">
        <v>1672</v>
      </c>
      <c r="B43" s="8" t="s">
        <v>113</v>
      </c>
      <c r="C43" s="11" t="s">
        <v>1671</v>
      </c>
      <c r="D43" s="646">
        <v>8580.3086720450228</v>
      </c>
    </row>
    <row r="44" spans="1:4" ht="30" customHeight="1" thickTop="1" thickBot="1">
      <c r="A44" s="10" t="s">
        <v>184</v>
      </c>
      <c r="B44" s="8" t="s">
        <v>113</v>
      </c>
      <c r="C44" s="11" t="s">
        <v>185</v>
      </c>
      <c r="D44" s="646">
        <v>72954.016434252131</v>
      </c>
    </row>
    <row r="45" spans="1:4" ht="30" customHeight="1" thickTop="1" thickBot="1">
      <c r="A45" s="10" t="s">
        <v>1603</v>
      </c>
      <c r="B45" s="8" t="s">
        <v>113</v>
      </c>
      <c r="C45" s="11" t="s">
        <v>1604</v>
      </c>
      <c r="D45" s="646">
        <v>3462.4304853647145</v>
      </c>
    </row>
    <row r="46" spans="1:4" ht="30" customHeight="1" thickTop="1" thickBot="1">
      <c r="A46" s="10" t="s">
        <v>188</v>
      </c>
      <c r="B46" s="8" t="s">
        <v>113</v>
      </c>
      <c r="C46" s="11" t="s">
        <v>189</v>
      </c>
      <c r="D46" s="646">
        <v>3447.6639520526246</v>
      </c>
    </row>
    <row r="47" spans="1:4" ht="30" customHeight="1" thickTop="1" thickBot="1">
      <c r="A47" s="10" t="s">
        <v>186</v>
      </c>
      <c r="B47" s="8" t="s">
        <v>113</v>
      </c>
      <c r="C47" s="11" t="s">
        <v>187</v>
      </c>
      <c r="D47" s="646">
        <v>5471.6951942399846</v>
      </c>
    </row>
    <row r="48" spans="1:4" ht="30" customHeight="1" thickTop="1" thickBot="1">
      <c r="A48" s="10" t="s">
        <v>190</v>
      </c>
      <c r="B48" s="8" t="s">
        <v>113</v>
      </c>
      <c r="C48" s="11" t="s">
        <v>191</v>
      </c>
      <c r="D48" s="646">
        <v>6079.7892928631618</v>
      </c>
    </row>
    <row r="49" spans="1:4" ht="30" customHeight="1" thickTop="1" thickBot="1">
      <c r="A49" s="10" t="s">
        <v>201</v>
      </c>
      <c r="B49" s="8" t="s">
        <v>113</v>
      </c>
      <c r="C49" s="11" t="s">
        <v>1888</v>
      </c>
      <c r="D49" s="646">
        <v>120529.15721639343</v>
      </c>
    </row>
    <row r="50" spans="1:4" ht="30" customHeight="1" thickTop="1" thickBot="1">
      <c r="A50" s="10" t="s">
        <v>192</v>
      </c>
      <c r="B50" s="8" t="s">
        <v>113</v>
      </c>
      <c r="C50" s="11" t="s">
        <v>193</v>
      </c>
      <c r="D50" s="646">
        <v>33168.76901580963</v>
      </c>
    </row>
    <row r="51" spans="1:4" ht="30" customHeight="1" thickTop="1" thickBot="1">
      <c r="A51" s="10" t="s">
        <v>194</v>
      </c>
      <c r="B51" s="8" t="s">
        <v>113</v>
      </c>
      <c r="C51" s="11" t="s">
        <v>1887</v>
      </c>
      <c r="D51" s="646">
        <v>6242.8238672019679</v>
      </c>
    </row>
    <row r="52" spans="1:4" ht="30" customHeight="1" thickTop="1" thickBot="1">
      <c r="A52" s="10" t="s">
        <v>224</v>
      </c>
      <c r="B52" s="8" t="s">
        <v>92</v>
      </c>
      <c r="C52" s="11" t="s">
        <v>1891</v>
      </c>
      <c r="D52" s="646">
        <v>225020.91559232573</v>
      </c>
    </row>
    <row r="53" spans="1:4" ht="30" customHeight="1" thickTop="1" thickBot="1">
      <c r="A53" s="10" t="s">
        <v>195</v>
      </c>
      <c r="B53" s="8" t="s">
        <v>113</v>
      </c>
      <c r="C53" s="11" t="s">
        <v>196</v>
      </c>
      <c r="D53" s="646">
        <v>40309.267901157524</v>
      </c>
    </row>
    <row r="54" spans="1:4" ht="30" customHeight="1" thickTop="1" thickBot="1">
      <c r="A54" s="10" t="s">
        <v>214</v>
      </c>
      <c r="B54" s="8" t="s">
        <v>113</v>
      </c>
      <c r="C54" s="11" t="s">
        <v>215</v>
      </c>
      <c r="D54" s="646">
        <v>14855.534934319241</v>
      </c>
    </row>
    <row r="55" spans="1:4" ht="30" customHeight="1" thickTop="1" thickBot="1">
      <c r="A55" s="10" t="s">
        <v>197</v>
      </c>
      <c r="B55" s="8" t="s">
        <v>113</v>
      </c>
      <c r="C55" s="11" t="s">
        <v>198</v>
      </c>
      <c r="D55" s="646">
        <v>150499.83432913036</v>
      </c>
    </row>
    <row r="56" spans="1:4" ht="30" customHeight="1" thickTop="1" thickBot="1">
      <c r="A56" s="10" t="s">
        <v>199</v>
      </c>
      <c r="B56" s="8" t="s">
        <v>113</v>
      </c>
      <c r="C56" s="11" t="s">
        <v>200</v>
      </c>
      <c r="D56" s="646">
        <v>57584.668430225051</v>
      </c>
    </row>
    <row r="57" spans="1:4" ht="30" customHeight="1" thickTop="1" thickBot="1">
      <c r="A57" s="10" t="s">
        <v>202</v>
      </c>
      <c r="B57" s="8" t="s">
        <v>113</v>
      </c>
      <c r="C57" s="11" t="s">
        <v>203</v>
      </c>
      <c r="D57" s="646">
        <v>96094.236263305516</v>
      </c>
    </row>
    <row r="58" spans="1:4" ht="30" customHeight="1" thickTop="1" thickBot="1">
      <c r="A58" s="10" t="s">
        <v>212</v>
      </c>
      <c r="B58" s="8" t="s">
        <v>113</v>
      </c>
      <c r="C58" s="11" t="s">
        <v>213</v>
      </c>
      <c r="D58" s="646">
        <v>43764.348006971042</v>
      </c>
    </row>
    <row r="59" spans="1:4" ht="30" customHeight="1" thickTop="1" thickBot="1">
      <c r="A59" s="10" t="s">
        <v>206</v>
      </c>
      <c r="B59" s="8" t="s">
        <v>113</v>
      </c>
      <c r="C59" s="11" t="s">
        <v>207</v>
      </c>
      <c r="D59" s="646">
        <v>10395.064093170195</v>
      </c>
    </row>
    <row r="60" spans="1:4" ht="30" customHeight="1" thickTop="1" thickBot="1">
      <c r="A60" s="10" t="s">
        <v>204</v>
      </c>
      <c r="B60" s="8" t="s">
        <v>113</v>
      </c>
      <c r="C60" s="11" t="s">
        <v>205</v>
      </c>
      <c r="D60" s="646">
        <v>28792.334215112525</v>
      </c>
    </row>
    <row r="61" spans="1:4" ht="30" customHeight="1" thickTop="1" thickBot="1">
      <c r="A61" s="10" t="s">
        <v>208</v>
      </c>
      <c r="B61" s="8" t="s">
        <v>113</v>
      </c>
      <c r="C61" s="11" t="s">
        <v>209</v>
      </c>
      <c r="D61" s="646">
        <v>34550.801058135025</v>
      </c>
    </row>
    <row r="62" spans="1:4" ht="30" customHeight="1" thickTop="1" thickBot="1">
      <c r="A62" s="10" t="s">
        <v>210</v>
      </c>
      <c r="B62" s="8" t="s">
        <v>113</v>
      </c>
      <c r="C62" s="11" t="s">
        <v>211</v>
      </c>
      <c r="D62" s="646">
        <v>40309.267901157524</v>
      </c>
    </row>
    <row r="63" spans="1:4" ht="30" customHeight="1" thickTop="1" thickBot="1">
      <c r="A63" s="10" t="s">
        <v>217</v>
      </c>
      <c r="B63" s="8" t="s">
        <v>113</v>
      </c>
      <c r="C63" s="11" t="s">
        <v>218</v>
      </c>
      <c r="D63" s="646">
        <v>20730.480634881013</v>
      </c>
    </row>
    <row r="64" spans="1:4" ht="30" customHeight="1" thickTop="1" thickBot="1">
      <c r="A64" s="10" t="s">
        <v>219</v>
      </c>
      <c r="B64" s="8" t="s">
        <v>113</v>
      </c>
      <c r="C64" s="11" t="s">
        <v>220</v>
      </c>
      <c r="D64" s="646">
        <v>16940.134595955093</v>
      </c>
    </row>
    <row r="65" spans="1:4" ht="30" customHeight="1" thickTop="1" thickBot="1">
      <c r="A65" s="10" t="s">
        <v>216</v>
      </c>
      <c r="B65" s="8" t="s">
        <v>113</v>
      </c>
      <c r="C65" s="11" t="s">
        <v>1889</v>
      </c>
      <c r="D65" s="646">
        <v>19374.280967178525</v>
      </c>
    </row>
    <row r="66" spans="1:4" ht="30" customHeight="1" thickTop="1" thickBot="1">
      <c r="A66" s="10" t="s">
        <v>221</v>
      </c>
      <c r="B66" s="8" t="s">
        <v>113</v>
      </c>
      <c r="C66" s="11" t="s">
        <v>1890</v>
      </c>
      <c r="D66" s="646">
        <v>214675.22318695261</v>
      </c>
    </row>
    <row r="67" spans="1:4" ht="30" customHeight="1" thickTop="1" thickBot="1">
      <c r="A67" s="10" t="s">
        <v>222</v>
      </c>
      <c r="B67" s="8" t="s">
        <v>113</v>
      </c>
      <c r="C67" s="11" t="s">
        <v>223</v>
      </c>
      <c r="D67" s="646">
        <v>75344.425983472014</v>
      </c>
    </row>
    <row r="68" spans="1:4" ht="30" customHeight="1" thickTop="1" thickBot="1">
      <c r="A68" s="10" t="s">
        <v>225</v>
      </c>
      <c r="B68" s="8" t="s">
        <v>113</v>
      </c>
      <c r="C68" s="11" t="s">
        <v>226</v>
      </c>
      <c r="D68" s="646">
        <v>121590.02739042017</v>
      </c>
    </row>
    <row r="69" spans="1:4" ht="30" customHeight="1" thickTop="1" thickBot="1">
      <c r="A69" s="10" t="s">
        <v>227</v>
      </c>
      <c r="B69" s="8" t="s">
        <v>113</v>
      </c>
      <c r="C69" s="11" t="s">
        <v>1892</v>
      </c>
      <c r="D69" s="646">
        <v>26328.862099667494</v>
      </c>
    </row>
    <row r="70" spans="1:4" ht="30" customHeight="1" thickTop="1" thickBot="1">
      <c r="A70" s="10" t="s">
        <v>232</v>
      </c>
      <c r="B70" s="8" t="s">
        <v>233</v>
      </c>
      <c r="C70" s="11" t="s">
        <v>1895</v>
      </c>
      <c r="D70" s="646">
        <v>15549.012169529369</v>
      </c>
    </row>
    <row r="71" spans="1:4" ht="30" customHeight="1" thickTop="1" thickBot="1">
      <c r="A71" s="10" t="s">
        <v>228</v>
      </c>
      <c r="B71" s="8" t="s">
        <v>113</v>
      </c>
      <c r="C71" s="11" t="s">
        <v>1893</v>
      </c>
      <c r="D71" s="646">
        <v>6622.2368694758798</v>
      </c>
    </row>
    <row r="72" spans="1:4" ht="30" customHeight="1" thickTop="1" thickBot="1">
      <c r="A72" s="10" t="s">
        <v>229</v>
      </c>
      <c r="B72" s="8" t="s">
        <v>113</v>
      </c>
      <c r="C72" s="11" t="s">
        <v>1894</v>
      </c>
      <c r="D72" s="646">
        <v>15549.012169529369</v>
      </c>
    </row>
    <row r="73" spans="1:4" ht="30" customHeight="1" thickTop="1" thickBot="1">
      <c r="A73" s="10" t="s">
        <v>230</v>
      </c>
      <c r="B73" s="8" t="s">
        <v>113</v>
      </c>
      <c r="C73" s="11" t="s">
        <v>231</v>
      </c>
      <c r="D73" s="646">
        <v>15549.012169529369</v>
      </c>
    </row>
    <row r="74" spans="1:4" ht="30" customHeight="1" thickTop="1" thickBot="1">
      <c r="A74" s="10" t="s">
        <v>234</v>
      </c>
      <c r="B74" s="8" t="s">
        <v>113</v>
      </c>
      <c r="C74" s="11" t="s">
        <v>235</v>
      </c>
      <c r="D74" s="646">
        <v>18254.33989238134</v>
      </c>
    </row>
    <row r="75" spans="1:4" ht="30" customHeight="1" thickTop="1" thickBot="1">
      <c r="A75" s="10" t="s">
        <v>236</v>
      </c>
      <c r="B75" s="8" t="s">
        <v>113</v>
      </c>
      <c r="C75" s="11" t="s">
        <v>237</v>
      </c>
      <c r="D75" s="646">
        <v>368278.14017202996</v>
      </c>
    </row>
    <row r="76" spans="1:4" ht="30" customHeight="1" thickTop="1" thickBot="1">
      <c r="A76" s="10" t="s">
        <v>238</v>
      </c>
      <c r="B76" s="8" t="s">
        <v>113</v>
      </c>
      <c r="C76" s="11" t="s">
        <v>239</v>
      </c>
      <c r="D76" s="646">
        <v>488470.01181296428</v>
      </c>
    </row>
    <row r="77" spans="1:4" ht="30" customHeight="1" thickTop="1" thickBot="1">
      <c r="A77" s="10" t="s">
        <v>240</v>
      </c>
      <c r="B77" s="8" t="s">
        <v>113</v>
      </c>
      <c r="C77" s="11" t="s">
        <v>1896</v>
      </c>
      <c r="D77" s="646">
        <v>167601.32915953858</v>
      </c>
    </row>
    <row r="78" spans="1:4" ht="30" customHeight="1" thickTop="1" thickBot="1">
      <c r="A78" s="10" t="s">
        <v>241</v>
      </c>
      <c r="B78" s="8" t="s">
        <v>113</v>
      </c>
      <c r="C78" s="11" t="s">
        <v>1897</v>
      </c>
      <c r="D78" s="646">
        <v>182385.61693231459</v>
      </c>
    </row>
    <row r="79" spans="1:4" ht="30" customHeight="1" thickTop="1" thickBot="1">
      <c r="A79" s="10" t="s">
        <v>246</v>
      </c>
      <c r="B79" s="8" t="s">
        <v>113</v>
      </c>
      <c r="C79" s="11" t="s">
        <v>1902</v>
      </c>
      <c r="D79" s="646">
        <v>159010.52834328235</v>
      </c>
    </row>
    <row r="80" spans="1:4" ht="30" customHeight="1" thickTop="1" thickBot="1">
      <c r="A80" s="10" t="s">
        <v>243</v>
      </c>
      <c r="B80" s="8" t="s">
        <v>113</v>
      </c>
      <c r="C80" s="11" t="s">
        <v>1899</v>
      </c>
      <c r="D80" s="646">
        <v>192102.45388323074</v>
      </c>
    </row>
    <row r="81" spans="1:4" ht="30" customHeight="1" thickTop="1" thickBot="1">
      <c r="A81" s="10" t="s">
        <v>244</v>
      </c>
      <c r="B81" s="8" t="s">
        <v>113</v>
      </c>
      <c r="C81" s="11" t="s">
        <v>1900</v>
      </c>
      <c r="D81" s="646">
        <v>378739.38620624726</v>
      </c>
    </row>
    <row r="82" spans="1:4" ht="30" customHeight="1" thickTop="1" thickBot="1">
      <c r="A82" s="10" t="s">
        <v>245</v>
      </c>
      <c r="B82" s="8" t="s">
        <v>113</v>
      </c>
      <c r="C82" s="11" t="s">
        <v>1901</v>
      </c>
      <c r="D82" s="646">
        <v>188887.86390549308</v>
      </c>
    </row>
    <row r="83" spans="1:4" ht="30" customHeight="1" thickTop="1" thickBot="1">
      <c r="A83" s="10" t="s">
        <v>247</v>
      </c>
      <c r="B83" s="8" t="s">
        <v>113</v>
      </c>
      <c r="C83" s="11" t="s">
        <v>1903</v>
      </c>
      <c r="D83" s="646">
        <v>163890.62357833231</v>
      </c>
    </row>
    <row r="84" spans="1:4" ht="30" customHeight="1" thickTop="1" thickBot="1">
      <c r="A84" s="10" t="s">
        <v>242</v>
      </c>
      <c r="B84" s="8" t="s">
        <v>113</v>
      </c>
      <c r="C84" s="11" t="s">
        <v>1898</v>
      </c>
      <c r="D84" s="646">
        <v>217101.11014216009</v>
      </c>
    </row>
    <row r="85" spans="1:4" ht="30" customHeight="1" thickTop="1" thickBot="1">
      <c r="A85" s="10" t="s">
        <v>248</v>
      </c>
      <c r="B85" s="8" t="s">
        <v>113</v>
      </c>
      <c r="C85" s="11" t="s">
        <v>1904</v>
      </c>
      <c r="D85" s="646">
        <v>303975.64432273485</v>
      </c>
    </row>
    <row r="86" spans="1:4" ht="30" customHeight="1" thickTop="1" thickBot="1">
      <c r="A86" s="10" t="s">
        <v>249</v>
      </c>
      <c r="B86" s="8" t="s">
        <v>113</v>
      </c>
      <c r="C86" s="11" t="s">
        <v>250</v>
      </c>
      <c r="D86" s="646">
        <v>15815.053337677007</v>
      </c>
    </row>
    <row r="87" spans="1:4" ht="30" customHeight="1" thickTop="1" thickBot="1">
      <c r="A87" s="10" t="s">
        <v>255</v>
      </c>
      <c r="B87" s="8" t="s">
        <v>113</v>
      </c>
      <c r="C87" s="11" t="s">
        <v>256</v>
      </c>
      <c r="D87" s="646">
        <v>1868940.3855198703</v>
      </c>
    </row>
    <row r="88" spans="1:4" ht="30" customHeight="1" thickTop="1" thickBot="1">
      <c r="A88" s="10" t="s">
        <v>253</v>
      </c>
      <c r="B88" s="8" t="s">
        <v>113</v>
      </c>
      <c r="C88" s="11" t="s">
        <v>254</v>
      </c>
      <c r="D88" s="646">
        <v>26760.047732320174</v>
      </c>
    </row>
    <row r="89" spans="1:4" ht="30" customHeight="1" thickTop="1" thickBot="1">
      <c r="A89" s="10" t="s">
        <v>251</v>
      </c>
      <c r="B89" s="8" t="s">
        <v>113</v>
      </c>
      <c r="C89" s="11" t="s">
        <v>252</v>
      </c>
      <c r="D89" s="646">
        <v>25275.931030777625</v>
      </c>
    </row>
    <row r="90" spans="1:4" ht="30" customHeight="1" thickTop="1" thickBot="1">
      <c r="A90" s="10" t="s">
        <v>257</v>
      </c>
      <c r="B90" s="8" t="s">
        <v>113</v>
      </c>
      <c r="C90" s="11" t="s">
        <v>258</v>
      </c>
      <c r="D90" s="646">
        <v>19768.010135131884</v>
      </c>
    </row>
    <row r="91" spans="1:4" ht="30" customHeight="1" thickTop="1" thickBot="1">
      <c r="A91" s="10" t="s">
        <v>259</v>
      </c>
      <c r="B91" s="8" t="s">
        <v>113</v>
      </c>
      <c r="C91" s="11" t="s">
        <v>260</v>
      </c>
      <c r="D91" s="646">
        <v>73913.377010299635</v>
      </c>
    </row>
    <row r="92" spans="1:4" ht="30" customHeight="1" thickTop="1" thickBot="1">
      <c r="A92" s="10" t="s">
        <v>261</v>
      </c>
      <c r="B92" s="8" t="s">
        <v>113</v>
      </c>
      <c r="C92" s="11" t="s">
        <v>262</v>
      </c>
      <c r="D92" s="646">
        <v>12153.820118883301</v>
      </c>
    </row>
    <row r="93" spans="1:4" ht="30" customHeight="1" thickTop="1" thickBot="1">
      <c r="A93" s="10" t="s">
        <v>263</v>
      </c>
      <c r="B93" s="8" t="s">
        <v>113</v>
      </c>
      <c r="C93" s="11" t="s">
        <v>264</v>
      </c>
      <c r="D93" s="646">
        <v>15806.991484096776</v>
      </c>
    </row>
    <row r="94" spans="1:4" ht="30" customHeight="1" thickTop="1" thickBot="1">
      <c r="A94" s="10" t="s">
        <v>265</v>
      </c>
      <c r="B94" s="8" t="s">
        <v>113</v>
      </c>
      <c r="C94" s="11" t="s">
        <v>266</v>
      </c>
      <c r="D94" s="646">
        <v>36477.584063810362</v>
      </c>
    </row>
    <row r="95" spans="1:4" ht="30" customHeight="1" thickTop="1" thickBot="1">
      <c r="A95" s="10" t="s">
        <v>267</v>
      </c>
      <c r="B95" s="8" t="s">
        <v>113</v>
      </c>
      <c r="C95" s="11" t="s">
        <v>268</v>
      </c>
      <c r="D95" s="646">
        <v>94795.881169836488</v>
      </c>
    </row>
    <row r="96" spans="1:4" ht="30" customHeight="1" thickTop="1" thickBot="1">
      <c r="A96" s="10" t="s">
        <v>269</v>
      </c>
      <c r="B96" s="8" t="s">
        <v>113</v>
      </c>
      <c r="C96" s="11" t="s">
        <v>270</v>
      </c>
      <c r="D96" s="646">
        <v>230338.6737209002</v>
      </c>
    </row>
    <row r="97" spans="1:4" ht="30" customHeight="1" thickTop="1" thickBot="1">
      <c r="A97" s="10" t="s">
        <v>271</v>
      </c>
      <c r="B97" s="8" t="s">
        <v>113</v>
      </c>
      <c r="C97" s="11" t="s">
        <v>272</v>
      </c>
      <c r="D97" s="646">
        <v>259131.0079360127</v>
      </c>
    </row>
    <row r="98" spans="1:4" ht="30" customHeight="1" thickTop="1" thickBot="1">
      <c r="A98" s="10" t="s">
        <v>273</v>
      </c>
      <c r="B98" s="8" t="s">
        <v>113</v>
      </c>
      <c r="C98" s="11" t="s">
        <v>274</v>
      </c>
      <c r="D98" s="646">
        <v>14590.803286850422</v>
      </c>
    </row>
    <row r="99" spans="1:4" ht="30" customHeight="1" thickTop="1" thickBot="1">
      <c r="A99" s="10" t="s">
        <v>275</v>
      </c>
      <c r="B99" s="8" t="s">
        <v>113</v>
      </c>
      <c r="C99" s="11" t="s">
        <v>276</v>
      </c>
      <c r="D99" s="646">
        <v>15508.702901628212</v>
      </c>
    </row>
    <row r="100" spans="1:4" ht="30" customHeight="1" thickTop="1" thickBot="1">
      <c r="A100" s="10" t="s">
        <v>277</v>
      </c>
      <c r="B100" s="8" t="s">
        <v>113</v>
      </c>
      <c r="C100" s="11" t="s">
        <v>278</v>
      </c>
      <c r="D100" s="646">
        <v>427697.45613844186</v>
      </c>
    </row>
    <row r="101" spans="1:4" ht="30" customHeight="1" thickTop="1" thickBot="1">
      <c r="A101" s="10" t="s">
        <v>279</v>
      </c>
      <c r="B101" s="8" t="s">
        <v>113</v>
      </c>
      <c r="C101" s="11" t="s">
        <v>1905</v>
      </c>
      <c r="D101" s="646">
        <v>427697.45613844186</v>
      </c>
    </row>
    <row r="102" spans="1:4" ht="30" customHeight="1" thickTop="1" thickBot="1">
      <c r="A102" s="10" t="s">
        <v>280</v>
      </c>
      <c r="B102" s="8" t="s">
        <v>113</v>
      </c>
      <c r="C102" s="11" t="s">
        <v>281</v>
      </c>
      <c r="D102" s="646">
        <v>627524.31744490296</v>
      </c>
    </row>
    <row r="103" spans="1:4" ht="30" customHeight="1" thickTop="1" thickBot="1">
      <c r="A103" s="10" t="s">
        <v>282</v>
      </c>
      <c r="B103" s="8" t="s">
        <v>113</v>
      </c>
      <c r="C103" s="11" t="s">
        <v>283</v>
      </c>
      <c r="D103" s="646">
        <v>627524.31744490296</v>
      </c>
    </row>
    <row r="104" spans="1:4" ht="30" customHeight="1" thickTop="1" thickBot="1">
      <c r="A104" s="10" t="s">
        <v>284</v>
      </c>
      <c r="B104" s="8" t="s">
        <v>113</v>
      </c>
      <c r="C104" s="11" t="s">
        <v>285</v>
      </c>
      <c r="D104" s="646">
        <v>591927.77880807512</v>
      </c>
    </row>
    <row r="105" spans="1:4" ht="30" customHeight="1" thickTop="1" thickBot="1">
      <c r="A105" s="10" t="s">
        <v>286</v>
      </c>
      <c r="B105" s="8" t="s">
        <v>113</v>
      </c>
      <c r="C105" s="11" t="s">
        <v>287</v>
      </c>
      <c r="D105" s="646">
        <v>255339.63336656676</v>
      </c>
    </row>
    <row r="106" spans="1:4" ht="30" customHeight="1" thickTop="1" thickBot="1">
      <c r="A106" s="10" t="s">
        <v>288</v>
      </c>
      <c r="B106" s="8" t="s">
        <v>113</v>
      </c>
      <c r="C106" s="11" t="s">
        <v>289</v>
      </c>
      <c r="D106" s="646">
        <v>60795.589541894398</v>
      </c>
    </row>
    <row r="107" spans="1:4" ht="30" customHeight="1" thickTop="1" thickBot="1">
      <c r="A107" s="10" t="s">
        <v>290</v>
      </c>
      <c r="B107" s="8" t="s">
        <v>113</v>
      </c>
      <c r="C107" s="11" t="s">
        <v>291</v>
      </c>
      <c r="D107" s="646">
        <v>506330.47257328284</v>
      </c>
    </row>
    <row r="108" spans="1:4" ht="30" customHeight="1" thickTop="1" thickBot="1">
      <c r="A108" s="10" t="s">
        <v>292</v>
      </c>
      <c r="B108" s="8" t="s">
        <v>113</v>
      </c>
      <c r="C108" s="11" t="s">
        <v>293</v>
      </c>
      <c r="D108" s="646">
        <v>17490.670317591721</v>
      </c>
    </row>
    <row r="109" spans="1:4" ht="30" customHeight="1" thickTop="1" thickBot="1">
      <c r="A109" s="10" t="s">
        <v>294</v>
      </c>
      <c r="B109" s="8" t="s">
        <v>113</v>
      </c>
      <c r="C109" s="11" t="s">
        <v>1906</v>
      </c>
      <c r="D109" s="646">
        <v>874662.17262346507</v>
      </c>
    </row>
    <row r="110" spans="1:4" ht="30" customHeight="1" thickTop="1" thickBot="1">
      <c r="A110" s="10" t="s">
        <v>295</v>
      </c>
      <c r="B110" s="8" t="s">
        <v>113</v>
      </c>
      <c r="C110" s="11" t="s">
        <v>296</v>
      </c>
      <c r="D110" s="646">
        <v>6079.7892928631618</v>
      </c>
    </row>
    <row r="111" spans="1:4" ht="30" customHeight="1" thickTop="1" thickBot="1">
      <c r="A111" s="10" t="s">
        <v>297</v>
      </c>
      <c r="B111" s="8" t="s">
        <v>113</v>
      </c>
      <c r="C111" s="11" t="s">
        <v>298</v>
      </c>
      <c r="D111" s="646">
        <v>425565.67171315494</v>
      </c>
    </row>
    <row r="112" spans="1:4" ht="30" customHeight="1" thickTop="1" thickBot="1">
      <c r="A112" s="10" t="s">
        <v>299</v>
      </c>
      <c r="B112" s="8" t="s">
        <v>113</v>
      </c>
      <c r="C112" s="11" t="s">
        <v>300</v>
      </c>
      <c r="D112" s="646">
        <v>506330.47257328284</v>
      </c>
    </row>
    <row r="113" spans="1:4" ht="30" customHeight="1" thickTop="1" thickBot="1">
      <c r="A113" s="10" t="s">
        <v>301</v>
      </c>
      <c r="B113" s="8" t="s">
        <v>113</v>
      </c>
      <c r="C113" s="11" t="s">
        <v>302</v>
      </c>
      <c r="D113" s="646">
        <v>26750.381872576749</v>
      </c>
    </row>
    <row r="114" spans="1:4" ht="30" customHeight="1" thickTop="1" thickBot="1">
      <c r="A114" s="10" t="s">
        <v>305</v>
      </c>
      <c r="B114" s="8" t="s">
        <v>113</v>
      </c>
      <c r="C114" s="11" t="s">
        <v>306</v>
      </c>
      <c r="D114" s="646">
        <v>210322.92189152373</v>
      </c>
    </row>
    <row r="115" spans="1:4" ht="30" customHeight="1" thickTop="1" thickBot="1">
      <c r="A115" s="10" t="s">
        <v>303</v>
      </c>
      <c r="B115" s="8" t="s">
        <v>113</v>
      </c>
      <c r="C115" s="11" t="s">
        <v>304</v>
      </c>
      <c r="D115" s="646">
        <v>243139.74551293923</v>
      </c>
    </row>
    <row r="116" spans="1:4" ht="30" customHeight="1" thickTop="1" thickBot="1">
      <c r="A116" s="10" t="s">
        <v>309</v>
      </c>
      <c r="B116" s="8" t="s">
        <v>113</v>
      </c>
      <c r="C116" s="11" t="s">
        <v>1907</v>
      </c>
      <c r="D116" s="646">
        <v>124414.24049332415</v>
      </c>
    </row>
    <row r="117" spans="1:4" ht="30" customHeight="1" thickTop="1" thickBot="1">
      <c r="A117" s="10" t="s">
        <v>310</v>
      </c>
      <c r="B117" s="8" t="s">
        <v>113</v>
      </c>
      <c r="C117" s="11" t="s">
        <v>311</v>
      </c>
      <c r="D117" s="646">
        <v>262903.65236440464</v>
      </c>
    </row>
    <row r="118" spans="1:4" ht="30" customHeight="1" thickTop="1" thickBot="1">
      <c r="A118" s="10" t="s">
        <v>313</v>
      </c>
      <c r="B118" s="8" t="s">
        <v>113</v>
      </c>
      <c r="C118" s="11" t="s">
        <v>1909</v>
      </c>
      <c r="D118" s="646">
        <v>262903.65236440464</v>
      </c>
    </row>
    <row r="119" spans="1:4" ht="30" customHeight="1" thickTop="1" thickBot="1">
      <c r="A119" s="10" t="s">
        <v>318</v>
      </c>
      <c r="B119" s="8" t="s">
        <v>113</v>
      </c>
      <c r="C119" s="11" t="s">
        <v>319</v>
      </c>
      <c r="D119" s="646">
        <v>168142.79308365384</v>
      </c>
    </row>
    <row r="120" spans="1:4" ht="30" customHeight="1" thickTop="1" thickBot="1">
      <c r="A120" s="10" t="s">
        <v>314</v>
      </c>
      <c r="B120" s="8" t="s">
        <v>113</v>
      </c>
      <c r="C120" s="11" t="s">
        <v>315</v>
      </c>
      <c r="D120" s="646">
        <v>269087.23565525725</v>
      </c>
    </row>
    <row r="121" spans="1:4" ht="30" customHeight="1" thickTop="1" thickBot="1">
      <c r="A121" s="10" t="s">
        <v>1648</v>
      </c>
      <c r="B121" s="8" t="s">
        <v>113</v>
      </c>
      <c r="C121" s="11" t="s">
        <v>1649</v>
      </c>
      <c r="D121" s="646">
        <v>357792.03864492098</v>
      </c>
    </row>
    <row r="122" spans="1:4" ht="30" customHeight="1" thickTop="1" thickBot="1">
      <c r="A122" s="10" t="s">
        <v>322</v>
      </c>
      <c r="B122" s="8" t="s">
        <v>113</v>
      </c>
      <c r="C122" s="11" t="s">
        <v>323</v>
      </c>
      <c r="D122" s="646">
        <v>357792.03864492098</v>
      </c>
    </row>
    <row r="123" spans="1:4" ht="30" customHeight="1" thickTop="1" thickBot="1">
      <c r="A123" s="10" t="s">
        <v>320</v>
      </c>
      <c r="B123" s="8" t="s">
        <v>113</v>
      </c>
      <c r="C123" s="11" t="s">
        <v>321</v>
      </c>
      <c r="D123" s="646">
        <v>269087.23565525725</v>
      </c>
    </row>
    <row r="124" spans="1:4" ht="30" customHeight="1" thickTop="1" thickBot="1">
      <c r="A124" s="10" t="s">
        <v>312</v>
      </c>
      <c r="B124" s="8" t="s">
        <v>113</v>
      </c>
      <c r="C124" s="11" t="s">
        <v>1908</v>
      </c>
      <c r="D124" s="646">
        <v>357792.03864492098</v>
      </c>
    </row>
    <row r="125" spans="1:4" ht="30" customHeight="1" thickTop="1" thickBot="1">
      <c r="A125" s="10" t="s">
        <v>316</v>
      </c>
      <c r="B125" s="8" t="s">
        <v>113</v>
      </c>
      <c r="C125" s="11" t="s">
        <v>317</v>
      </c>
      <c r="D125" s="646">
        <v>269087.23565525725</v>
      </c>
    </row>
    <row r="126" spans="1:4" ht="30" customHeight="1" thickTop="1" thickBot="1">
      <c r="A126" s="10" t="s">
        <v>307</v>
      </c>
      <c r="B126" s="8" t="s">
        <v>113</v>
      </c>
      <c r="C126" s="11" t="s">
        <v>308</v>
      </c>
      <c r="D126" s="646">
        <v>123457.8447001766</v>
      </c>
    </row>
    <row r="127" spans="1:4" ht="30" customHeight="1" thickTop="1" thickBot="1">
      <c r="A127" s="10" t="s">
        <v>324</v>
      </c>
      <c r="B127" s="8" t="s">
        <v>113</v>
      </c>
      <c r="C127" s="11" t="s">
        <v>325</v>
      </c>
      <c r="D127" s="646">
        <v>5917.6493722273663</v>
      </c>
    </row>
    <row r="128" spans="1:4" ht="30" customHeight="1" thickTop="1" thickBot="1">
      <c r="A128" s="10" t="s">
        <v>326</v>
      </c>
      <c r="B128" s="8" t="s">
        <v>113</v>
      </c>
      <c r="C128" s="11" t="s">
        <v>327</v>
      </c>
      <c r="D128" s="646">
        <v>127630.92010052524</v>
      </c>
    </row>
    <row r="129" spans="1:4" ht="30" customHeight="1" thickTop="1" thickBot="1">
      <c r="A129" s="10" t="s">
        <v>328</v>
      </c>
      <c r="B129" s="8" t="s">
        <v>113</v>
      </c>
      <c r="C129" s="11" t="s">
        <v>329</v>
      </c>
      <c r="D129" s="646">
        <v>126.68627054649511</v>
      </c>
    </row>
    <row r="130" spans="1:4" ht="30" customHeight="1" thickTop="1" thickBot="1">
      <c r="A130" s="10" t="s">
        <v>330</v>
      </c>
      <c r="B130" s="8" t="s">
        <v>113</v>
      </c>
      <c r="C130" s="11" t="s">
        <v>331</v>
      </c>
      <c r="D130" s="646">
        <v>3541.4571084588397</v>
      </c>
    </row>
    <row r="131" spans="1:4" ht="30" customHeight="1" thickTop="1" thickBot="1">
      <c r="A131" s="10" t="s">
        <v>332</v>
      </c>
      <c r="B131" s="8" t="s">
        <v>113</v>
      </c>
      <c r="C131" s="11" t="s">
        <v>333</v>
      </c>
      <c r="D131" s="646">
        <v>3541.4571084588397</v>
      </c>
    </row>
    <row r="132" spans="1:4" ht="30" customHeight="1" thickTop="1" thickBot="1">
      <c r="A132" s="10" t="s">
        <v>334</v>
      </c>
      <c r="B132" s="8" t="s">
        <v>113</v>
      </c>
      <c r="C132" s="11" t="s">
        <v>1676</v>
      </c>
      <c r="D132" s="646">
        <v>3982.4910876978074</v>
      </c>
    </row>
    <row r="133" spans="1:4" ht="30" customHeight="1" thickTop="1" thickBot="1">
      <c r="A133" s="10" t="s">
        <v>335</v>
      </c>
      <c r="B133" s="8" t="s">
        <v>92</v>
      </c>
      <c r="C133" s="11" t="s">
        <v>1910</v>
      </c>
      <c r="D133" s="646">
        <v>354705.6752741072</v>
      </c>
    </row>
    <row r="134" spans="1:4" ht="30" customHeight="1" thickTop="1" thickBot="1">
      <c r="A134" s="10" t="s">
        <v>336</v>
      </c>
      <c r="B134" s="8" t="s">
        <v>113</v>
      </c>
      <c r="C134" s="11" t="s">
        <v>337</v>
      </c>
      <c r="D134" s="646">
        <v>69101.602116270049</v>
      </c>
    </row>
    <row r="135" spans="1:4" ht="30" customHeight="1" thickTop="1" thickBot="1">
      <c r="A135" s="10" t="s">
        <v>338</v>
      </c>
      <c r="B135" s="8" t="s">
        <v>339</v>
      </c>
      <c r="C135" s="11" t="s">
        <v>340</v>
      </c>
      <c r="D135" s="646">
        <v>2879.2334215112523</v>
      </c>
    </row>
    <row r="136" spans="1:4" ht="30" customHeight="1" thickTop="1" thickBot="1">
      <c r="A136" s="10" t="s">
        <v>352</v>
      </c>
      <c r="B136" s="8" t="s">
        <v>339</v>
      </c>
      <c r="C136" s="11" t="s">
        <v>353</v>
      </c>
      <c r="D136" s="646">
        <v>3455.080105813503</v>
      </c>
    </row>
    <row r="137" spans="1:4" ht="30" customHeight="1" thickTop="1" thickBot="1">
      <c r="A137" s="10" t="s">
        <v>343</v>
      </c>
      <c r="B137" s="8" t="s">
        <v>344</v>
      </c>
      <c r="C137" s="11" t="s">
        <v>345</v>
      </c>
      <c r="D137" s="646">
        <v>608.13715258088132</v>
      </c>
    </row>
    <row r="138" spans="1:4" ht="30" customHeight="1" thickTop="1" thickBot="1">
      <c r="A138" s="10" t="s">
        <v>346</v>
      </c>
      <c r="B138" s="8" t="s">
        <v>344</v>
      </c>
      <c r="C138" s="11" t="s">
        <v>347</v>
      </c>
      <c r="D138" s="646">
        <v>608.13715258088132</v>
      </c>
    </row>
    <row r="139" spans="1:4" ht="30" customHeight="1" thickTop="1" thickBot="1">
      <c r="A139" s="10" t="s">
        <v>350</v>
      </c>
      <c r="B139" s="8" t="s">
        <v>339</v>
      </c>
      <c r="C139" s="11" t="s">
        <v>351</v>
      </c>
      <c r="D139" s="646">
        <v>3455.080105813503</v>
      </c>
    </row>
    <row r="140" spans="1:4" ht="30" customHeight="1" thickTop="1" thickBot="1">
      <c r="A140" s="10" t="s">
        <v>348</v>
      </c>
      <c r="B140" s="8" t="s">
        <v>339</v>
      </c>
      <c r="C140" s="11" t="s">
        <v>349</v>
      </c>
      <c r="D140" s="646">
        <v>2879.2334215112523</v>
      </c>
    </row>
    <row r="141" spans="1:4" ht="30" customHeight="1" thickTop="1" thickBot="1">
      <c r="A141" s="10" t="s">
        <v>356</v>
      </c>
      <c r="B141" s="8" t="s">
        <v>113</v>
      </c>
      <c r="C141" s="11" t="s">
        <v>357</v>
      </c>
      <c r="D141" s="646">
        <v>78476.597540206436</v>
      </c>
    </row>
    <row r="142" spans="1:4" ht="30" customHeight="1" thickTop="1" thickBot="1">
      <c r="A142" s="10" t="s">
        <v>341</v>
      </c>
      <c r="B142" s="8" t="s">
        <v>339</v>
      </c>
      <c r="C142" s="11" t="s">
        <v>342</v>
      </c>
      <c r="D142" s="646">
        <v>2879.2334215112523</v>
      </c>
    </row>
    <row r="143" spans="1:4" ht="30" customHeight="1" thickTop="1" thickBot="1">
      <c r="A143" s="10" t="s">
        <v>354</v>
      </c>
      <c r="B143" s="8" t="s">
        <v>113</v>
      </c>
      <c r="C143" s="11" t="s">
        <v>355</v>
      </c>
      <c r="D143" s="646">
        <v>69315.042962443156</v>
      </c>
    </row>
    <row r="144" spans="1:4" ht="30" customHeight="1" thickTop="1" thickBot="1">
      <c r="A144" s="10" t="s">
        <v>359</v>
      </c>
      <c r="B144" s="8" t="s">
        <v>113</v>
      </c>
      <c r="C144" s="11" t="s">
        <v>360</v>
      </c>
      <c r="D144" s="646">
        <v>389088.08764934458</v>
      </c>
    </row>
    <row r="145" spans="1:4" ht="68.25" customHeight="1" thickTop="1" thickBot="1">
      <c r="A145" s="10" t="s">
        <v>358</v>
      </c>
      <c r="B145" s="8" t="s">
        <v>113</v>
      </c>
      <c r="C145" s="11" t="s">
        <v>2197</v>
      </c>
      <c r="D145" s="646">
        <v>389088.08764934458</v>
      </c>
    </row>
    <row r="146" spans="1:4" ht="30" customHeight="1" thickTop="1" thickBot="1">
      <c r="A146" s="10" t="s">
        <v>361</v>
      </c>
      <c r="B146" s="8" t="s">
        <v>113</v>
      </c>
      <c r="C146" s="11" t="s">
        <v>1911</v>
      </c>
      <c r="D146" s="646">
        <v>181225.86171012986</v>
      </c>
    </row>
    <row r="147" spans="1:4" ht="30" customHeight="1" thickTop="1" thickBot="1">
      <c r="A147" s="10" t="s">
        <v>362</v>
      </c>
      <c r="B147" s="8" t="s">
        <v>113</v>
      </c>
      <c r="C147" s="11" t="s">
        <v>1912</v>
      </c>
      <c r="D147" s="646">
        <v>157816.5422998748</v>
      </c>
    </row>
    <row r="148" spans="1:4" ht="30" customHeight="1" thickTop="1" thickBot="1">
      <c r="A148" s="10" t="s">
        <v>367</v>
      </c>
      <c r="B148" s="8" t="s">
        <v>113</v>
      </c>
      <c r="C148" s="11" t="s">
        <v>368</v>
      </c>
      <c r="D148" s="646">
        <v>26807.966541006976</v>
      </c>
    </row>
    <row r="149" spans="1:4" ht="30" customHeight="1" thickTop="1" thickBot="1">
      <c r="A149" s="10" t="s">
        <v>363</v>
      </c>
      <c r="B149" s="8" t="s">
        <v>113</v>
      </c>
      <c r="C149" s="11" t="s">
        <v>364</v>
      </c>
      <c r="D149" s="646">
        <v>11516.933686045009</v>
      </c>
    </row>
    <row r="150" spans="1:4" ht="30" customHeight="1" thickTop="1" thickBot="1">
      <c r="A150" s="10" t="s">
        <v>158</v>
      </c>
      <c r="B150" s="8" t="s">
        <v>113</v>
      </c>
      <c r="C150" s="11" t="s">
        <v>159</v>
      </c>
      <c r="D150" s="646">
        <v>199806.77579694754</v>
      </c>
    </row>
    <row r="151" spans="1:4" ht="30" customHeight="1" thickTop="1" thickBot="1">
      <c r="A151" s="10" t="s">
        <v>369</v>
      </c>
      <c r="B151" s="8" t="s">
        <v>113</v>
      </c>
      <c r="C151" s="11" t="s">
        <v>370</v>
      </c>
      <c r="D151" s="646">
        <v>182385.61693231459</v>
      </c>
    </row>
    <row r="152" spans="1:4" ht="30" customHeight="1" thickTop="1" thickBot="1">
      <c r="A152" s="10" t="s">
        <v>371</v>
      </c>
      <c r="B152" s="8" t="s">
        <v>113</v>
      </c>
      <c r="C152" s="11" t="s">
        <v>372</v>
      </c>
      <c r="D152" s="646">
        <v>182385.61693231459</v>
      </c>
    </row>
    <row r="153" spans="1:4" ht="30" customHeight="1" thickTop="1" thickBot="1">
      <c r="A153" s="10" t="s">
        <v>365</v>
      </c>
      <c r="B153" s="8" t="s">
        <v>113</v>
      </c>
      <c r="C153" s="11" t="s">
        <v>366</v>
      </c>
      <c r="D153" s="646">
        <v>182385.61693231459</v>
      </c>
    </row>
    <row r="154" spans="1:4" ht="30" customHeight="1" thickTop="1" thickBot="1">
      <c r="A154" s="10" t="s">
        <v>373</v>
      </c>
      <c r="B154" s="8" t="s">
        <v>113</v>
      </c>
      <c r="C154" s="11" t="s">
        <v>374</v>
      </c>
      <c r="D154" s="646">
        <v>120927.80370347261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87"/>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7" customWidth="1"/>
    <col min="4" max="4" width="17.85546875" style="182" customWidth="1"/>
  </cols>
  <sheetData>
    <row r="1" spans="1:7" ht="81.75" customHeight="1" thickTop="1" thickBot="1">
      <c r="A1" s="686" t="s">
        <v>1850</v>
      </c>
      <c r="B1" s="687"/>
      <c r="C1" s="687"/>
      <c r="D1" s="688"/>
    </row>
    <row r="2" spans="1:7" ht="48" customHeight="1" thickTop="1" thickBot="1">
      <c r="A2" s="685" t="s">
        <v>375</v>
      </c>
      <c r="B2" s="685"/>
      <c r="C2" s="685"/>
      <c r="D2" s="685"/>
    </row>
    <row r="3" spans="1:7" ht="16.5" customHeight="1" thickTop="1" thickBot="1">
      <c r="A3" s="191"/>
      <c r="B3" s="191"/>
      <c r="C3" s="196"/>
      <c r="D3" s="192"/>
    </row>
    <row r="4" spans="1:7" ht="16.5" customHeight="1" thickTop="1" thickBot="1">
      <c r="A4" s="191"/>
      <c r="B4" s="191"/>
      <c r="C4" s="196" t="s">
        <v>375</v>
      </c>
      <c r="D4" s="192"/>
    </row>
    <row r="5" spans="1:7" ht="16.5" thickTop="1" thickBot="1">
      <c r="A5" s="191"/>
      <c r="B5" s="191"/>
      <c r="C5" s="196"/>
      <c r="D5" s="193" t="s">
        <v>1846</v>
      </c>
    </row>
    <row r="6" spans="1:7" ht="16.5" thickTop="1" thickBot="1">
      <c r="A6" s="661" t="s">
        <v>742</v>
      </c>
      <c r="B6" s="661" t="s">
        <v>377</v>
      </c>
      <c r="C6" s="662" t="s">
        <v>2239</v>
      </c>
      <c r="D6" s="645">
        <v>3308.2785548877127</v>
      </c>
      <c r="G6" s="664"/>
    </row>
    <row r="7" spans="1:7" ht="16.5" thickTop="1" thickBot="1">
      <c r="A7" s="661" t="s">
        <v>747</v>
      </c>
      <c r="B7" s="661" t="s">
        <v>377</v>
      </c>
      <c r="C7" s="662" t="s">
        <v>748</v>
      </c>
      <c r="D7" s="645">
        <v>3308.2785548877127</v>
      </c>
    </row>
    <row r="8" spans="1:7" ht="16.5" thickTop="1" thickBot="1">
      <c r="A8" s="661" t="s">
        <v>743</v>
      </c>
      <c r="B8" s="661" t="s">
        <v>377</v>
      </c>
      <c r="C8" s="662" t="s">
        <v>744</v>
      </c>
      <c r="D8" s="645">
        <v>3308.2785548877127</v>
      </c>
    </row>
    <row r="9" spans="1:7" ht="16.5" thickTop="1" thickBot="1">
      <c r="A9" s="661" t="s">
        <v>745</v>
      </c>
      <c r="B9" s="661" t="s">
        <v>377</v>
      </c>
      <c r="C9" s="662" t="s">
        <v>746</v>
      </c>
      <c r="D9" s="645">
        <v>3282.5910211665546</v>
      </c>
    </row>
    <row r="10" spans="1:7" ht="16.5" thickTop="1" thickBot="1">
      <c r="A10" s="661" t="s">
        <v>1668</v>
      </c>
      <c r="B10" s="661" t="s">
        <v>377</v>
      </c>
      <c r="C10" s="662" t="s">
        <v>1667</v>
      </c>
      <c r="D10" s="645">
        <v>3495.529270939182</v>
      </c>
    </row>
    <row r="11" spans="1:7" ht="16.5" thickTop="1" thickBot="1">
      <c r="A11" s="661" t="s">
        <v>751</v>
      </c>
      <c r="B11" s="661" t="s">
        <v>377</v>
      </c>
      <c r="C11" s="662" t="s">
        <v>752</v>
      </c>
      <c r="D11" s="645">
        <v>17228.545349820313</v>
      </c>
    </row>
    <row r="12" spans="1:7" ht="16.5" thickTop="1" thickBot="1">
      <c r="A12" s="661" t="s">
        <v>749</v>
      </c>
      <c r="B12" s="661" t="s">
        <v>377</v>
      </c>
      <c r="C12" s="662" t="s">
        <v>750</v>
      </c>
      <c r="D12" s="645">
        <v>6307.383441191374</v>
      </c>
    </row>
    <row r="13" spans="1:7" ht="16.5" thickTop="1" thickBot="1">
      <c r="A13" s="661" t="s">
        <v>753</v>
      </c>
      <c r="B13" s="661" t="s">
        <v>92</v>
      </c>
      <c r="C13" s="662" t="s">
        <v>1935</v>
      </c>
      <c r="D13" s="645">
        <v>40907.346357342096</v>
      </c>
    </row>
    <row r="14" spans="1:7" ht="16.5" thickTop="1" thickBot="1">
      <c r="A14" s="661" t="s">
        <v>755</v>
      </c>
      <c r="B14" s="661" t="s">
        <v>233</v>
      </c>
      <c r="C14" s="662" t="s">
        <v>1937</v>
      </c>
      <c r="D14" s="645">
        <v>65519.55452176345</v>
      </c>
    </row>
    <row r="15" spans="1:7" ht="16.5" thickTop="1" thickBot="1">
      <c r="A15" s="661" t="s">
        <v>756</v>
      </c>
      <c r="B15" s="661" t="s">
        <v>92</v>
      </c>
      <c r="C15" s="662" t="s">
        <v>1938</v>
      </c>
      <c r="D15" s="645">
        <v>1587.9737063461016</v>
      </c>
    </row>
    <row r="16" spans="1:7" ht="16.5" thickTop="1" thickBot="1">
      <c r="A16" s="661" t="s">
        <v>754</v>
      </c>
      <c r="B16" s="661" t="s">
        <v>233</v>
      </c>
      <c r="C16" s="662" t="s">
        <v>1936</v>
      </c>
      <c r="D16" s="645">
        <v>58923.699642245694</v>
      </c>
    </row>
    <row r="17" spans="1:4" ht="16.5" thickTop="1" thickBot="1">
      <c r="A17" s="661" t="s">
        <v>776</v>
      </c>
      <c r="B17" s="661" t="s">
        <v>422</v>
      </c>
      <c r="C17" s="662" t="s">
        <v>777</v>
      </c>
      <c r="D17" s="645">
        <v>14906.556391990107</v>
      </c>
    </row>
    <row r="18" spans="1:4" ht="16.5" thickTop="1" thickBot="1">
      <c r="A18" s="661" t="s">
        <v>757</v>
      </c>
      <c r="B18" s="661" t="s">
        <v>387</v>
      </c>
      <c r="C18" s="662" t="s">
        <v>1939</v>
      </c>
      <c r="D18" s="645">
        <v>436543.08098549704</v>
      </c>
    </row>
    <row r="19" spans="1:4" ht="16.5" thickTop="1" thickBot="1">
      <c r="A19" s="661" t="s">
        <v>758</v>
      </c>
      <c r="B19" s="661" t="s">
        <v>387</v>
      </c>
      <c r="C19" s="662" t="s">
        <v>2240</v>
      </c>
      <c r="D19" s="645">
        <v>469174.04960225738</v>
      </c>
    </row>
    <row r="20" spans="1:4" ht="16.5" thickTop="1" thickBot="1">
      <c r="A20" s="661" t="s">
        <v>761</v>
      </c>
      <c r="B20" s="661" t="s">
        <v>387</v>
      </c>
      <c r="C20" s="662" t="s">
        <v>762</v>
      </c>
      <c r="D20" s="645">
        <v>469174.04960225738</v>
      </c>
    </row>
    <row r="21" spans="1:4" ht="16.5" thickTop="1" thickBot="1">
      <c r="A21" s="661" t="s">
        <v>759</v>
      </c>
      <c r="B21" s="661" t="s">
        <v>387</v>
      </c>
      <c r="C21" s="662" t="s">
        <v>2241</v>
      </c>
      <c r="D21" s="645">
        <v>469174.04960225738</v>
      </c>
    </row>
    <row r="22" spans="1:4" ht="16.5" thickTop="1" thickBot="1">
      <c r="A22" s="661" t="s">
        <v>760</v>
      </c>
      <c r="B22" s="661" t="s">
        <v>387</v>
      </c>
      <c r="C22" s="662" t="s">
        <v>2242</v>
      </c>
      <c r="D22" s="645">
        <v>469174.04960225738</v>
      </c>
    </row>
    <row r="23" spans="1:4" ht="16.5" thickTop="1" thickBot="1">
      <c r="A23" s="661" t="s">
        <v>763</v>
      </c>
      <c r="B23" s="661" t="s">
        <v>387</v>
      </c>
      <c r="C23" s="662" t="s">
        <v>764</v>
      </c>
      <c r="D23" s="645">
        <v>436543.08098549704</v>
      </c>
    </row>
    <row r="24" spans="1:4" ht="16.5" thickTop="1" thickBot="1">
      <c r="A24" s="661" t="s">
        <v>772</v>
      </c>
      <c r="B24" s="661" t="s">
        <v>387</v>
      </c>
      <c r="C24" s="662" t="s">
        <v>773</v>
      </c>
      <c r="D24" s="645">
        <v>469174.04960225738</v>
      </c>
    </row>
    <row r="25" spans="1:4" ht="16.5" thickTop="1" thickBot="1">
      <c r="A25" s="661" t="s">
        <v>765</v>
      </c>
      <c r="B25" s="661" t="s">
        <v>387</v>
      </c>
      <c r="C25" s="662" t="s">
        <v>766</v>
      </c>
      <c r="D25" s="645">
        <v>469174.04960225738</v>
      </c>
    </row>
    <row r="26" spans="1:4" ht="16.5" thickTop="1" thickBot="1">
      <c r="A26" s="661" t="s">
        <v>768</v>
      </c>
      <c r="B26" s="661" t="s">
        <v>387</v>
      </c>
      <c r="C26" s="662" t="s">
        <v>2002</v>
      </c>
      <c r="D26" s="645">
        <v>469174.04960225738</v>
      </c>
    </row>
    <row r="27" spans="1:4" ht="16.5" thickTop="1" thickBot="1">
      <c r="A27" s="661" t="s">
        <v>767</v>
      </c>
      <c r="B27" s="661" t="s">
        <v>387</v>
      </c>
      <c r="C27" s="662" t="s">
        <v>2004</v>
      </c>
      <c r="D27" s="645">
        <v>469174.04960225738</v>
      </c>
    </row>
    <row r="28" spans="1:4" ht="16.5" thickTop="1" thickBot="1">
      <c r="A28" s="661" t="s">
        <v>770</v>
      </c>
      <c r="B28" s="661" t="s">
        <v>387</v>
      </c>
      <c r="C28" s="662" t="s">
        <v>2003</v>
      </c>
      <c r="D28" s="645">
        <v>469174.04960225738</v>
      </c>
    </row>
    <row r="29" spans="1:4" ht="16.5" thickTop="1" thickBot="1">
      <c r="A29" s="661" t="s">
        <v>769</v>
      </c>
      <c r="B29" s="661" t="s">
        <v>387</v>
      </c>
      <c r="C29" s="662" t="s">
        <v>2001</v>
      </c>
      <c r="D29" s="645">
        <v>469174.04960225738</v>
      </c>
    </row>
    <row r="30" spans="1:4" ht="16.5" thickTop="1" thickBot="1">
      <c r="A30" s="661" t="s">
        <v>771</v>
      </c>
      <c r="B30" s="661" t="s">
        <v>387</v>
      </c>
      <c r="C30" s="662" t="s">
        <v>2243</v>
      </c>
      <c r="D30" s="645">
        <v>436543.08098549704</v>
      </c>
    </row>
    <row r="31" spans="1:4" ht="16.5" thickTop="1" thickBot="1">
      <c r="A31" s="661" t="s">
        <v>774</v>
      </c>
      <c r="B31" s="661" t="s">
        <v>422</v>
      </c>
      <c r="C31" s="662" t="s">
        <v>775</v>
      </c>
      <c r="D31" s="645">
        <v>643.61055522360959</v>
      </c>
    </row>
    <row r="32" spans="1:4" ht="16.5" thickTop="1" thickBot="1">
      <c r="A32" s="661" t="s">
        <v>779</v>
      </c>
      <c r="B32" s="661" t="s">
        <v>144</v>
      </c>
      <c r="C32" s="662" t="s">
        <v>1941</v>
      </c>
      <c r="D32" s="645">
        <v>475.48978457706477</v>
      </c>
    </row>
    <row r="33" spans="1:4" ht="16.5" thickTop="1" thickBot="1">
      <c r="A33" s="661" t="s">
        <v>780</v>
      </c>
      <c r="B33" s="661" t="s">
        <v>377</v>
      </c>
      <c r="C33" s="662" t="s">
        <v>781</v>
      </c>
      <c r="D33" s="645">
        <v>6644.5903463301211</v>
      </c>
    </row>
    <row r="34" spans="1:4" ht="16.5" thickTop="1" thickBot="1">
      <c r="A34" s="661" t="s">
        <v>786</v>
      </c>
      <c r="B34" s="661" t="s">
        <v>377</v>
      </c>
      <c r="C34" s="662" t="s">
        <v>787</v>
      </c>
      <c r="D34" s="645">
        <v>6605.8665705707608</v>
      </c>
    </row>
    <row r="35" spans="1:4" ht="16.5" thickTop="1" thickBot="1">
      <c r="A35" s="661" t="s">
        <v>782</v>
      </c>
      <c r="B35" s="661" t="s">
        <v>377</v>
      </c>
      <c r="C35" s="662" t="s">
        <v>783</v>
      </c>
      <c r="D35" s="645">
        <v>3936.8509045627939</v>
      </c>
    </row>
    <row r="36" spans="1:4" ht="16.5" thickTop="1" thickBot="1">
      <c r="A36" s="661" t="s">
        <v>784</v>
      </c>
      <c r="B36" s="661" t="s">
        <v>377</v>
      </c>
      <c r="C36" s="662" t="s">
        <v>785</v>
      </c>
      <c r="D36" s="645">
        <v>6649.8748429830221</v>
      </c>
    </row>
    <row r="37" spans="1:4" ht="16.5" thickTop="1" thickBot="1">
      <c r="A37" s="661" t="s">
        <v>898</v>
      </c>
      <c r="B37" s="661" t="s">
        <v>377</v>
      </c>
      <c r="C37" s="662" t="s">
        <v>899</v>
      </c>
      <c r="D37" s="645">
        <v>6301.9425469418911</v>
      </c>
    </row>
    <row r="38" spans="1:4" ht="16.5" thickTop="1" thickBot="1">
      <c r="A38" s="661" t="s">
        <v>788</v>
      </c>
      <c r="B38" s="661" t="s">
        <v>377</v>
      </c>
      <c r="C38" s="662" t="s">
        <v>789</v>
      </c>
      <c r="D38" s="645">
        <v>5323.6961095792321</v>
      </c>
    </row>
    <row r="39" spans="1:4" ht="16.5" thickTop="1" thickBot="1">
      <c r="A39" s="661" t="s">
        <v>917</v>
      </c>
      <c r="B39" s="661" t="s">
        <v>92</v>
      </c>
      <c r="C39" s="662" t="s">
        <v>2244</v>
      </c>
      <c r="D39" s="645">
        <v>514888.44417888776</v>
      </c>
    </row>
    <row r="40" spans="1:4" ht="16.5" thickTop="1" thickBot="1">
      <c r="A40" s="661" t="s">
        <v>896</v>
      </c>
      <c r="B40" s="661" t="s">
        <v>92</v>
      </c>
      <c r="C40" s="662" t="s">
        <v>897</v>
      </c>
      <c r="D40" s="645">
        <v>101052.87222202469</v>
      </c>
    </row>
    <row r="41" spans="1:4" ht="16.5" thickTop="1" thickBot="1">
      <c r="A41" s="661" t="s">
        <v>827</v>
      </c>
      <c r="B41" s="661" t="s">
        <v>92</v>
      </c>
      <c r="C41" s="662" t="s">
        <v>828</v>
      </c>
      <c r="D41" s="645">
        <v>2526.3218055506163</v>
      </c>
    </row>
    <row r="42" spans="1:4" ht="16.5" thickTop="1" thickBot="1">
      <c r="A42" s="661" t="s">
        <v>432</v>
      </c>
      <c r="B42" s="661" t="s">
        <v>92</v>
      </c>
      <c r="C42" s="662" t="s">
        <v>433</v>
      </c>
      <c r="D42" s="645">
        <v>29734.807651330761</v>
      </c>
    </row>
    <row r="43" spans="1:4" ht="16.5" thickTop="1" thickBot="1">
      <c r="A43" s="661" t="s">
        <v>376</v>
      </c>
      <c r="B43" s="661" t="s">
        <v>377</v>
      </c>
      <c r="C43" s="662" t="s">
        <v>378</v>
      </c>
      <c r="D43" s="645">
        <v>14416.876437008854</v>
      </c>
    </row>
    <row r="44" spans="1:4" ht="16.5" thickTop="1" thickBot="1">
      <c r="A44" s="661" t="s">
        <v>379</v>
      </c>
      <c r="B44" s="661" t="s">
        <v>144</v>
      </c>
      <c r="C44" s="662" t="s">
        <v>2245</v>
      </c>
      <c r="D44" s="645">
        <v>12421.247762870265</v>
      </c>
    </row>
    <row r="45" spans="1:4" ht="16.5" thickTop="1" thickBot="1">
      <c r="A45" s="661" t="s">
        <v>778</v>
      </c>
      <c r="B45" s="661" t="s">
        <v>377</v>
      </c>
      <c r="C45" s="662" t="s">
        <v>1940</v>
      </c>
      <c r="D45" s="645">
        <v>15770.917355017518</v>
      </c>
    </row>
    <row r="46" spans="1:4" ht="16.5" thickTop="1" thickBot="1">
      <c r="A46" s="661" t="s">
        <v>913</v>
      </c>
      <c r="B46" s="661" t="s">
        <v>92</v>
      </c>
      <c r="C46" s="662" t="s">
        <v>1954</v>
      </c>
      <c r="D46" s="645">
        <v>11584.989994024969</v>
      </c>
    </row>
    <row r="47" spans="1:4" ht="16.5" thickTop="1" thickBot="1">
      <c r="A47" s="661" t="s">
        <v>914</v>
      </c>
      <c r="B47" s="661" t="s">
        <v>92</v>
      </c>
      <c r="C47" s="662" t="s">
        <v>1955</v>
      </c>
      <c r="D47" s="645">
        <v>20338.093545066065</v>
      </c>
    </row>
    <row r="48" spans="1:4" ht="16.5" thickTop="1" thickBot="1">
      <c r="A48" s="661" t="s">
        <v>797</v>
      </c>
      <c r="B48" s="661" t="s">
        <v>387</v>
      </c>
      <c r="C48" s="662" t="s">
        <v>798</v>
      </c>
      <c r="D48" s="645">
        <v>393953.51210886321</v>
      </c>
    </row>
    <row r="49" spans="1:4" ht="16.5" thickTop="1" thickBot="1">
      <c r="A49" s="661" t="s">
        <v>800</v>
      </c>
      <c r="B49" s="661" t="s">
        <v>387</v>
      </c>
      <c r="C49" s="662" t="s">
        <v>801</v>
      </c>
      <c r="D49" s="645">
        <v>281929.0086789793</v>
      </c>
    </row>
    <row r="50" spans="1:4" ht="16.5" thickTop="1" thickBot="1">
      <c r="A50" s="661" t="s">
        <v>799</v>
      </c>
      <c r="B50" s="661" t="s">
        <v>387</v>
      </c>
      <c r="C50" s="662" t="s">
        <v>1943</v>
      </c>
      <c r="D50" s="645">
        <v>287457.02845699852</v>
      </c>
    </row>
    <row r="51" spans="1:4" ht="16.5" thickTop="1" thickBot="1">
      <c r="A51" s="661" t="s">
        <v>796</v>
      </c>
      <c r="B51" s="661" t="s">
        <v>387</v>
      </c>
      <c r="C51" s="662" t="s">
        <v>1942</v>
      </c>
      <c r="D51" s="645">
        <v>469174.04960225738</v>
      </c>
    </row>
    <row r="52" spans="1:4" ht="16.5" thickTop="1" thickBot="1">
      <c r="A52" s="661" t="s">
        <v>802</v>
      </c>
      <c r="B52" s="661" t="s">
        <v>387</v>
      </c>
      <c r="C52" s="662" t="s">
        <v>803</v>
      </c>
      <c r="D52" s="645">
        <v>393953.51210886321</v>
      </c>
    </row>
    <row r="53" spans="1:4" ht="16.5" thickTop="1" thickBot="1">
      <c r="A53" s="661" t="s">
        <v>380</v>
      </c>
      <c r="B53" s="661" t="s">
        <v>144</v>
      </c>
      <c r="C53" s="662" t="s">
        <v>381</v>
      </c>
      <c r="D53" s="645">
        <v>6977.4602248540868</v>
      </c>
    </row>
    <row r="54" spans="1:4" ht="16.5" thickTop="1" thickBot="1">
      <c r="A54" s="661" t="s">
        <v>794</v>
      </c>
      <c r="B54" s="661" t="s">
        <v>377</v>
      </c>
      <c r="C54" s="662" t="s">
        <v>795</v>
      </c>
      <c r="D54" s="645">
        <v>5413.5467261798931</v>
      </c>
    </row>
    <row r="55" spans="1:4" ht="16.5" thickTop="1" thickBot="1">
      <c r="A55" s="661" t="s">
        <v>790</v>
      </c>
      <c r="B55" s="661" t="s">
        <v>422</v>
      </c>
      <c r="C55" s="662" t="s">
        <v>791</v>
      </c>
      <c r="D55" s="645">
        <v>10555.213105667195</v>
      </c>
    </row>
    <row r="56" spans="1:4" ht="16.5" thickTop="1" thickBot="1">
      <c r="A56" s="661" t="s">
        <v>792</v>
      </c>
      <c r="B56" s="661" t="s">
        <v>606</v>
      </c>
      <c r="C56" s="662" t="s">
        <v>793</v>
      </c>
      <c r="D56" s="645">
        <v>10555.213105667195</v>
      </c>
    </row>
    <row r="57" spans="1:4" ht="16.5" thickTop="1" thickBot="1">
      <c r="A57" s="661" t="s">
        <v>382</v>
      </c>
      <c r="B57" s="661" t="s">
        <v>377</v>
      </c>
      <c r="C57" s="662" t="s">
        <v>383</v>
      </c>
      <c r="D57" s="645">
        <v>7699.2664550114032</v>
      </c>
    </row>
    <row r="58" spans="1:4" ht="16.5" thickTop="1" thickBot="1">
      <c r="A58" s="661" t="s">
        <v>384</v>
      </c>
      <c r="B58" s="661" t="s">
        <v>377</v>
      </c>
      <c r="C58" s="662" t="s">
        <v>385</v>
      </c>
      <c r="D58" s="645">
        <v>5148.8844417888768</v>
      </c>
    </row>
    <row r="59" spans="1:4" ht="16.5" thickTop="1" thickBot="1">
      <c r="A59" s="661" t="s">
        <v>386</v>
      </c>
      <c r="B59" s="661" t="s">
        <v>387</v>
      </c>
      <c r="C59" s="662" t="s">
        <v>2246</v>
      </c>
      <c r="D59" s="645">
        <v>298126.98213643703</v>
      </c>
    </row>
    <row r="60" spans="1:4" ht="16.5" thickTop="1" thickBot="1">
      <c r="A60" s="661" t="s">
        <v>388</v>
      </c>
      <c r="B60" s="661" t="s">
        <v>377</v>
      </c>
      <c r="C60" s="662" t="s">
        <v>389</v>
      </c>
      <c r="D60" s="645">
        <v>9782.8804393988667</v>
      </c>
    </row>
    <row r="61" spans="1:4" ht="16.5" thickTop="1" thickBot="1">
      <c r="A61" s="661" t="s">
        <v>390</v>
      </c>
      <c r="B61" s="661" t="s">
        <v>233</v>
      </c>
      <c r="C61" s="662" t="s">
        <v>391</v>
      </c>
      <c r="D61" s="645">
        <v>125504.05826860387</v>
      </c>
    </row>
    <row r="62" spans="1:4" ht="16.5" thickTop="1" thickBot="1">
      <c r="A62" s="661" t="s">
        <v>398</v>
      </c>
      <c r="B62" s="661" t="s">
        <v>233</v>
      </c>
      <c r="C62" s="662" t="s">
        <v>399</v>
      </c>
      <c r="D62" s="645">
        <v>5026.2397283281898</v>
      </c>
    </row>
    <row r="63" spans="1:4" ht="16.5" thickTop="1" thickBot="1">
      <c r="A63" s="661" t="s">
        <v>392</v>
      </c>
      <c r="B63" s="661" t="s">
        <v>387</v>
      </c>
      <c r="C63" s="662" t="s">
        <v>393</v>
      </c>
      <c r="D63" s="645">
        <v>34754.969982074916</v>
      </c>
    </row>
    <row r="64" spans="1:4" ht="16.5" thickTop="1" thickBot="1">
      <c r="A64" s="661" t="s">
        <v>400</v>
      </c>
      <c r="B64" s="661" t="s">
        <v>92</v>
      </c>
      <c r="C64" s="662" t="s">
        <v>401</v>
      </c>
      <c r="D64" s="645">
        <v>70797.161074597054</v>
      </c>
    </row>
    <row r="65" spans="1:4" ht="16.5" thickTop="1" thickBot="1">
      <c r="A65" s="661" t="s">
        <v>394</v>
      </c>
      <c r="B65" s="661" t="s">
        <v>92</v>
      </c>
      <c r="C65" s="662" t="s">
        <v>395</v>
      </c>
      <c r="D65" s="645">
        <v>46082.515754010448</v>
      </c>
    </row>
    <row r="66" spans="1:4" ht="16.5" thickTop="1" thickBot="1">
      <c r="A66" s="661" t="s">
        <v>396</v>
      </c>
      <c r="B66" s="661" t="s">
        <v>92</v>
      </c>
      <c r="C66" s="662" t="s">
        <v>397</v>
      </c>
      <c r="D66" s="645">
        <v>180210.95546261061</v>
      </c>
    </row>
    <row r="67" spans="1:4" ht="16.5" thickTop="1" thickBot="1">
      <c r="A67" s="661" t="s">
        <v>918</v>
      </c>
      <c r="B67" s="661" t="s">
        <v>144</v>
      </c>
      <c r="C67" s="662" t="s">
        <v>919</v>
      </c>
      <c r="D67" s="645">
        <v>13773.265881785243</v>
      </c>
    </row>
    <row r="68" spans="1:4" ht="16.5" thickTop="1" thickBot="1">
      <c r="A68" s="661" t="s">
        <v>402</v>
      </c>
      <c r="B68" s="661" t="s">
        <v>377</v>
      </c>
      <c r="C68" s="662" t="s">
        <v>403</v>
      </c>
      <c r="D68" s="645">
        <v>1990.0871200869128</v>
      </c>
    </row>
    <row r="69" spans="1:4" ht="16.5" thickTop="1" thickBot="1">
      <c r="A69" s="661" t="s">
        <v>404</v>
      </c>
      <c r="B69" s="661" t="s">
        <v>377</v>
      </c>
      <c r="C69" s="662" t="s">
        <v>405</v>
      </c>
      <c r="D69" s="645">
        <v>10555.213105667195</v>
      </c>
    </row>
    <row r="70" spans="1:4" ht="16.5" thickTop="1" thickBot="1">
      <c r="A70" s="661" t="s">
        <v>406</v>
      </c>
      <c r="B70" s="661" t="s">
        <v>144</v>
      </c>
      <c r="C70" s="662" t="s">
        <v>407</v>
      </c>
      <c r="D70" s="645">
        <v>60499.392191019302</v>
      </c>
    </row>
    <row r="71" spans="1:4" ht="16.5" thickTop="1" thickBot="1">
      <c r="A71" s="661" t="s">
        <v>408</v>
      </c>
      <c r="B71" s="661" t="s">
        <v>92</v>
      </c>
      <c r="C71" s="662" t="s">
        <v>409</v>
      </c>
      <c r="D71" s="645">
        <v>10647.392219158464</v>
      </c>
    </row>
    <row r="72" spans="1:4" ht="16.5" thickTop="1" thickBot="1">
      <c r="A72" s="661" t="s">
        <v>410</v>
      </c>
      <c r="B72" s="661" t="s">
        <v>92</v>
      </c>
      <c r="C72" s="662" t="s">
        <v>411</v>
      </c>
      <c r="D72" s="645">
        <v>276752.53874615213</v>
      </c>
    </row>
    <row r="73" spans="1:4" ht="16.5" thickTop="1" thickBot="1">
      <c r="A73" s="661" t="s">
        <v>810</v>
      </c>
      <c r="B73" s="661" t="s">
        <v>377</v>
      </c>
      <c r="C73" s="662" t="s">
        <v>811</v>
      </c>
      <c r="D73" s="645">
        <v>29007.377918175673</v>
      </c>
    </row>
    <row r="74" spans="1:4" ht="16.5" thickTop="1" thickBot="1">
      <c r="A74" s="661" t="s">
        <v>805</v>
      </c>
      <c r="B74" s="661" t="s">
        <v>377</v>
      </c>
      <c r="C74" s="662" t="s">
        <v>806</v>
      </c>
      <c r="D74" s="645">
        <v>2316.9979988049945</v>
      </c>
    </row>
    <row r="75" spans="1:4" ht="16.5" thickTop="1" thickBot="1">
      <c r="A75" s="661" t="s">
        <v>808</v>
      </c>
      <c r="B75" s="661" t="s">
        <v>377</v>
      </c>
      <c r="C75" s="662" t="s">
        <v>809</v>
      </c>
      <c r="D75" s="645">
        <v>2188.2758877602723</v>
      </c>
    </row>
    <row r="76" spans="1:4" ht="16.5" thickTop="1" thickBot="1">
      <c r="A76" s="661" t="s">
        <v>822</v>
      </c>
      <c r="B76" s="661" t="s">
        <v>377</v>
      </c>
      <c r="C76" s="662" t="s">
        <v>823</v>
      </c>
      <c r="D76" s="645">
        <v>2941.2586063294675</v>
      </c>
    </row>
    <row r="77" spans="1:4" ht="16.5" thickTop="1" thickBot="1">
      <c r="A77" s="661" t="s">
        <v>807</v>
      </c>
      <c r="B77" s="661" t="s">
        <v>377</v>
      </c>
      <c r="C77" s="662" t="s">
        <v>2037</v>
      </c>
      <c r="D77" s="645">
        <v>2316.9979988049945</v>
      </c>
    </row>
    <row r="78" spans="1:4" ht="16.5" thickTop="1" thickBot="1">
      <c r="A78" s="661" t="s">
        <v>817</v>
      </c>
      <c r="B78" s="661" t="s">
        <v>377</v>
      </c>
      <c r="C78" s="662" t="s">
        <v>818</v>
      </c>
      <c r="D78" s="645">
        <v>2662.8299217804847</v>
      </c>
    </row>
    <row r="79" spans="1:4" ht="16.5" thickTop="1" thickBot="1">
      <c r="A79" s="661" t="s">
        <v>819</v>
      </c>
      <c r="B79" s="661" t="s">
        <v>377</v>
      </c>
      <c r="C79" s="662" t="s">
        <v>2023</v>
      </c>
      <c r="D79" s="645">
        <v>2703.1643319391605</v>
      </c>
    </row>
    <row r="80" spans="1:4" ht="16.5" thickTop="1" thickBot="1">
      <c r="A80" s="661" t="s">
        <v>820</v>
      </c>
      <c r="B80" s="661" t="s">
        <v>377</v>
      </c>
      <c r="C80" s="662" t="s">
        <v>2024</v>
      </c>
      <c r="D80" s="645">
        <v>2574.4422208944384</v>
      </c>
    </row>
    <row r="81" spans="1:4" ht="16.5" thickTop="1" thickBot="1">
      <c r="A81" s="661" t="s">
        <v>812</v>
      </c>
      <c r="B81" s="661" t="s">
        <v>377</v>
      </c>
      <c r="C81" s="662" t="s">
        <v>2247</v>
      </c>
      <c r="D81" s="645">
        <v>3475.4969982074917</v>
      </c>
    </row>
    <row r="82" spans="1:4" ht="16.5" thickTop="1" thickBot="1">
      <c r="A82" s="661" t="s">
        <v>813</v>
      </c>
      <c r="B82" s="661" t="s">
        <v>377</v>
      </c>
      <c r="C82" s="662" t="s">
        <v>2248</v>
      </c>
      <c r="D82" s="645">
        <v>3604.2191092522135</v>
      </c>
    </row>
    <row r="83" spans="1:4" ht="16.5" thickTop="1" thickBot="1">
      <c r="A83" s="661" t="s">
        <v>814</v>
      </c>
      <c r="B83" s="661" t="s">
        <v>377</v>
      </c>
      <c r="C83" s="662" t="s">
        <v>2249</v>
      </c>
      <c r="D83" s="645">
        <v>3732.9412202969347</v>
      </c>
    </row>
    <row r="84" spans="1:4" ht="16.5" thickTop="1" thickBot="1">
      <c r="A84" s="661" t="s">
        <v>815</v>
      </c>
      <c r="B84" s="661" t="s">
        <v>377</v>
      </c>
      <c r="C84" s="662" t="s">
        <v>2250</v>
      </c>
      <c r="D84" s="645">
        <v>3861.6633313416569</v>
      </c>
    </row>
    <row r="85" spans="1:4" ht="16.5" thickTop="1" thickBot="1">
      <c r="A85" s="661" t="s">
        <v>821</v>
      </c>
      <c r="B85" s="661" t="s">
        <v>377</v>
      </c>
      <c r="C85" s="662" t="s">
        <v>1944</v>
      </c>
      <c r="D85" s="645">
        <v>4505.2738865652664</v>
      </c>
    </row>
    <row r="86" spans="1:4" ht="16.5" thickTop="1" thickBot="1">
      <c r="A86" s="661" t="s">
        <v>816</v>
      </c>
      <c r="B86" s="661" t="s">
        <v>377</v>
      </c>
      <c r="C86" s="662" t="s">
        <v>2251</v>
      </c>
      <c r="D86" s="645">
        <v>4505.2738865652664</v>
      </c>
    </row>
    <row r="87" spans="1:4" ht="16.5" thickTop="1" thickBot="1">
      <c r="A87" s="661" t="s">
        <v>804</v>
      </c>
      <c r="B87" s="661" t="s">
        <v>377</v>
      </c>
      <c r="C87" s="662" t="s">
        <v>2252</v>
      </c>
      <c r="D87" s="645">
        <v>626.06666248651777</v>
      </c>
    </row>
    <row r="88" spans="1:4" ht="16.5" thickTop="1" thickBot="1">
      <c r="A88" s="661" t="s">
        <v>826</v>
      </c>
      <c r="B88" s="661" t="s">
        <v>377</v>
      </c>
      <c r="C88" s="662" t="s">
        <v>1945</v>
      </c>
      <c r="D88" s="645">
        <v>952.54362173094228</v>
      </c>
    </row>
    <row r="89" spans="1:4" ht="16.5" thickTop="1" thickBot="1">
      <c r="A89" s="661" t="s">
        <v>824</v>
      </c>
      <c r="B89" s="661" t="s">
        <v>377</v>
      </c>
      <c r="C89" s="662" t="s">
        <v>825</v>
      </c>
      <c r="D89" s="645">
        <v>879.1720184354507</v>
      </c>
    </row>
    <row r="90" spans="1:4" ht="16.5" thickTop="1" thickBot="1">
      <c r="A90" s="661" t="s">
        <v>915</v>
      </c>
      <c r="B90" s="661" t="s">
        <v>233</v>
      </c>
      <c r="C90" s="662" t="s">
        <v>916</v>
      </c>
      <c r="D90" s="645">
        <v>9654.1583283541404</v>
      </c>
    </row>
    <row r="91" spans="1:4" ht="16.5" thickTop="1" thickBot="1">
      <c r="A91" s="661" t="s">
        <v>412</v>
      </c>
      <c r="B91" s="661" t="s">
        <v>377</v>
      </c>
      <c r="C91" s="662" t="s">
        <v>2253</v>
      </c>
      <c r="D91" s="645">
        <v>23684.868432228832</v>
      </c>
    </row>
    <row r="92" spans="1:4" ht="16.5" thickTop="1" thickBot="1">
      <c r="A92" s="661" t="s">
        <v>413</v>
      </c>
      <c r="B92" s="661" t="s">
        <v>144</v>
      </c>
      <c r="C92" s="662" t="s">
        <v>414</v>
      </c>
      <c r="D92" s="645">
        <v>22253.049738041191</v>
      </c>
    </row>
    <row r="93" spans="1:4" ht="16.5" thickTop="1" thickBot="1">
      <c r="A93" s="661" t="s">
        <v>415</v>
      </c>
      <c r="B93" s="661" t="s">
        <v>144</v>
      </c>
      <c r="C93" s="662" t="s">
        <v>416</v>
      </c>
      <c r="D93" s="645">
        <v>1016.9046772533029</v>
      </c>
    </row>
    <row r="94" spans="1:4" ht="16.5" thickTop="1" thickBot="1">
      <c r="A94" s="661" t="s">
        <v>417</v>
      </c>
      <c r="B94" s="661" t="s">
        <v>144</v>
      </c>
      <c r="C94" s="662" t="s">
        <v>418</v>
      </c>
      <c r="D94" s="645">
        <v>1016.9046772533029</v>
      </c>
    </row>
    <row r="95" spans="1:4" ht="16.5" thickTop="1" thickBot="1">
      <c r="A95" s="661" t="s">
        <v>419</v>
      </c>
      <c r="B95" s="661" t="s">
        <v>377</v>
      </c>
      <c r="C95" s="662" t="s">
        <v>420</v>
      </c>
      <c r="D95" s="645">
        <v>5736.485530781526</v>
      </c>
    </row>
    <row r="96" spans="1:4" ht="16.5" thickTop="1" thickBot="1">
      <c r="A96" s="661" t="s">
        <v>436</v>
      </c>
      <c r="B96" s="661" t="s">
        <v>377</v>
      </c>
      <c r="C96" s="662" t="s">
        <v>437</v>
      </c>
      <c r="D96" s="645">
        <v>3861.6633313416569</v>
      </c>
    </row>
    <row r="97" spans="1:4" ht="16.5" thickTop="1" thickBot="1">
      <c r="A97" s="661" t="s">
        <v>434</v>
      </c>
      <c r="B97" s="661" t="s">
        <v>377</v>
      </c>
      <c r="C97" s="662" t="s">
        <v>435</v>
      </c>
      <c r="D97" s="645">
        <v>6049.9392191019288</v>
      </c>
    </row>
    <row r="98" spans="1:4" ht="16.5" thickTop="1" thickBot="1">
      <c r="A98" s="661" t="s">
        <v>421</v>
      </c>
      <c r="B98" s="661" t="s">
        <v>422</v>
      </c>
      <c r="C98" s="662" t="s">
        <v>423</v>
      </c>
      <c r="D98" s="645">
        <v>3999.4972989582448</v>
      </c>
    </row>
    <row r="99" spans="1:4" ht="16.5" thickTop="1" thickBot="1">
      <c r="A99" s="661" t="s">
        <v>835</v>
      </c>
      <c r="B99" s="661" t="s">
        <v>387</v>
      </c>
      <c r="C99" s="662" t="s">
        <v>2254</v>
      </c>
      <c r="D99" s="645">
        <v>433825.97586290521</v>
      </c>
    </row>
    <row r="100" spans="1:4" ht="16.5" thickTop="1" thickBot="1">
      <c r="A100" s="661" t="s">
        <v>836</v>
      </c>
      <c r="B100" s="661" t="s">
        <v>387</v>
      </c>
      <c r="C100" s="662" t="s">
        <v>2255</v>
      </c>
      <c r="D100" s="645">
        <v>474616.94636977604</v>
      </c>
    </row>
    <row r="101" spans="1:4" ht="16.5" thickTop="1" thickBot="1">
      <c r="A101" s="661" t="s">
        <v>837</v>
      </c>
      <c r="B101" s="661" t="s">
        <v>387</v>
      </c>
      <c r="C101" s="662" t="s">
        <v>2256</v>
      </c>
      <c r="D101" s="645">
        <v>1187972.7538005877</v>
      </c>
    </row>
    <row r="102" spans="1:4" ht="16.5" thickTop="1" thickBot="1">
      <c r="A102" s="661" t="s">
        <v>838</v>
      </c>
      <c r="B102" s="661" t="s">
        <v>387</v>
      </c>
      <c r="C102" s="662" t="s">
        <v>2257</v>
      </c>
      <c r="D102" s="645">
        <v>1083372.1582993737</v>
      </c>
    </row>
    <row r="103" spans="1:4" ht="16.5" thickTop="1" thickBot="1">
      <c r="A103" s="661" t="s">
        <v>839</v>
      </c>
      <c r="B103" s="661" t="s">
        <v>387</v>
      </c>
      <c r="C103" s="662" t="s">
        <v>2258</v>
      </c>
      <c r="D103" s="645">
        <v>1107328.7907924803</v>
      </c>
    </row>
    <row r="104" spans="1:4" ht="16.5" thickTop="1" thickBot="1">
      <c r="A104" s="661" t="s">
        <v>833</v>
      </c>
      <c r="B104" s="661" t="s">
        <v>387</v>
      </c>
      <c r="C104" s="662" t="s">
        <v>2006</v>
      </c>
      <c r="D104" s="645">
        <v>974236.38805299951</v>
      </c>
    </row>
    <row r="105" spans="1:4" ht="16.5" thickTop="1" thickBot="1">
      <c r="A105" s="661" t="s">
        <v>832</v>
      </c>
      <c r="B105" s="661" t="s">
        <v>387</v>
      </c>
      <c r="C105" s="662" t="s">
        <v>2007</v>
      </c>
      <c r="D105" s="645">
        <v>974236.38805299951</v>
      </c>
    </row>
    <row r="106" spans="1:4" ht="16.5" thickTop="1" thickBot="1">
      <c r="A106" s="661" t="s">
        <v>1661</v>
      </c>
      <c r="B106" s="661" t="s">
        <v>387</v>
      </c>
      <c r="C106" s="662" t="s">
        <v>2005</v>
      </c>
      <c r="D106" s="645">
        <v>984883.78027215798</v>
      </c>
    </row>
    <row r="107" spans="1:4" ht="16.5" thickTop="1" thickBot="1">
      <c r="A107" s="661" t="s">
        <v>829</v>
      </c>
      <c r="B107" s="661" t="s">
        <v>387</v>
      </c>
      <c r="C107" s="662" t="s">
        <v>2005</v>
      </c>
      <c r="D107" s="645">
        <v>1006178.5647104749</v>
      </c>
    </row>
    <row r="108" spans="1:4" ht="16.5" thickTop="1" thickBot="1">
      <c r="A108" s="661" t="s">
        <v>831</v>
      </c>
      <c r="B108" s="661" t="s">
        <v>387</v>
      </c>
      <c r="C108" s="662" t="s">
        <v>2008</v>
      </c>
      <c r="D108" s="645">
        <v>1011502.2608200542</v>
      </c>
    </row>
    <row r="109" spans="1:4" ht="16.5" thickTop="1" thickBot="1">
      <c r="A109" s="661" t="s">
        <v>830</v>
      </c>
      <c r="B109" s="661" t="s">
        <v>387</v>
      </c>
      <c r="C109" s="662" t="s">
        <v>2009</v>
      </c>
      <c r="D109" s="645">
        <v>1038120.7413679503</v>
      </c>
    </row>
    <row r="110" spans="1:4" ht="16.5" thickTop="1" thickBot="1">
      <c r="A110" s="661" t="s">
        <v>834</v>
      </c>
      <c r="B110" s="661" t="s">
        <v>387</v>
      </c>
      <c r="C110" s="662" t="s">
        <v>2010</v>
      </c>
      <c r="D110" s="645">
        <v>922422.64774647739</v>
      </c>
    </row>
    <row r="111" spans="1:4" ht="16.5" thickTop="1" thickBot="1">
      <c r="A111" s="661" t="s">
        <v>424</v>
      </c>
      <c r="B111" s="661" t="s">
        <v>144</v>
      </c>
      <c r="C111" s="662" t="s">
        <v>425</v>
      </c>
      <c r="D111" s="645">
        <v>3368.4290740674887</v>
      </c>
    </row>
    <row r="112" spans="1:4" ht="16.5" thickTop="1" thickBot="1">
      <c r="A112" s="661" t="s">
        <v>426</v>
      </c>
      <c r="B112" s="661" t="s">
        <v>233</v>
      </c>
      <c r="C112" s="662" t="s">
        <v>427</v>
      </c>
      <c r="D112" s="645">
        <v>1426.026344814976</v>
      </c>
    </row>
    <row r="113" spans="1:4" ht="16.5" thickTop="1" thickBot="1">
      <c r="A113" s="661" t="s">
        <v>428</v>
      </c>
      <c r="B113" s="661" t="s">
        <v>92</v>
      </c>
      <c r="C113" s="662" t="s">
        <v>427</v>
      </c>
      <c r="D113" s="645">
        <v>4210.5363425843616</v>
      </c>
    </row>
    <row r="114" spans="1:4" ht="16.5" thickTop="1" thickBot="1">
      <c r="A114" s="661" t="s">
        <v>429</v>
      </c>
      <c r="B114" s="661" t="s">
        <v>144</v>
      </c>
      <c r="C114" s="662" t="s">
        <v>2259</v>
      </c>
      <c r="D114" s="645">
        <v>53173.844601599136</v>
      </c>
    </row>
    <row r="115" spans="1:4" ht="16.5" thickTop="1" thickBot="1">
      <c r="A115" s="661" t="s">
        <v>430</v>
      </c>
      <c r="B115" s="661" t="s">
        <v>92</v>
      </c>
      <c r="C115" s="662" t="s">
        <v>431</v>
      </c>
      <c r="D115" s="645">
        <v>54237.252154062946</v>
      </c>
    </row>
    <row r="116" spans="1:4" ht="16.5" thickTop="1" thickBot="1">
      <c r="A116" s="661" t="s">
        <v>438</v>
      </c>
      <c r="B116" s="661" t="s">
        <v>92</v>
      </c>
      <c r="C116" s="662" t="s">
        <v>1913</v>
      </c>
      <c r="D116" s="645">
        <v>457143.94576630212</v>
      </c>
    </row>
    <row r="117" spans="1:4" ht="16.5" thickTop="1" thickBot="1">
      <c r="A117" s="661" t="s">
        <v>440</v>
      </c>
      <c r="B117" s="661" t="s">
        <v>92</v>
      </c>
      <c r="C117" s="662" t="s">
        <v>441</v>
      </c>
      <c r="D117" s="645">
        <v>197588.44045364816</v>
      </c>
    </row>
    <row r="118" spans="1:4" ht="16.5" thickTop="1" thickBot="1">
      <c r="A118" s="661" t="s">
        <v>439</v>
      </c>
      <c r="B118" s="661" t="s">
        <v>92</v>
      </c>
      <c r="C118" s="662" t="s">
        <v>2260</v>
      </c>
      <c r="D118" s="645">
        <v>197588.44045364816</v>
      </c>
    </row>
    <row r="119" spans="1:4" ht="16.5" thickTop="1" thickBot="1">
      <c r="A119" s="661" t="s">
        <v>443</v>
      </c>
      <c r="B119" s="661" t="s">
        <v>387</v>
      </c>
      <c r="C119" s="662" t="s">
        <v>2261</v>
      </c>
      <c r="D119" s="645">
        <v>5528.1636840411265</v>
      </c>
    </row>
    <row r="120" spans="1:4" ht="16.5" thickTop="1" thickBot="1">
      <c r="A120" s="661" t="s">
        <v>442</v>
      </c>
      <c r="B120" s="661" t="s">
        <v>387</v>
      </c>
      <c r="C120" s="662" t="s">
        <v>2262</v>
      </c>
      <c r="D120" s="645">
        <v>5135.5445504743257</v>
      </c>
    </row>
    <row r="121" spans="1:4" ht="16.5" thickTop="1" thickBot="1">
      <c r="A121" s="661" t="s">
        <v>840</v>
      </c>
      <c r="B121" s="661" t="s">
        <v>606</v>
      </c>
      <c r="C121" s="662" t="s">
        <v>2263</v>
      </c>
      <c r="D121" s="645">
        <v>37265.872767054629</v>
      </c>
    </row>
    <row r="122" spans="1:4" ht="16.5" thickTop="1" thickBot="1">
      <c r="A122" s="661" t="s">
        <v>841</v>
      </c>
      <c r="B122" s="661" t="s">
        <v>606</v>
      </c>
      <c r="C122" s="662" t="s">
        <v>1946</v>
      </c>
      <c r="D122" s="645">
        <v>32240.303639611833</v>
      </c>
    </row>
    <row r="123" spans="1:4" ht="16.5" thickTop="1" thickBot="1">
      <c r="A123" s="661" t="s">
        <v>444</v>
      </c>
      <c r="B123" s="661" t="s">
        <v>387</v>
      </c>
      <c r="C123" s="662" t="s">
        <v>1914</v>
      </c>
      <c r="D123" s="645">
        <v>3528.4593329830145</v>
      </c>
    </row>
    <row r="124" spans="1:4" ht="16.5" thickTop="1" thickBot="1">
      <c r="A124" s="661" t="s">
        <v>445</v>
      </c>
      <c r="B124" s="661" t="s">
        <v>144</v>
      </c>
      <c r="C124" s="662" t="s">
        <v>446</v>
      </c>
      <c r="D124" s="645">
        <v>18922.150323574122</v>
      </c>
    </row>
    <row r="125" spans="1:4" ht="16.5" thickTop="1" thickBot="1">
      <c r="A125" s="661" t="s">
        <v>865</v>
      </c>
      <c r="B125" s="661" t="s">
        <v>422</v>
      </c>
      <c r="C125" s="662" t="s">
        <v>1947</v>
      </c>
      <c r="D125" s="645">
        <v>2059.5537767155506</v>
      </c>
    </row>
    <row r="126" spans="1:4" ht="16.5" thickTop="1" thickBot="1">
      <c r="A126" s="661" t="s">
        <v>866</v>
      </c>
      <c r="B126" s="661" t="s">
        <v>422</v>
      </c>
      <c r="C126" s="662" t="s">
        <v>1948</v>
      </c>
      <c r="D126" s="645">
        <v>6822.2718853702618</v>
      </c>
    </row>
    <row r="127" spans="1:4" ht="16.5" thickTop="1" thickBot="1">
      <c r="A127" s="661" t="s">
        <v>864</v>
      </c>
      <c r="B127" s="661" t="s">
        <v>422</v>
      </c>
      <c r="C127" s="662" t="s">
        <v>2264</v>
      </c>
      <c r="D127" s="645">
        <v>2609.8010522652517</v>
      </c>
    </row>
    <row r="128" spans="1:4" ht="16.5" thickTop="1" thickBot="1">
      <c r="A128" s="661" t="s">
        <v>846</v>
      </c>
      <c r="B128" s="661" t="s">
        <v>422</v>
      </c>
      <c r="C128" s="662" t="s">
        <v>847</v>
      </c>
      <c r="D128" s="645">
        <v>6757.9108298479005</v>
      </c>
    </row>
    <row r="129" spans="1:4" ht="16.5" thickTop="1" thickBot="1">
      <c r="A129" s="661" t="s">
        <v>848</v>
      </c>
      <c r="B129" s="661" t="s">
        <v>422</v>
      </c>
      <c r="C129" s="662" t="s">
        <v>849</v>
      </c>
      <c r="D129" s="645">
        <v>6757.9108298479005</v>
      </c>
    </row>
    <row r="130" spans="1:4" ht="16.5" thickTop="1" thickBot="1">
      <c r="A130" s="661" t="s">
        <v>850</v>
      </c>
      <c r="B130" s="661" t="s">
        <v>422</v>
      </c>
      <c r="C130" s="662" t="s">
        <v>851</v>
      </c>
      <c r="D130" s="645">
        <v>6757.9108298479005</v>
      </c>
    </row>
    <row r="131" spans="1:4" ht="16.5" thickTop="1" thickBot="1">
      <c r="A131" s="661" t="s">
        <v>852</v>
      </c>
      <c r="B131" s="661" t="s">
        <v>422</v>
      </c>
      <c r="C131" s="662" t="s">
        <v>853</v>
      </c>
      <c r="D131" s="645">
        <v>6757.9108298479005</v>
      </c>
    </row>
    <row r="132" spans="1:4" ht="16.5" thickTop="1" thickBot="1">
      <c r="A132" s="661" t="s">
        <v>854</v>
      </c>
      <c r="B132" s="661" t="s">
        <v>422</v>
      </c>
      <c r="C132" s="662" t="s">
        <v>855</v>
      </c>
      <c r="D132" s="645">
        <v>6757.9108298479005</v>
      </c>
    </row>
    <row r="133" spans="1:4" ht="16.5" thickTop="1" thickBot="1">
      <c r="A133" s="661" t="s">
        <v>858</v>
      </c>
      <c r="B133" s="661" t="s">
        <v>422</v>
      </c>
      <c r="C133" s="662" t="s">
        <v>859</v>
      </c>
      <c r="D133" s="645">
        <v>6757.9108298479005</v>
      </c>
    </row>
    <row r="134" spans="1:4" ht="16.5" thickTop="1" thickBot="1">
      <c r="A134" s="661" t="s">
        <v>856</v>
      </c>
      <c r="B134" s="661" t="s">
        <v>422</v>
      </c>
      <c r="C134" s="662" t="s">
        <v>857</v>
      </c>
      <c r="D134" s="645">
        <v>6757.9108298479005</v>
      </c>
    </row>
    <row r="135" spans="1:4" ht="16.5" thickTop="1" thickBot="1">
      <c r="A135" s="661" t="s">
        <v>860</v>
      </c>
      <c r="B135" s="661" t="s">
        <v>422</v>
      </c>
      <c r="C135" s="662" t="s">
        <v>861</v>
      </c>
      <c r="D135" s="645">
        <v>6757.9108298479005</v>
      </c>
    </row>
    <row r="136" spans="1:4" ht="16.5" thickTop="1" thickBot="1">
      <c r="A136" s="661" t="s">
        <v>862</v>
      </c>
      <c r="B136" s="661" t="s">
        <v>422</v>
      </c>
      <c r="C136" s="662" t="s">
        <v>863</v>
      </c>
      <c r="D136" s="645">
        <v>6757.9108298479005</v>
      </c>
    </row>
    <row r="137" spans="1:4" ht="16.5" thickTop="1" thickBot="1">
      <c r="A137" s="661" t="s">
        <v>845</v>
      </c>
      <c r="B137" s="661" t="s">
        <v>377</v>
      </c>
      <c r="C137" s="662" t="s">
        <v>2265</v>
      </c>
      <c r="D137" s="645">
        <v>9150.8538044502675</v>
      </c>
    </row>
    <row r="138" spans="1:4" ht="31.5" thickTop="1" thickBot="1">
      <c r="A138" s="661" t="s">
        <v>842</v>
      </c>
      <c r="B138" s="661" t="s">
        <v>843</v>
      </c>
      <c r="C138" s="662" t="s">
        <v>844</v>
      </c>
      <c r="D138" s="645">
        <v>4.931528744812113E-2</v>
      </c>
    </row>
    <row r="139" spans="1:4" ht="16.5" thickTop="1" thickBot="1">
      <c r="A139" s="661" t="s">
        <v>447</v>
      </c>
      <c r="B139" s="661" t="s">
        <v>377</v>
      </c>
      <c r="C139" s="662" t="s">
        <v>448</v>
      </c>
      <c r="D139" s="645">
        <v>4600.9260730551805</v>
      </c>
    </row>
    <row r="140" spans="1:4" ht="16.5" thickTop="1" thickBot="1">
      <c r="A140" s="661" t="s">
        <v>449</v>
      </c>
      <c r="B140" s="661" t="s">
        <v>450</v>
      </c>
      <c r="C140" s="662" t="s">
        <v>2266</v>
      </c>
      <c r="D140" s="645">
        <v>1930.8316656708284</v>
      </c>
    </row>
    <row r="141" spans="1:4" ht="16.5" thickTop="1" thickBot="1">
      <c r="A141" s="661" t="s">
        <v>451</v>
      </c>
      <c r="B141" s="661" t="s">
        <v>144</v>
      </c>
      <c r="C141" s="662" t="s">
        <v>2267</v>
      </c>
      <c r="D141" s="645">
        <v>6471.6433201389564</v>
      </c>
    </row>
    <row r="142" spans="1:4" ht="16.5" thickTop="1" thickBot="1">
      <c r="A142" s="661" t="s">
        <v>452</v>
      </c>
      <c r="B142" s="661" t="s">
        <v>92</v>
      </c>
      <c r="C142" s="662" t="s">
        <v>2268</v>
      </c>
      <c r="D142" s="645">
        <v>1916.5305994485236</v>
      </c>
    </row>
    <row r="143" spans="1:4" ht="16.5" thickTop="1" thickBot="1">
      <c r="A143" s="661" t="s">
        <v>453</v>
      </c>
      <c r="B143" s="661" t="s">
        <v>454</v>
      </c>
      <c r="C143" s="662" t="s">
        <v>455</v>
      </c>
      <c r="D143" s="645">
        <v>8495.6593289516459</v>
      </c>
    </row>
    <row r="144" spans="1:4" ht="16.5" thickTop="1" thickBot="1">
      <c r="A144" s="661" t="s">
        <v>456</v>
      </c>
      <c r="B144" s="661" t="s">
        <v>422</v>
      </c>
      <c r="C144" s="662" t="s">
        <v>457</v>
      </c>
      <c r="D144" s="645">
        <v>29970.741346987135</v>
      </c>
    </row>
    <row r="145" spans="1:4" ht="16.5" thickTop="1" thickBot="1">
      <c r="A145" s="661" t="s">
        <v>873</v>
      </c>
      <c r="B145" s="661" t="s">
        <v>233</v>
      </c>
      <c r="C145" s="662" t="s">
        <v>875</v>
      </c>
      <c r="D145" s="645">
        <v>21945.936769026503</v>
      </c>
    </row>
    <row r="146" spans="1:4" ht="31.5" thickTop="1" thickBot="1">
      <c r="A146" s="661" t="s">
        <v>867</v>
      </c>
      <c r="B146" s="661" t="s">
        <v>233</v>
      </c>
      <c r="C146" s="662" t="s">
        <v>2269</v>
      </c>
      <c r="D146" s="645">
        <v>27031.643319391602</v>
      </c>
    </row>
    <row r="147" spans="1:4" ht="16.5" thickTop="1" thickBot="1">
      <c r="A147" s="661" t="s">
        <v>868</v>
      </c>
      <c r="B147" s="661" t="s">
        <v>233</v>
      </c>
      <c r="C147" s="662" t="s">
        <v>2270</v>
      </c>
      <c r="D147" s="645">
        <v>39903.854423863791</v>
      </c>
    </row>
    <row r="148" spans="1:4" ht="16.5" thickTop="1" thickBot="1">
      <c r="A148" s="661" t="s">
        <v>1691</v>
      </c>
      <c r="B148" s="661" t="s">
        <v>233</v>
      </c>
      <c r="C148" s="662" t="s">
        <v>1949</v>
      </c>
      <c r="D148" s="645">
        <v>27031.643319391602</v>
      </c>
    </row>
    <row r="149" spans="1:4" ht="16.5" thickTop="1" thickBot="1">
      <c r="A149" s="661" t="s">
        <v>869</v>
      </c>
      <c r="B149" s="661" t="s">
        <v>144</v>
      </c>
      <c r="C149" s="662" t="s">
        <v>2271</v>
      </c>
      <c r="D149" s="645">
        <v>54706.897194006808</v>
      </c>
    </row>
    <row r="150" spans="1:4" ht="16.5" thickTop="1" thickBot="1">
      <c r="A150" s="661" t="s">
        <v>870</v>
      </c>
      <c r="B150" s="661" t="s">
        <v>233</v>
      </c>
      <c r="C150" s="662" t="s">
        <v>871</v>
      </c>
      <c r="D150" s="645">
        <v>39646.41020177435</v>
      </c>
    </row>
    <row r="151" spans="1:4" ht="16.5" thickTop="1" thickBot="1">
      <c r="A151" s="661" t="s">
        <v>872</v>
      </c>
      <c r="B151" s="661" t="s">
        <v>450</v>
      </c>
      <c r="C151" s="662" t="s">
        <v>2272</v>
      </c>
      <c r="D151" s="645">
        <v>199519.27211931898</v>
      </c>
    </row>
    <row r="152" spans="1:4" ht="16.5" thickTop="1" thickBot="1">
      <c r="A152" s="661" t="s">
        <v>458</v>
      </c>
      <c r="B152" s="661" t="s">
        <v>92</v>
      </c>
      <c r="C152" s="662" t="s">
        <v>459</v>
      </c>
      <c r="D152" s="645">
        <v>1415.9432214919407</v>
      </c>
    </row>
    <row r="153" spans="1:4" ht="16.5" thickTop="1" thickBot="1">
      <c r="A153" s="661" t="s">
        <v>460</v>
      </c>
      <c r="B153" s="661" t="s">
        <v>377</v>
      </c>
      <c r="C153" s="662" t="s">
        <v>461</v>
      </c>
      <c r="D153" s="645">
        <v>32952.86042744881</v>
      </c>
    </row>
    <row r="154" spans="1:4" ht="16.5" thickTop="1" thickBot="1">
      <c r="A154" s="661" t="s">
        <v>462</v>
      </c>
      <c r="B154" s="661" t="s">
        <v>377</v>
      </c>
      <c r="C154" s="662" t="s">
        <v>463</v>
      </c>
      <c r="D154" s="645">
        <v>10812.657327756642</v>
      </c>
    </row>
    <row r="155" spans="1:4" ht="16.5" thickTop="1" thickBot="1">
      <c r="A155" s="661" t="s">
        <v>909</v>
      </c>
      <c r="B155" s="661" t="s">
        <v>144</v>
      </c>
      <c r="C155" s="662" t="s">
        <v>2273</v>
      </c>
      <c r="D155" s="645">
        <v>60796.609571394831</v>
      </c>
    </row>
    <row r="156" spans="1:4" ht="16.5" thickTop="1" thickBot="1">
      <c r="A156" s="661" t="s">
        <v>910</v>
      </c>
      <c r="B156" s="661" t="s">
        <v>144</v>
      </c>
      <c r="C156" s="662" t="s">
        <v>2274</v>
      </c>
      <c r="D156" s="645">
        <v>18261.342395078682</v>
      </c>
    </row>
    <row r="157" spans="1:4" ht="16.5" thickTop="1" thickBot="1">
      <c r="A157" s="661" t="s">
        <v>911</v>
      </c>
      <c r="B157" s="661" t="s">
        <v>144</v>
      </c>
      <c r="C157" s="662" t="s">
        <v>2275</v>
      </c>
      <c r="D157" s="645">
        <v>30437.700136908305</v>
      </c>
    </row>
    <row r="158" spans="1:4" ht="16.5" thickTop="1" thickBot="1">
      <c r="A158" s="661" t="s">
        <v>912</v>
      </c>
      <c r="B158" s="661" t="s">
        <v>144</v>
      </c>
      <c r="C158" s="662" t="s">
        <v>2276</v>
      </c>
      <c r="D158" s="645">
        <v>30488.807619560263</v>
      </c>
    </row>
    <row r="159" spans="1:4" ht="16.5" thickTop="1" thickBot="1">
      <c r="A159" s="661" t="s">
        <v>466</v>
      </c>
      <c r="B159" s="661" t="s">
        <v>233</v>
      </c>
      <c r="C159" s="662" t="s">
        <v>467</v>
      </c>
      <c r="D159" s="645">
        <v>8511.1717738252573</v>
      </c>
    </row>
    <row r="160" spans="1:4" ht="16.5" thickTop="1" thickBot="1">
      <c r="A160" s="661" t="s">
        <v>902</v>
      </c>
      <c r="B160" s="661" t="s">
        <v>233</v>
      </c>
      <c r="C160" s="662" t="s">
        <v>467</v>
      </c>
      <c r="D160" s="645">
        <v>8784.952009008126</v>
      </c>
    </row>
    <row r="161" spans="1:4" ht="16.5" thickTop="1" thickBot="1">
      <c r="A161" s="661" t="s">
        <v>468</v>
      </c>
      <c r="B161" s="661" t="s">
        <v>233</v>
      </c>
      <c r="C161" s="662" t="s">
        <v>469</v>
      </c>
      <c r="D161" s="645">
        <v>11988.729856306774</v>
      </c>
    </row>
    <row r="162" spans="1:4" ht="16.5" thickTop="1" thickBot="1">
      <c r="A162" s="661" t="s">
        <v>903</v>
      </c>
      <c r="B162" s="661" t="s">
        <v>233</v>
      </c>
      <c r="C162" s="662" t="s">
        <v>469</v>
      </c>
      <c r="D162" s="645">
        <v>11642.934985323898</v>
      </c>
    </row>
    <row r="163" spans="1:4" ht="16.5" thickTop="1" thickBot="1">
      <c r="A163" s="661" t="s">
        <v>894</v>
      </c>
      <c r="B163" s="661" t="s">
        <v>233</v>
      </c>
      <c r="C163" s="662" t="s">
        <v>895</v>
      </c>
      <c r="D163" s="645">
        <v>10214.257083754568</v>
      </c>
    </row>
    <row r="164" spans="1:4" ht="16.5" thickTop="1" thickBot="1">
      <c r="A164" s="661" t="s">
        <v>900</v>
      </c>
      <c r="B164" s="661" t="s">
        <v>233</v>
      </c>
      <c r="C164" s="662" t="s">
        <v>895</v>
      </c>
      <c r="D164" s="645">
        <v>10432.519825444808</v>
      </c>
    </row>
    <row r="165" spans="1:4" ht="16.5" thickTop="1" thickBot="1">
      <c r="A165" s="661" t="s">
        <v>907</v>
      </c>
      <c r="B165" s="661" t="s">
        <v>874</v>
      </c>
      <c r="C165" s="662" t="s">
        <v>908</v>
      </c>
      <c r="D165" s="645">
        <v>12099.878438203858</v>
      </c>
    </row>
    <row r="166" spans="1:4" ht="16.5" thickTop="1" thickBot="1">
      <c r="A166" s="661" t="s">
        <v>905</v>
      </c>
      <c r="B166" s="661" t="s">
        <v>233</v>
      </c>
      <c r="C166" s="662" t="s">
        <v>906</v>
      </c>
      <c r="D166" s="645">
        <v>7594.6045516385939</v>
      </c>
    </row>
    <row r="167" spans="1:4" ht="16.5" thickTop="1" thickBot="1">
      <c r="A167" s="661" t="s">
        <v>470</v>
      </c>
      <c r="B167" s="661" t="s">
        <v>233</v>
      </c>
      <c r="C167" s="662" t="s">
        <v>471</v>
      </c>
      <c r="D167" s="645">
        <v>8109.4929958174798</v>
      </c>
    </row>
    <row r="168" spans="1:4" ht="16.5" thickTop="1" thickBot="1">
      <c r="A168" s="661" t="s">
        <v>904</v>
      </c>
      <c r="B168" s="661" t="s">
        <v>233</v>
      </c>
      <c r="C168" s="662" t="s">
        <v>471</v>
      </c>
      <c r="D168" s="645">
        <v>10871.719101727964</v>
      </c>
    </row>
    <row r="169" spans="1:4" ht="16.5" thickTop="1" thickBot="1">
      <c r="A169" s="661" t="s">
        <v>464</v>
      </c>
      <c r="B169" s="661" t="s">
        <v>233</v>
      </c>
      <c r="C169" s="662" t="s">
        <v>465</v>
      </c>
      <c r="D169" s="645">
        <v>13310.395730147007</v>
      </c>
    </row>
    <row r="170" spans="1:4" ht="16.5" thickTop="1" thickBot="1">
      <c r="A170" s="661" t="s">
        <v>901</v>
      </c>
      <c r="B170" s="661" t="s">
        <v>233</v>
      </c>
      <c r="C170" s="662" t="s">
        <v>465</v>
      </c>
      <c r="D170" s="645">
        <v>13125.09938149104</v>
      </c>
    </row>
    <row r="171" spans="1:4" ht="16.5" thickTop="1" thickBot="1">
      <c r="A171" s="661" t="s">
        <v>877</v>
      </c>
      <c r="B171" s="661" t="s">
        <v>233</v>
      </c>
      <c r="C171" s="662" t="s">
        <v>878</v>
      </c>
      <c r="D171" s="645">
        <v>11673.800829085341</v>
      </c>
    </row>
    <row r="172" spans="1:4" ht="16.5" thickTop="1" thickBot="1">
      <c r="A172" s="661" t="s">
        <v>890</v>
      </c>
      <c r="B172" s="661" t="s">
        <v>874</v>
      </c>
      <c r="C172" s="662" t="s">
        <v>891</v>
      </c>
      <c r="D172" s="645">
        <v>19694.482989842458</v>
      </c>
    </row>
    <row r="173" spans="1:4" ht="16.5" thickTop="1" thickBot="1">
      <c r="A173" s="661" t="s">
        <v>892</v>
      </c>
      <c r="B173" s="661" t="s">
        <v>874</v>
      </c>
      <c r="C173" s="662" t="s">
        <v>893</v>
      </c>
      <c r="D173" s="645">
        <v>5148.8844417888768</v>
      </c>
    </row>
    <row r="174" spans="1:4" ht="16.5" thickTop="1" thickBot="1">
      <c r="A174" s="661" t="s">
        <v>879</v>
      </c>
      <c r="B174" s="661" t="s">
        <v>233</v>
      </c>
      <c r="C174" s="662" t="s">
        <v>880</v>
      </c>
      <c r="D174" s="645">
        <v>2530.8327243617964</v>
      </c>
    </row>
    <row r="175" spans="1:4" ht="16.5" thickTop="1" thickBot="1">
      <c r="A175" s="661" t="s">
        <v>881</v>
      </c>
      <c r="B175" s="661" t="s">
        <v>233</v>
      </c>
      <c r="C175" s="662" t="s">
        <v>882</v>
      </c>
      <c r="D175" s="645">
        <v>2530.8327243617964</v>
      </c>
    </row>
    <row r="176" spans="1:4" ht="31.5" thickTop="1" thickBot="1">
      <c r="A176" s="661" t="s">
        <v>887</v>
      </c>
      <c r="B176" s="661" t="s">
        <v>233</v>
      </c>
      <c r="C176" s="662" t="s">
        <v>1952</v>
      </c>
      <c r="D176" s="645">
        <v>2753.415627874379</v>
      </c>
    </row>
    <row r="177" spans="1:4" ht="31.5" thickTop="1" thickBot="1">
      <c r="A177" s="661" t="s">
        <v>883</v>
      </c>
      <c r="B177" s="661" t="s">
        <v>233</v>
      </c>
      <c r="C177" s="662" t="s">
        <v>1951</v>
      </c>
      <c r="D177" s="645">
        <v>5076.6766100947561</v>
      </c>
    </row>
    <row r="178" spans="1:4" ht="16.5" thickTop="1" thickBot="1">
      <c r="A178" s="661" t="s">
        <v>884</v>
      </c>
      <c r="B178" s="661" t="s">
        <v>233</v>
      </c>
      <c r="C178" s="662" t="s">
        <v>2277</v>
      </c>
      <c r="D178" s="645">
        <v>6377.7879392759205</v>
      </c>
    </row>
    <row r="179" spans="1:4" ht="31.5" thickTop="1" thickBot="1">
      <c r="A179" s="661" t="s">
        <v>889</v>
      </c>
      <c r="B179" s="661" t="s">
        <v>233</v>
      </c>
      <c r="C179" s="662" t="s">
        <v>1953</v>
      </c>
      <c r="D179" s="645">
        <v>4912.706769919716</v>
      </c>
    </row>
    <row r="180" spans="1:4" ht="31.5" thickTop="1" thickBot="1">
      <c r="A180" s="661" t="s">
        <v>876</v>
      </c>
      <c r="B180" s="661" t="s">
        <v>233</v>
      </c>
      <c r="C180" s="662" t="s">
        <v>1950</v>
      </c>
      <c r="D180" s="645">
        <v>5659.0889644827239</v>
      </c>
    </row>
    <row r="181" spans="1:4" ht="16.5" thickTop="1" thickBot="1">
      <c r="A181" s="661" t="s">
        <v>885</v>
      </c>
      <c r="B181" s="661" t="s">
        <v>233</v>
      </c>
      <c r="C181" s="662" t="s">
        <v>886</v>
      </c>
      <c r="D181" s="645">
        <v>4284.5106289893665</v>
      </c>
    </row>
    <row r="182" spans="1:4" ht="16.5" thickTop="1" thickBot="1">
      <c r="A182" s="661" t="s">
        <v>888</v>
      </c>
      <c r="B182" s="661" t="s">
        <v>233</v>
      </c>
      <c r="C182" s="662" t="s">
        <v>886</v>
      </c>
      <c r="D182" s="645">
        <v>4284.5106289893665</v>
      </c>
    </row>
    <row r="183" spans="1:4" ht="16.5" thickTop="1" thickBot="1">
      <c r="A183" s="661" t="s">
        <v>472</v>
      </c>
      <c r="B183" s="661" t="s">
        <v>377</v>
      </c>
      <c r="C183" s="662" t="s">
        <v>473</v>
      </c>
      <c r="D183" s="645">
        <v>9050.2833862846946</v>
      </c>
    </row>
    <row r="184" spans="1:4" ht="16.5" thickTop="1" thickBot="1">
      <c r="A184" s="661" t="s">
        <v>476</v>
      </c>
      <c r="B184" s="661" t="s">
        <v>92</v>
      </c>
      <c r="C184" s="662" t="s">
        <v>477</v>
      </c>
      <c r="D184" s="645">
        <v>13901.987992829967</v>
      </c>
    </row>
    <row r="185" spans="1:4" ht="16.5" thickTop="1" thickBot="1">
      <c r="A185" s="661" t="s">
        <v>474</v>
      </c>
      <c r="B185" s="661" t="s">
        <v>387</v>
      </c>
      <c r="C185" s="662" t="s">
        <v>475</v>
      </c>
      <c r="D185" s="645">
        <v>266819.08795239351</v>
      </c>
    </row>
    <row r="186" spans="1:4" ht="16.5" thickTop="1" thickBot="1">
      <c r="A186" s="661" t="s">
        <v>478</v>
      </c>
      <c r="B186" s="661" t="s">
        <v>144</v>
      </c>
      <c r="C186" s="662" t="s">
        <v>1915</v>
      </c>
      <c r="D186" s="645">
        <v>2035.2910158172081</v>
      </c>
    </row>
    <row r="187" spans="1:4" ht="16.5" thickTop="1" thickBot="1">
      <c r="A187" s="661" t="s">
        <v>1455</v>
      </c>
      <c r="B187" s="661" t="s">
        <v>377</v>
      </c>
      <c r="C187" s="662" t="s">
        <v>1454</v>
      </c>
      <c r="D187" s="645">
        <v>12776.870662990159</v>
      </c>
    </row>
    <row r="188" spans="1:4" ht="16.5" thickTop="1" thickBot="1">
      <c r="A188" s="661" t="s">
        <v>1709</v>
      </c>
      <c r="B188" s="661" t="s">
        <v>377</v>
      </c>
      <c r="C188" s="662" t="s">
        <v>1708</v>
      </c>
      <c r="D188" s="645">
        <v>12776.870662990159</v>
      </c>
    </row>
    <row r="189" spans="1:4" ht="16.5" thickTop="1" thickBot="1">
      <c r="A189" s="661" t="s">
        <v>479</v>
      </c>
      <c r="B189" s="661" t="s">
        <v>377</v>
      </c>
      <c r="C189" s="662" t="s">
        <v>480</v>
      </c>
      <c r="D189" s="645">
        <v>56431.178761539864</v>
      </c>
    </row>
    <row r="190" spans="1:4" ht="16.5" thickTop="1" thickBot="1">
      <c r="A190" s="661" t="s">
        <v>1666</v>
      </c>
      <c r="B190" s="661" t="s">
        <v>144</v>
      </c>
      <c r="C190" s="662" t="s">
        <v>1665</v>
      </c>
      <c r="D190" s="645">
        <v>966964.0145001841</v>
      </c>
    </row>
    <row r="191" spans="1:4" ht="16.5" thickTop="1" thickBot="1">
      <c r="A191" s="661" t="s">
        <v>488</v>
      </c>
      <c r="B191" s="661" t="s">
        <v>92</v>
      </c>
      <c r="C191" s="662" t="s">
        <v>489</v>
      </c>
      <c r="D191" s="645">
        <v>60808.217558211225</v>
      </c>
    </row>
    <row r="192" spans="1:4" ht="16.5" thickTop="1" thickBot="1">
      <c r="A192" s="661" t="s">
        <v>490</v>
      </c>
      <c r="B192" s="661" t="s">
        <v>92</v>
      </c>
      <c r="C192" s="662" t="s">
        <v>491</v>
      </c>
      <c r="D192" s="645">
        <v>60808.217558211225</v>
      </c>
    </row>
    <row r="193" spans="1:4" ht="16.5" thickTop="1" thickBot="1">
      <c r="A193" s="661" t="s">
        <v>481</v>
      </c>
      <c r="B193" s="661" t="s">
        <v>233</v>
      </c>
      <c r="C193" s="662" t="s">
        <v>482</v>
      </c>
      <c r="D193" s="645">
        <v>2960.608554028604</v>
      </c>
    </row>
    <row r="194" spans="1:4" ht="16.5" thickTop="1" thickBot="1">
      <c r="A194" s="661" t="s">
        <v>492</v>
      </c>
      <c r="B194" s="661" t="s">
        <v>92</v>
      </c>
      <c r="C194" s="662" t="s">
        <v>493</v>
      </c>
      <c r="D194" s="645">
        <v>1222.8600549248583</v>
      </c>
    </row>
    <row r="195" spans="1:4" ht="16.5" thickTop="1" thickBot="1">
      <c r="A195" s="661" t="s">
        <v>483</v>
      </c>
      <c r="B195" s="661" t="s">
        <v>422</v>
      </c>
      <c r="C195" s="662" t="s">
        <v>2278</v>
      </c>
      <c r="D195" s="645">
        <v>1222.8600549248583</v>
      </c>
    </row>
    <row r="196" spans="1:4" ht="16.5" thickTop="1" thickBot="1">
      <c r="A196" s="661" t="s">
        <v>484</v>
      </c>
      <c r="B196" s="661" t="s">
        <v>92</v>
      </c>
      <c r="C196" s="662" t="s">
        <v>485</v>
      </c>
      <c r="D196" s="645">
        <v>28854.432913919438</v>
      </c>
    </row>
    <row r="197" spans="1:4" ht="16.5" thickTop="1" thickBot="1">
      <c r="A197" s="661" t="s">
        <v>486</v>
      </c>
      <c r="B197" s="661" t="s">
        <v>144</v>
      </c>
      <c r="C197" s="662" t="s">
        <v>487</v>
      </c>
      <c r="D197" s="645">
        <v>2574.4422208944384</v>
      </c>
    </row>
    <row r="198" spans="1:4" ht="16.5" thickTop="1" thickBot="1">
      <c r="A198" s="661" t="s">
        <v>494</v>
      </c>
      <c r="B198" s="661" t="s">
        <v>92</v>
      </c>
      <c r="C198" s="662" t="s">
        <v>495</v>
      </c>
      <c r="D198" s="645">
        <v>16759.353248492203</v>
      </c>
    </row>
    <row r="199" spans="1:4" ht="16.5" thickTop="1" thickBot="1">
      <c r="A199" s="661" t="s">
        <v>925</v>
      </c>
      <c r="B199" s="661" t="s">
        <v>92</v>
      </c>
      <c r="C199" s="662" t="s">
        <v>926</v>
      </c>
      <c r="D199" s="645">
        <v>158518.72396724988</v>
      </c>
    </row>
    <row r="200" spans="1:4" ht="31.5" thickTop="1" thickBot="1">
      <c r="A200" s="661" t="s">
        <v>929</v>
      </c>
      <c r="B200" s="661" t="s">
        <v>92</v>
      </c>
      <c r="C200" s="662" t="s">
        <v>930</v>
      </c>
      <c r="D200" s="645">
        <v>176405.95024232313</v>
      </c>
    </row>
    <row r="201" spans="1:4" ht="16.5" thickTop="1" thickBot="1">
      <c r="A201" s="661" t="s">
        <v>927</v>
      </c>
      <c r="B201" s="661" t="s">
        <v>92</v>
      </c>
      <c r="C201" s="662" t="s">
        <v>928</v>
      </c>
      <c r="D201" s="645">
        <v>170538.6277859183</v>
      </c>
    </row>
    <row r="202" spans="1:4" ht="16.5" thickTop="1" thickBot="1">
      <c r="A202" s="661" t="s">
        <v>931</v>
      </c>
      <c r="B202" s="661" t="s">
        <v>233</v>
      </c>
      <c r="C202" s="662" t="s">
        <v>932</v>
      </c>
      <c r="D202" s="645">
        <v>158101.36565134922</v>
      </c>
    </row>
    <row r="203" spans="1:4" ht="16.5" thickTop="1" thickBot="1">
      <c r="A203" s="661" t="s">
        <v>920</v>
      </c>
      <c r="B203" s="661" t="s">
        <v>233</v>
      </c>
      <c r="C203" s="662" t="s">
        <v>2279</v>
      </c>
      <c r="D203" s="645">
        <v>30249.696095509651</v>
      </c>
    </row>
    <row r="204" spans="1:4" ht="16.5" thickTop="1" thickBot="1">
      <c r="A204" s="661" t="s">
        <v>923</v>
      </c>
      <c r="B204" s="661" t="s">
        <v>92</v>
      </c>
      <c r="C204" s="662" t="s">
        <v>924</v>
      </c>
      <c r="D204" s="645">
        <v>102977.6888357775</v>
      </c>
    </row>
    <row r="205" spans="1:4" ht="16.5" thickTop="1" thickBot="1">
      <c r="A205" s="661" t="s">
        <v>921</v>
      </c>
      <c r="B205" s="661" t="s">
        <v>92</v>
      </c>
      <c r="C205" s="662" t="s">
        <v>922</v>
      </c>
      <c r="D205" s="645">
        <v>113532.90194144472</v>
      </c>
    </row>
    <row r="206" spans="1:4" ht="16.5" thickTop="1" thickBot="1">
      <c r="A206" s="661" t="s">
        <v>496</v>
      </c>
      <c r="B206" s="661" t="s">
        <v>144</v>
      </c>
      <c r="C206" s="662" t="s">
        <v>1916</v>
      </c>
      <c r="D206" s="645">
        <v>155753.75436411347</v>
      </c>
    </row>
    <row r="207" spans="1:4" ht="16.5" thickTop="1" thickBot="1">
      <c r="A207" s="661" t="s">
        <v>505</v>
      </c>
      <c r="B207" s="661" t="s">
        <v>144</v>
      </c>
      <c r="C207" s="662" t="s">
        <v>506</v>
      </c>
      <c r="D207" s="645">
        <v>156107.74016948655</v>
      </c>
    </row>
    <row r="208" spans="1:4" ht="16.5" thickTop="1" thickBot="1">
      <c r="A208" s="661" t="s">
        <v>507</v>
      </c>
      <c r="B208" s="661" t="s">
        <v>144</v>
      </c>
      <c r="C208" s="662" t="s">
        <v>508</v>
      </c>
      <c r="D208" s="645">
        <v>8238.2151068622024</v>
      </c>
    </row>
    <row r="209" spans="1:4" ht="16.5" thickTop="1" thickBot="1">
      <c r="A209" s="661" t="s">
        <v>509</v>
      </c>
      <c r="B209" s="661" t="s">
        <v>233</v>
      </c>
      <c r="C209" s="662" t="s">
        <v>510</v>
      </c>
      <c r="D209" s="645">
        <v>16672.706964450041</v>
      </c>
    </row>
    <row r="210" spans="1:4" ht="16.5" thickTop="1" thickBot="1">
      <c r="A210" s="661" t="s">
        <v>512</v>
      </c>
      <c r="B210" s="661" t="s">
        <v>233</v>
      </c>
      <c r="C210" s="662" t="s">
        <v>1918</v>
      </c>
      <c r="D210" s="645">
        <v>12228.600549248582</v>
      </c>
    </row>
    <row r="211" spans="1:4" ht="16.5" thickTop="1" thickBot="1">
      <c r="A211" s="661" t="s">
        <v>511</v>
      </c>
      <c r="B211" s="661" t="s">
        <v>233</v>
      </c>
      <c r="C211" s="662" t="s">
        <v>1917</v>
      </c>
      <c r="D211" s="645">
        <v>5406.3286638783211</v>
      </c>
    </row>
    <row r="212" spans="1:4" ht="16.5" thickTop="1" thickBot="1">
      <c r="A212" s="661" t="s">
        <v>519</v>
      </c>
      <c r="B212" s="661" t="s">
        <v>387</v>
      </c>
      <c r="C212" s="662" t="s">
        <v>520</v>
      </c>
      <c r="D212" s="645">
        <v>270316.43319391599</v>
      </c>
    </row>
    <row r="213" spans="1:4" ht="16.5" thickTop="1" thickBot="1">
      <c r="A213" s="661" t="s">
        <v>515</v>
      </c>
      <c r="B213" s="661" t="s">
        <v>387</v>
      </c>
      <c r="C213" s="662" t="s">
        <v>516</v>
      </c>
      <c r="D213" s="645">
        <v>469174.04960225738</v>
      </c>
    </row>
    <row r="214" spans="1:4" ht="16.5" thickTop="1" thickBot="1">
      <c r="A214" s="661" t="s">
        <v>513</v>
      </c>
      <c r="B214" s="661" t="s">
        <v>387</v>
      </c>
      <c r="C214" s="662" t="s">
        <v>514</v>
      </c>
      <c r="D214" s="645">
        <v>469174.04960225738</v>
      </c>
    </row>
    <row r="215" spans="1:4" ht="16.5" thickTop="1" thickBot="1">
      <c r="A215" s="661" t="s">
        <v>521</v>
      </c>
      <c r="B215" s="661" t="s">
        <v>387</v>
      </c>
      <c r="C215" s="662" t="s">
        <v>522</v>
      </c>
      <c r="D215" s="645">
        <v>469174.04960225738</v>
      </c>
    </row>
    <row r="216" spans="1:4" ht="16.5" thickTop="1" thickBot="1">
      <c r="A216" s="661" t="s">
        <v>525</v>
      </c>
      <c r="B216" s="661" t="s">
        <v>387</v>
      </c>
      <c r="C216" s="662" t="s">
        <v>526</v>
      </c>
      <c r="D216" s="645">
        <v>469174.04960225738</v>
      </c>
    </row>
    <row r="217" spans="1:4" ht="16.5" thickTop="1" thickBot="1">
      <c r="A217" s="661" t="s">
        <v>527</v>
      </c>
      <c r="B217" s="661" t="s">
        <v>387</v>
      </c>
      <c r="C217" s="662" t="s">
        <v>528</v>
      </c>
      <c r="D217" s="645">
        <v>469174.04960225738</v>
      </c>
    </row>
    <row r="218" spans="1:4" ht="16.5" thickTop="1" thickBot="1">
      <c r="A218" s="661" t="s">
        <v>529</v>
      </c>
      <c r="B218" s="661" t="s">
        <v>387</v>
      </c>
      <c r="C218" s="662" t="s">
        <v>530</v>
      </c>
      <c r="D218" s="645">
        <v>469174.04960225738</v>
      </c>
    </row>
    <row r="219" spans="1:4" ht="16.5" thickTop="1" thickBot="1">
      <c r="A219" s="661" t="s">
        <v>531</v>
      </c>
      <c r="B219" s="661" t="s">
        <v>387</v>
      </c>
      <c r="C219" s="662" t="s">
        <v>532</v>
      </c>
      <c r="D219" s="645">
        <v>55053.550955783401</v>
      </c>
    </row>
    <row r="220" spans="1:4" ht="16.5" thickTop="1" thickBot="1">
      <c r="A220" s="661" t="s">
        <v>523</v>
      </c>
      <c r="B220" s="661" t="s">
        <v>387</v>
      </c>
      <c r="C220" s="662" t="s">
        <v>524</v>
      </c>
      <c r="D220" s="645">
        <v>10756.136954362129</v>
      </c>
    </row>
    <row r="221" spans="1:4" ht="16.5" thickTop="1" thickBot="1">
      <c r="A221" s="661" t="s">
        <v>533</v>
      </c>
      <c r="B221" s="661" t="s">
        <v>387</v>
      </c>
      <c r="C221" s="662" t="s">
        <v>534</v>
      </c>
      <c r="D221" s="645">
        <v>469174.04960225738</v>
      </c>
    </row>
    <row r="222" spans="1:4" ht="16.5" thickTop="1" thickBot="1">
      <c r="A222" s="661" t="s">
        <v>540</v>
      </c>
      <c r="B222" s="661" t="s">
        <v>387</v>
      </c>
      <c r="C222" s="662" t="s">
        <v>541</v>
      </c>
      <c r="D222" s="645">
        <v>469174.04960225738</v>
      </c>
    </row>
    <row r="223" spans="1:4" ht="16.5" thickTop="1" thickBot="1">
      <c r="A223" s="661" t="s">
        <v>551</v>
      </c>
      <c r="B223" s="661" t="s">
        <v>387</v>
      </c>
      <c r="C223" s="662" t="s">
        <v>1856</v>
      </c>
      <c r="D223" s="645">
        <v>7573.8337819110875</v>
      </c>
    </row>
    <row r="224" spans="1:4" ht="16.5" thickTop="1" thickBot="1">
      <c r="A224" s="661" t="s">
        <v>535</v>
      </c>
      <c r="B224" s="661" t="s">
        <v>387</v>
      </c>
      <c r="C224" s="662" t="s">
        <v>2280</v>
      </c>
      <c r="D224" s="645">
        <v>469174.04960225738</v>
      </c>
    </row>
    <row r="225" spans="1:4" ht="16.5" thickTop="1" thickBot="1">
      <c r="A225" s="661" t="s">
        <v>536</v>
      </c>
      <c r="B225" s="661" t="s">
        <v>387</v>
      </c>
      <c r="C225" s="662" t="s">
        <v>2281</v>
      </c>
      <c r="D225" s="645">
        <v>469174.04960225738</v>
      </c>
    </row>
    <row r="226" spans="1:4" ht="16.5" thickTop="1" thickBot="1">
      <c r="A226" s="661" t="s">
        <v>537</v>
      </c>
      <c r="B226" s="661" t="s">
        <v>387</v>
      </c>
      <c r="C226" s="662" t="s">
        <v>1919</v>
      </c>
      <c r="D226" s="645">
        <v>469174.04960225738</v>
      </c>
    </row>
    <row r="227" spans="1:4" ht="16.5" thickTop="1" thickBot="1">
      <c r="A227" s="661" t="s">
        <v>538</v>
      </c>
      <c r="B227" s="661" t="s">
        <v>387</v>
      </c>
      <c r="C227" s="662" t="s">
        <v>2282</v>
      </c>
      <c r="D227" s="645">
        <v>469174.04960225738</v>
      </c>
    </row>
    <row r="228" spans="1:4" ht="16.5" thickTop="1" thickBot="1">
      <c r="A228" s="661" t="s">
        <v>539</v>
      </c>
      <c r="B228" s="661" t="s">
        <v>387</v>
      </c>
      <c r="C228" s="662" t="s">
        <v>2283</v>
      </c>
      <c r="D228" s="645">
        <v>46746.97093002536</v>
      </c>
    </row>
    <row r="229" spans="1:4" ht="16.5" thickTop="1" thickBot="1">
      <c r="A229" s="661" t="s">
        <v>542</v>
      </c>
      <c r="B229" s="661" t="s">
        <v>387</v>
      </c>
      <c r="C229" s="662" t="s">
        <v>543</v>
      </c>
      <c r="D229" s="645">
        <v>469174.04960225738</v>
      </c>
    </row>
    <row r="230" spans="1:4" ht="16.5" thickTop="1" thickBot="1">
      <c r="A230" s="661" t="s">
        <v>544</v>
      </c>
      <c r="B230" s="661" t="s">
        <v>387</v>
      </c>
      <c r="C230" s="662" t="s">
        <v>545</v>
      </c>
      <c r="D230" s="645">
        <v>469174.04960225738</v>
      </c>
    </row>
    <row r="231" spans="1:4" ht="16.5" thickTop="1" thickBot="1">
      <c r="A231" s="661" t="s">
        <v>517</v>
      </c>
      <c r="B231" s="661" t="s">
        <v>387</v>
      </c>
      <c r="C231" s="662" t="s">
        <v>518</v>
      </c>
      <c r="D231" s="645">
        <v>469174.04960225738</v>
      </c>
    </row>
    <row r="232" spans="1:4" ht="16.5" thickTop="1" thickBot="1">
      <c r="A232" s="661" t="s">
        <v>546</v>
      </c>
      <c r="B232" s="661" t="s">
        <v>387</v>
      </c>
      <c r="C232" s="662" t="s">
        <v>547</v>
      </c>
      <c r="D232" s="645">
        <v>43915.354634664014</v>
      </c>
    </row>
    <row r="233" spans="1:4" ht="16.5" thickTop="1" thickBot="1">
      <c r="A233" s="661" t="s">
        <v>548</v>
      </c>
      <c r="B233" s="661" t="s">
        <v>387</v>
      </c>
      <c r="C233" s="662" t="s">
        <v>549</v>
      </c>
      <c r="D233" s="645">
        <v>270316.43319391599</v>
      </c>
    </row>
    <row r="234" spans="1:4" ht="16.5" thickTop="1" thickBot="1">
      <c r="A234" s="661" t="s">
        <v>550</v>
      </c>
      <c r="B234" s="661" t="s">
        <v>387</v>
      </c>
      <c r="C234" s="662" t="s">
        <v>2284</v>
      </c>
      <c r="D234" s="645">
        <v>270316.43319391599</v>
      </c>
    </row>
    <row r="235" spans="1:4" ht="16.5" thickTop="1" thickBot="1">
      <c r="A235" s="661" t="s">
        <v>552</v>
      </c>
      <c r="B235" s="661" t="s">
        <v>144</v>
      </c>
      <c r="C235" s="662" t="s">
        <v>553</v>
      </c>
      <c r="D235" s="645">
        <v>1415.9432214919407</v>
      </c>
    </row>
    <row r="236" spans="1:4" ht="16.5" thickTop="1" thickBot="1">
      <c r="A236" s="661" t="s">
        <v>556</v>
      </c>
      <c r="B236" s="661" t="s">
        <v>387</v>
      </c>
      <c r="C236" s="662" t="s">
        <v>2285</v>
      </c>
      <c r="D236" s="645">
        <v>399038.54423863796</v>
      </c>
    </row>
    <row r="237" spans="1:4" ht="16.5" thickTop="1" thickBot="1">
      <c r="A237" s="661" t="s">
        <v>557</v>
      </c>
      <c r="B237" s="661" t="s">
        <v>387</v>
      </c>
      <c r="C237" s="662" t="s">
        <v>2286</v>
      </c>
      <c r="D237" s="645">
        <v>399038.54423863796</v>
      </c>
    </row>
    <row r="238" spans="1:4" ht="16.5" thickTop="1" thickBot="1">
      <c r="A238" s="661" t="s">
        <v>558</v>
      </c>
      <c r="B238" s="661" t="s">
        <v>387</v>
      </c>
      <c r="C238" s="662" t="s">
        <v>2287</v>
      </c>
      <c r="D238" s="645">
        <v>656482.76632808172</v>
      </c>
    </row>
    <row r="239" spans="1:4" ht="16.5" thickTop="1" thickBot="1">
      <c r="A239" s="661" t="s">
        <v>570</v>
      </c>
      <c r="B239" s="661" t="s">
        <v>571</v>
      </c>
      <c r="C239" s="662" t="s">
        <v>572</v>
      </c>
      <c r="D239" s="645">
        <v>341113.59426851303</v>
      </c>
    </row>
    <row r="240" spans="1:4" ht="16.5" thickTop="1" thickBot="1">
      <c r="A240" s="661" t="s">
        <v>559</v>
      </c>
      <c r="B240" s="661" t="s">
        <v>387</v>
      </c>
      <c r="C240" s="662" t="s">
        <v>1920</v>
      </c>
      <c r="D240" s="645">
        <v>341113.59426851303</v>
      </c>
    </row>
    <row r="241" spans="1:4" ht="16.5" thickTop="1" thickBot="1">
      <c r="A241" s="661" t="s">
        <v>560</v>
      </c>
      <c r="B241" s="661" t="s">
        <v>387</v>
      </c>
      <c r="C241" s="662" t="s">
        <v>2011</v>
      </c>
      <c r="D241" s="645">
        <v>341113.59426851303</v>
      </c>
    </row>
    <row r="242" spans="1:4" ht="16.5" thickTop="1" thickBot="1">
      <c r="A242" s="663" t="s">
        <v>2013</v>
      </c>
      <c r="B242" s="661" t="s">
        <v>387</v>
      </c>
      <c r="C242" s="662" t="s">
        <v>2012</v>
      </c>
      <c r="D242" s="645">
        <v>327082.88416463829</v>
      </c>
    </row>
    <row r="243" spans="1:4" ht="16.5" thickTop="1" thickBot="1">
      <c r="A243" s="661" t="s">
        <v>561</v>
      </c>
      <c r="B243" s="661" t="s">
        <v>387</v>
      </c>
      <c r="C243" s="662" t="s">
        <v>562</v>
      </c>
      <c r="D243" s="645">
        <v>452780.02559980931</v>
      </c>
    </row>
    <row r="244" spans="1:4" ht="16.5" thickTop="1" thickBot="1">
      <c r="A244" s="661" t="s">
        <v>563</v>
      </c>
      <c r="B244" s="661" t="s">
        <v>387</v>
      </c>
      <c r="C244" s="662" t="s">
        <v>564</v>
      </c>
      <c r="D244" s="645">
        <v>435479.77387539874</v>
      </c>
    </row>
    <row r="245" spans="1:4" ht="16.5" thickTop="1" thickBot="1">
      <c r="A245" s="661" t="s">
        <v>565</v>
      </c>
      <c r="B245" s="661" t="s">
        <v>387</v>
      </c>
      <c r="C245" s="662" t="s">
        <v>566</v>
      </c>
      <c r="D245" s="645">
        <v>486028.94688266102</v>
      </c>
    </row>
    <row r="246" spans="1:4" ht="16.5" thickTop="1" thickBot="1">
      <c r="A246" s="661" t="s">
        <v>567</v>
      </c>
      <c r="B246" s="661" t="s">
        <v>387</v>
      </c>
      <c r="C246" s="662" t="s">
        <v>2014</v>
      </c>
      <c r="D246" s="645">
        <v>377155.78536103514</v>
      </c>
    </row>
    <row r="247" spans="1:4" ht="16.5" thickTop="1" thickBot="1">
      <c r="A247" s="661" t="s">
        <v>568</v>
      </c>
      <c r="B247" s="661" t="s">
        <v>387</v>
      </c>
      <c r="C247" s="662" t="s">
        <v>569</v>
      </c>
      <c r="D247" s="645">
        <v>370719.679808799</v>
      </c>
    </row>
    <row r="248" spans="1:4" ht="16.5" thickTop="1" thickBot="1">
      <c r="A248" s="661" t="s">
        <v>573</v>
      </c>
      <c r="B248" s="661" t="s">
        <v>387</v>
      </c>
      <c r="C248" s="662" t="s">
        <v>574</v>
      </c>
      <c r="D248" s="645">
        <v>362996.35314611567</v>
      </c>
    </row>
    <row r="249" spans="1:4" ht="16.5" thickTop="1" thickBot="1">
      <c r="A249" s="661" t="s">
        <v>575</v>
      </c>
      <c r="B249" s="661" t="s">
        <v>387</v>
      </c>
      <c r="C249" s="662" t="s">
        <v>576</v>
      </c>
      <c r="D249" s="645">
        <v>459537.93642965722</v>
      </c>
    </row>
    <row r="250" spans="1:4" ht="16.5" thickTop="1" thickBot="1">
      <c r="A250" s="661" t="s">
        <v>577</v>
      </c>
      <c r="B250" s="661" t="s">
        <v>387</v>
      </c>
      <c r="C250" s="662" t="s">
        <v>578</v>
      </c>
      <c r="D250" s="645">
        <v>312168.91795576498</v>
      </c>
    </row>
    <row r="251" spans="1:4" ht="16.5" thickTop="1" thickBot="1">
      <c r="A251" s="661" t="s">
        <v>579</v>
      </c>
      <c r="B251" s="661" t="s">
        <v>387</v>
      </c>
      <c r="C251" s="662" t="s">
        <v>580</v>
      </c>
      <c r="D251" s="645">
        <v>334679.67734561278</v>
      </c>
    </row>
    <row r="252" spans="1:4" ht="16.5" thickTop="1" thickBot="1">
      <c r="A252" s="661" t="s">
        <v>581</v>
      </c>
      <c r="B252" s="661" t="s">
        <v>387</v>
      </c>
      <c r="C252" s="662" t="s">
        <v>2288</v>
      </c>
      <c r="D252" s="645">
        <v>378443.00647148234</v>
      </c>
    </row>
    <row r="253" spans="1:4" ht="16.5" thickTop="1" thickBot="1">
      <c r="A253" s="661" t="s">
        <v>582</v>
      </c>
      <c r="B253" s="661" t="s">
        <v>387</v>
      </c>
      <c r="C253" s="662" t="s">
        <v>2289</v>
      </c>
      <c r="D253" s="645">
        <v>267055.22267848649</v>
      </c>
    </row>
    <row r="254" spans="1:4" ht="16.5" thickTop="1" thickBot="1">
      <c r="A254" s="661" t="s">
        <v>584</v>
      </c>
      <c r="B254" s="661" t="s">
        <v>233</v>
      </c>
      <c r="C254" s="662" t="s">
        <v>1921</v>
      </c>
      <c r="D254" s="645">
        <v>25744.422208944376</v>
      </c>
    </row>
    <row r="255" spans="1:4" ht="16.5" thickTop="1" thickBot="1">
      <c r="A255" s="661" t="s">
        <v>583</v>
      </c>
      <c r="B255" s="661" t="s">
        <v>387</v>
      </c>
      <c r="C255" s="662" t="s">
        <v>2290</v>
      </c>
      <c r="D255" s="645">
        <v>425696.25973316852</v>
      </c>
    </row>
    <row r="256" spans="1:4" ht="16.5" thickTop="1" thickBot="1">
      <c r="A256" s="661" t="s">
        <v>554</v>
      </c>
      <c r="B256" s="661" t="s">
        <v>387</v>
      </c>
      <c r="C256" s="662" t="s">
        <v>555</v>
      </c>
      <c r="D256" s="645">
        <v>411910.75534311001</v>
      </c>
    </row>
    <row r="257" spans="1:4" ht="16.5" thickTop="1" thickBot="1">
      <c r="A257" s="661" t="s">
        <v>585</v>
      </c>
      <c r="B257" s="661" t="s">
        <v>387</v>
      </c>
      <c r="C257" s="662" t="s">
        <v>586</v>
      </c>
      <c r="D257" s="645">
        <v>1017890.6961515492</v>
      </c>
    </row>
    <row r="258" spans="1:4" ht="16.5" thickTop="1" thickBot="1">
      <c r="A258" s="661" t="s">
        <v>587</v>
      </c>
      <c r="B258" s="661" t="s">
        <v>387</v>
      </c>
      <c r="C258" s="662" t="s">
        <v>588</v>
      </c>
      <c r="D258" s="645">
        <v>1045416.0233445171</v>
      </c>
    </row>
    <row r="259" spans="1:4" ht="16.5" thickTop="1" thickBot="1">
      <c r="A259" s="661" t="s">
        <v>497</v>
      </c>
      <c r="B259" s="661" t="s">
        <v>387</v>
      </c>
      <c r="C259" s="662" t="s">
        <v>498</v>
      </c>
      <c r="D259" s="645">
        <v>1142859.8644157553</v>
      </c>
    </row>
    <row r="260" spans="1:4" ht="16.5" thickTop="1" thickBot="1">
      <c r="A260" s="661" t="s">
        <v>1669</v>
      </c>
      <c r="B260" s="661" t="s">
        <v>387</v>
      </c>
      <c r="C260" s="662" t="s">
        <v>1670</v>
      </c>
      <c r="D260" s="645">
        <v>55350.507749230419</v>
      </c>
    </row>
    <row r="261" spans="1:4" ht="16.5" thickTop="1" thickBot="1">
      <c r="A261" s="661" t="s">
        <v>499</v>
      </c>
      <c r="B261" s="661" t="s">
        <v>377</v>
      </c>
      <c r="C261" s="662" t="s">
        <v>500</v>
      </c>
      <c r="D261" s="645">
        <v>3405.9271004599409</v>
      </c>
    </row>
    <row r="262" spans="1:4" ht="31.5" thickTop="1" thickBot="1">
      <c r="A262" s="661" t="s">
        <v>589</v>
      </c>
      <c r="B262" s="661" t="s">
        <v>377</v>
      </c>
      <c r="C262" s="662" t="s">
        <v>2291</v>
      </c>
      <c r="D262" s="645">
        <v>3475.4969982074917</v>
      </c>
    </row>
    <row r="263" spans="1:4" ht="16.5" thickTop="1" thickBot="1">
      <c r="A263" s="661" t="s">
        <v>590</v>
      </c>
      <c r="B263" s="661" t="s">
        <v>233</v>
      </c>
      <c r="C263" s="662" t="s">
        <v>2292</v>
      </c>
      <c r="D263" s="645">
        <v>61786.61330146651</v>
      </c>
    </row>
    <row r="264" spans="1:4" ht="16.5" thickTop="1" thickBot="1">
      <c r="A264" s="661" t="s">
        <v>591</v>
      </c>
      <c r="B264" s="661" t="s">
        <v>377</v>
      </c>
      <c r="C264" s="662" t="s">
        <v>2293</v>
      </c>
      <c r="D264" s="645">
        <v>14906.020458978797</v>
      </c>
    </row>
    <row r="265" spans="1:4" ht="16.5" thickTop="1" thickBot="1">
      <c r="A265" s="661" t="s">
        <v>592</v>
      </c>
      <c r="B265" s="661" t="s">
        <v>144</v>
      </c>
      <c r="C265" s="662" t="s">
        <v>2294</v>
      </c>
      <c r="D265" s="645">
        <v>6178.6613301466514</v>
      </c>
    </row>
    <row r="266" spans="1:4" ht="16.5" thickTop="1" thickBot="1">
      <c r="A266" s="661" t="s">
        <v>593</v>
      </c>
      <c r="B266" s="661" t="s">
        <v>92</v>
      </c>
      <c r="C266" s="662" t="s">
        <v>2295</v>
      </c>
      <c r="D266" s="645">
        <v>36042.191092522131</v>
      </c>
    </row>
    <row r="267" spans="1:4" ht="16.5" thickTop="1" thickBot="1">
      <c r="A267" s="661" t="s">
        <v>594</v>
      </c>
      <c r="B267" s="661" t="s">
        <v>92</v>
      </c>
      <c r="C267" s="662" t="s">
        <v>2296</v>
      </c>
      <c r="D267" s="645">
        <v>57667.505748035415</v>
      </c>
    </row>
    <row r="268" spans="1:4" ht="16.5" thickTop="1" thickBot="1">
      <c r="A268" s="661" t="s">
        <v>595</v>
      </c>
      <c r="B268" s="661" t="s">
        <v>92</v>
      </c>
      <c r="C268" s="662" t="s">
        <v>2297</v>
      </c>
      <c r="D268" s="645">
        <v>76847.100293698968</v>
      </c>
    </row>
    <row r="269" spans="1:4" ht="16.5" thickTop="1" thickBot="1">
      <c r="A269" s="661" t="s">
        <v>596</v>
      </c>
      <c r="B269" s="661" t="s">
        <v>377</v>
      </c>
      <c r="C269" s="662" t="s">
        <v>597</v>
      </c>
      <c r="D269" s="645">
        <v>26562.666917883336</v>
      </c>
    </row>
    <row r="270" spans="1:4" ht="16.5" thickTop="1" thickBot="1">
      <c r="A270" s="661" t="s">
        <v>599</v>
      </c>
      <c r="B270" s="661" t="s">
        <v>144</v>
      </c>
      <c r="C270" s="662" t="s">
        <v>600</v>
      </c>
      <c r="D270" s="645">
        <v>274178.09652525769</v>
      </c>
    </row>
    <row r="271" spans="1:4" ht="16.5" thickTop="1" thickBot="1">
      <c r="A271" s="661" t="s">
        <v>601</v>
      </c>
      <c r="B271" s="661" t="s">
        <v>387</v>
      </c>
      <c r="C271" s="662" t="s">
        <v>1922</v>
      </c>
      <c r="D271" s="645">
        <v>314098.07046517468</v>
      </c>
    </row>
    <row r="272" spans="1:4" ht="16.5" thickTop="1" thickBot="1">
      <c r="A272" s="661" t="s">
        <v>598</v>
      </c>
      <c r="B272" s="661" t="s">
        <v>387</v>
      </c>
      <c r="C272" s="662" t="s">
        <v>2298</v>
      </c>
      <c r="D272" s="645">
        <v>314098.07046517468</v>
      </c>
    </row>
    <row r="273" spans="1:4" ht="16.5" thickTop="1" thickBot="1">
      <c r="A273" s="661" t="s">
        <v>602</v>
      </c>
      <c r="B273" s="661" t="s">
        <v>387</v>
      </c>
      <c r="C273" s="662" t="s">
        <v>2299</v>
      </c>
      <c r="D273" s="645">
        <v>314098.07046517468</v>
      </c>
    </row>
    <row r="274" spans="1:4" ht="16.5" thickTop="1" thickBot="1">
      <c r="A274" s="661" t="s">
        <v>603</v>
      </c>
      <c r="B274" s="661" t="s">
        <v>144</v>
      </c>
      <c r="C274" s="662" t="s">
        <v>2300</v>
      </c>
      <c r="D274" s="645">
        <v>62783.426624386244</v>
      </c>
    </row>
    <row r="275" spans="1:4" ht="16.5" thickTop="1" thickBot="1">
      <c r="A275" s="661" t="s">
        <v>604</v>
      </c>
      <c r="B275" s="661" t="s">
        <v>144</v>
      </c>
      <c r="C275" s="662" t="s">
        <v>2301</v>
      </c>
      <c r="D275" s="645">
        <v>64875.943966539839</v>
      </c>
    </row>
    <row r="276" spans="1:4" ht="16.5" thickTop="1" thickBot="1">
      <c r="A276" s="661" t="s">
        <v>605</v>
      </c>
      <c r="B276" s="661" t="s">
        <v>606</v>
      </c>
      <c r="C276" s="662" t="s">
        <v>2302</v>
      </c>
      <c r="D276" s="645">
        <v>62819.614093034943</v>
      </c>
    </row>
    <row r="277" spans="1:4" ht="16.5" thickTop="1" thickBot="1">
      <c r="A277" s="661" t="s">
        <v>607</v>
      </c>
      <c r="B277" s="661" t="s">
        <v>606</v>
      </c>
      <c r="C277" s="662" t="s">
        <v>1923</v>
      </c>
      <c r="D277" s="645">
        <v>67078.570980698336</v>
      </c>
    </row>
    <row r="278" spans="1:4" ht="16.5" thickTop="1" thickBot="1">
      <c r="A278" s="661" t="s">
        <v>608</v>
      </c>
      <c r="B278" s="661" t="s">
        <v>606</v>
      </c>
      <c r="C278" s="662" t="s">
        <v>609</v>
      </c>
      <c r="D278" s="645">
        <v>40460.090432802172</v>
      </c>
    </row>
    <row r="279" spans="1:4" ht="16.5" thickTop="1" thickBot="1">
      <c r="A279" s="661" t="s">
        <v>501</v>
      </c>
      <c r="B279" s="661" t="s">
        <v>141</v>
      </c>
      <c r="C279" s="662" t="s">
        <v>502</v>
      </c>
      <c r="D279" s="645">
        <v>67015.939261762105</v>
      </c>
    </row>
    <row r="280" spans="1:4" ht="16.5" thickTop="1" thickBot="1">
      <c r="A280" s="661" t="s">
        <v>503</v>
      </c>
      <c r="B280" s="661" t="s">
        <v>141</v>
      </c>
      <c r="C280" s="662" t="s">
        <v>504</v>
      </c>
      <c r="D280" s="645">
        <v>75430.063331423138</v>
      </c>
    </row>
    <row r="281" spans="1:4" ht="16.5" thickTop="1" thickBot="1">
      <c r="A281" s="661" t="s">
        <v>610</v>
      </c>
      <c r="B281" s="661" t="s">
        <v>92</v>
      </c>
      <c r="C281" s="662" t="s">
        <v>2303</v>
      </c>
      <c r="D281" s="645">
        <v>89294.389274976696</v>
      </c>
    </row>
    <row r="282" spans="1:4" ht="16.5" thickTop="1" thickBot="1">
      <c r="A282" s="661" t="s">
        <v>611</v>
      </c>
      <c r="B282" s="661" t="s">
        <v>377</v>
      </c>
      <c r="C282" s="662" t="s">
        <v>2304</v>
      </c>
      <c r="D282" s="645">
        <v>8781.9758002473845</v>
      </c>
    </row>
    <row r="283" spans="1:4" ht="16.5" thickTop="1" thickBot="1">
      <c r="A283" s="661" t="s">
        <v>612</v>
      </c>
      <c r="B283" s="661" t="s">
        <v>144</v>
      </c>
      <c r="C283" s="662" t="s">
        <v>2305</v>
      </c>
      <c r="D283" s="645">
        <v>13129.655326561637</v>
      </c>
    </row>
    <row r="284" spans="1:4" ht="16.5" thickTop="1" thickBot="1">
      <c r="A284" s="661" t="s">
        <v>613</v>
      </c>
      <c r="B284" s="661" t="s">
        <v>92</v>
      </c>
      <c r="C284" s="662" t="s">
        <v>614</v>
      </c>
      <c r="D284" s="645">
        <v>15446.653325366628</v>
      </c>
    </row>
    <row r="285" spans="1:4" ht="16.5" thickTop="1" thickBot="1">
      <c r="A285" s="661" t="s">
        <v>615</v>
      </c>
      <c r="B285" s="661" t="s">
        <v>92</v>
      </c>
      <c r="C285" s="662" t="s">
        <v>2306</v>
      </c>
      <c r="D285" s="645">
        <v>66456.763275099467</v>
      </c>
    </row>
    <row r="286" spans="1:4" ht="16.5" thickTop="1" thickBot="1">
      <c r="A286" s="661" t="s">
        <v>616</v>
      </c>
      <c r="B286" s="661" t="s">
        <v>92</v>
      </c>
      <c r="C286" s="662" t="s">
        <v>617</v>
      </c>
      <c r="D286" s="645">
        <v>135158.21659695799</v>
      </c>
    </row>
    <row r="287" spans="1:4" ht="16.5" thickTop="1" thickBot="1">
      <c r="A287" s="661" t="s">
        <v>620</v>
      </c>
      <c r="B287" s="661" t="s">
        <v>92</v>
      </c>
      <c r="C287" s="662" t="s">
        <v>621</v>
      </c>
      <c r="D287" s="645">
        <v>49171.846419083769</v>
      </c>
    </row>
    <row r="288" spans="1:4" ht="16.5" thickTop="1" thickBot="1">
      <c r="A288" s="661" t="s">
        <v>618</v>
      </c>
      <c r="B288" s="661" t="s">
        <v>92</v>
      </c>
      <c r="C288" s="662" t="s">
        <v>2307</v>
      </c>
      <c r="D288" s="645">
        <v>49171.846419083769</v>
      </c>
    </row>
    <row r="289" spans="1:4" ht="16.5" thickTop="1" thickBot="1">
      <c r="A289" s="661" t="s">
        <v>619</v>
      </c>
      <c r="B289" s="661" t="s">
        <v>92</v>
      </c>
      <c r="C289" s="662" t="s">
        <v>2308</v>
      </c>
      <c r="D289" s="645">
        <v>126882.84359726759</v>
      </c>
    </row>
    <row r="290" spans="1:4" ht="16.5" thickTop="1" thickBot="1">
      <c r="A290" s="661" t="s">
        <v>622</v>
      </c>
      <c r="B290" s="661" t="s">
        <v>454</v>
      </c>
      <c r="C290" s="662" t="s">
        <v>623</v>
      </c>
      <c r="D290" s="645">
        <v>5856.0657205371554</v>
      </c>
    </row>
    <row r="291" spans="1:4" ht="16.5" thickTop="1" thickBot="1">
      <c r="A291" s="661" t="s">
        <v>624</v>
      </c>
      <c r="B291" s="661" t="s">
        <v>422</v>
      </c>
      <c r="C291" s="662" t="s">
        <v>1924</v>
      </c>
      <c r="D291" s="645">
        <v>78906.65407041453</v>
      </c>
    </row>
    <row r="292" spans="1:4" ht="16.5" thickTop="1" thickBot="1">
      <c r="A292" s="661" t="s">
        <v>625</v>
      </c>
      <c r="B292" s="661" t="s">
        <v>377</v>
      </c>
      <c r="C292" s="662" t="s">
        <v>2309</v>
      </c>
      <c r="D292" s="645">
        <v>1043.4444374775296</v>
      </c>
    </row>
    <row r="293" spans="1:4" ht="16.5" thickTop="1" thickBot="1">
      <c r="A293" s="661" t="s">
        <v>626</v>
      </c>
      <c r="B293" s="661" t="s">
        <v>377</v>
      </c>
      <c r="C293" s="662" t="s">
        <v>1925</v>
      </c>
      <c r="D293" s="645">
        <v>27031.643319391602</v>
      </c>
    </row>
    <row r="294" spans="1:4" ht="16.5" thickTop="1" thickBot="1">
      <c r="A294" s="661" t="s">
        <v>627</v>
      </c>
      <c r="B294" s="661" t="s">
        <v>92</v>
      </c>
      <c r="C294" s="662" t="s">
        <v>628</v>
      </c>
      <c r="D294" s="645">
        <v>4762.7181086547098</v>
      </c>
    </row>
    <row r="295" spans="1:4" ht="16.5" thickTop="1" thickBot="1">
      <c r="A295" s="661" t="s">
        <v>633</v>
      </c>
      <c r="B295" s="661" t="s">
        <v>92</v>
      </c>
      <c r="C295" s="662" t="s">
        <v>1926</v>
      </c>
      <c r="D295" s="645">
        <v>23499.859366904646</v>
      </c>
    </row>
    <row r="296" spans="1:4" ht="16.5" thickTop="1" thickBot="1">
      <c r="A296" s="661" t="s">
        <v>629</v>
      </c>
      <c r="B296" s="661" t="s">
        <v>92</v>
      </c>
      <c r="C296" s="662" t="s">
        <v>630</v>
      </c>
      <c r="D296" s="645">
        <v>45158.784619116799</v>
      </c>
    </row>
    <row r="297" spans="1:4" ht="16.5" thickTop="1" thickBot="1">
      <c r="A297" s="661" t="s">
        <v>631</v>
      </c>
      <c r="B297" s="661" t="s">
        <v>92</v>
      </c>
      <c r="C297" s="662" t="s">
        <v>632</v>
      </c>
      <c r="D297" s="645">
        <v>23499.859366904646</v>
      </c>
    </row>
    <row r="298" spans="1:4" ht="16.5" thickTop="1" thickBot="1">
      <c r="A298" s="661" t="s">
        <v>646</v>
      </c>
      <c r="B298" s="661" t="s">
        <v>144</v>
      </c>
      <c r="C298" s="662" t="s">
        <v>647</v>
      </c>
      <c r="D298" s="645">
        <v>7028.2272630418156</v>
      </c>
    </row>
    <row r="299" spans="1:4" ht="16.5" thickTop="1" thickBot="1">
      <c r="A299" s="661" t="s">
        <v>634</v>
      </c>
      <c r="B299" s="661" t="s">
        <v>377</v>
      </c>
      <c r="C299" s="662" t="s">
        <v>635</v>
      </c>
      <c r="D299" s="645">
        <v>85149.676456083558</v>
      </c>
    </row>
    <row r="300" spans="1:4" ht="16.5" thickTop="1" thickBot="1">
      <c r="A300" s="661" t="s">
        <v>650</v>
      </c>
      <c r="B300" s="661" t="s">
        <v>377</v>
      </c>
      <c r="C300" s="662" t="s">
        <v>651</v>
      </c>
      <c r="D300" s="645">
        <v>85149.676456083558</v>
      </c>
    </row>
    <row r="301" spans="1:4" ht="31.5" thickTop="1" thickBot="1">
      <c r="A301" s="661" t="s">
        <v>652</v>
      </c>
      <c r="B301" s="661" t="s">
        <v>92</v>
      </c>
      <c r="C301" s="662" t="s">
        <v>2310</v>
      </c>
      <c r="D301" s="645">
        <v>223595.23660232776</v>
      </c>
    </row>
    <row r="302" spans="1:4" ht="31.5" thickTop="1" thickBot="1">
      <c r="A302" s="661" t="s">
        <v>653</v>
      </c>
      <c r="B302" s="661" t="s">
        <v>92</v>
      </c>
      <c r="C302" s="662" t="s">
        <v>2311</v>
      </c>
      <c r="D302" s="645">
        <v>196976.75605443161</v>
      </c>
    </row>
    <row r="303" spans="1:4" ht="31.5" thickTop="1" thickBot="1">
      <c r="A303" s="661" t="s">
        <v>654</v>
      </c>
      <c r="B303" s="661" t="s">
        <v>92</v>
      </c>
      <c r="C303" s="662" t="s">
        <v>2312</v>
      </c>
      <c r="D303" s="645">
        <v>228918.93271190699</v>
      </c>
    </row>
    <row r="304" spans="1:4" ht="31.5" thickTop="1" thickBot="1">
      <c r="A304" s="661" t="s">
        <v>655</v>
      </c>
      <c r="B304" s="661" t="s">
        <v>92</v>
      </c>
      <c r="C304" s="662" t="s">
        <v>2313</v>
      </c>
      <c r="D304" s="645">
        <v>406761.87090132129</v>
      </c>
    </row>
    <row r="305" spans="1:4" ht="31.5" thickTop="1" thickBot="1">
      <c r="A305" s="661" t="s">
        <v>656</v>
      </c>
      <c r="B305" s="661" t="s">
        <v>92</v>
      </c>
      <c r="C305" s="662" t="s">
        <v>2314</v>
      </c>
      <c r="D305" s="645">
        <v>159710.88328737696</v>
      </c>
    </row>
    <row r="306" spans="1:4" ht="31.5" thickTop="1" thickBot="1">
      <c r="A306" s="661" t="s">
        <v>657</v>
      </c>
      <c r="B306" s="661" t="s">
        <v>233</v>
      </c>
      <c r="C306" s="662" t="s">
        <v>2315</v>
      </c>
      <c r="D306" s="645">
        <v>266184.80547896161</v>
      </c>
    </row>
    <row r="307" spans="1:4" ht="16.5" thickTop="1" thickBot="1">
      <c r="A307" s="661" t="s">
        <v>658</v>
      </c>
      <c r="B307" s="661" t="s">
        <v>92</v>
      </c>
      <c r="C307" s="662" t="s">
        <v>659</v>
      </c>
      <c r="D307" s="645">
        <v>218827.58877602723</v>
      </c>
    </row>
    <row r="308" spans="1:4" ht="16.5" thickTop="1" thickBot="1">
      <c r="A308" s="661" t="s">
        <v>636</v>
      </c>
      <c r="B308" s="661" t="s">
        <v>377</v>
      </c>
      <c r="C308" s="662" t="s">
        <v>637</v>
      </c>
      <c r="D308" s="645">
        <v>40907.346357342096</v>
      </c>
    </row>
    <row r="309" spans="1:4" ht="16.5" thickTop="1" thickBot="1">
      <c r="A309" s="661" t="s">
        <v>642</v>
      </c>
      <c r="B309" s="661" t="s">
        <v>377</v>
      </c>
      <c r="C309" s="662" t="s">
        <v>643</v>
      </c>
      <c r="D309" s="645">
        <v>28434.800397046729</v>
      </c>
    </row>
    <row r="310" spans="1:4" ht="16.5" thickTop="1" thickBot="1">
      <c r="A310" s="661" t="s">
        <v>640</v>
      </c>
      <c r="B310" s="661" t="s">
        <v>377</v>
      </c>
      <c r="C310" s="662" t="s">
        <v>641</v>
      </c>
      <c r="D310" s="645">
        <v>5835.8356753207554</v>
      </c>
    </row>
    <row r="311" spans="1:4" ht="16.5" thickTop="1" thickBot="1">
      <c r="A311" s="661" t="s">
        <v>638</v>
      </c>
      <c r="B311" s="661" t="s">
        <v>377</v>
      </c>
      <c r="C311" s="662" t="s">
        <v>639</v>
      </c>
      <c r="D311" s="645">
        <v>56431.178761539864</v>
      </c>
    </row>
    <row r="312" spans="1:4" ht="16.5" thickTop="1" thickBot="1">
      <c r="A312" s="661" t="s">
        <v>644</v>
      </c>
      <c r="B312" s="661" t="s">
        <v>377</v>
      </c>
      <c r="C312" s="662" t="s">
        <v>645</v>
      </c>
      <c r="D312" s="645">
        <v>16978.331632670088</v>
      </c>
    </row>
    <row r="313" spans="1:4" ht="16.5" thickTop="1" thickBot="1">
      <c r="A313" s="661" t="s">
        <v>660</v>
      </c>
      <c r="B313" s="661" t="s">
        <v>377</v>
      </c>
      <c r="C313" s="662" t="s">
        <v>661</v>
      </c>
      <c r="D313" s="645">
        <v>6066.3293483944863</v>
      </c>
    </row>
    <row r="314" spans="1:4" ht="16.5" thickTop="1" thickBot="1">
      <c r="A314" s="661" t="s">
        <v>662</v>
      </c>
      <c r="B314" s="661" t="s">
        <v>377</v>
      </c>
      <c r="C314" s="662" t="s">
        <v>663</v>
      </c>
      <c r="D314" s="645">
        <v>12161.643511642245</v>
      </c>
    </row>
    <row r="315" spans="1:4" ht="16.5" thickTop="1" thickBot="1">
      <c r="A315" s="661" t="s">
        <v>667</v>
      </c>
      <c r="B315" s="661" t="s">
        <v>377</v>
      </c>
      <c r="C315" s="662" t="s">
        <v>2316</v>
      </c>
      <c r="D315" s="645">
        <v>10297.768883577754</v>
      </c>
    </row>
    <row r="316" spans="1:4" ht="16.5" thickTop="1" thickBot="1">
      <c r="A316" s="661" t="s">
        <v>664</v>
      </c>
      <c r="B316" s="661" t="s">
        <v>92</v>
      </c>
      <c r="C316" s="662" t="s">
        <v>2317</v>
      </c>
      <c r="D316" s="645">
        <v>26752.691374188074</v>
      </c>
    </row>
    <row r="317" spans="1:4" ht="16.5" thickTop="1" thickBot="1">
      <c r="A317" s="661" t="s">
        <v>665</v>
      </c>
      <c r="B317" s="661" t="s">
        <v>377</v>
      </c>
      <c r="C317" s="662" t="s">
        <v>666</v>
      </c>
      <c r="D317" s="645">
        <v>20852.981989244952</v>
      </c>
    </row>
    <row r="318" spans="1:4" ht="16.5" thickTop="1" thickBot="1">
      <c r="A318" s="661" t="s">
        <v>668</v>
      </c>
      <c r="B318" s="661" t="s">
        <v>606</v>
      </c>
      <c r="C318" s="662" t="s">
        <v>2318</v>
      </c>
      <c r="D318" s="645">
        <v>76589.656071609526</v>
      </c>
    </row>
    <row r="319" spans="1:4" ht="16.5" thickTop="1" thickBot="1">
      <c r="A319" s="661" t="s">
        <v>669</v>
      </c>
      <c r="B319" s="661" t="s">
        <v>92</v>
      </c>
      <c r="C319" s="662" t="s">
        <v>2319</v>
      </c>
      <c r="D319" s="645">
        <v>16970.333936351344</v>
      </c>
    </row>
    <row r="320" spans="1:4" ht="16.5" thickTop="1" thickBot="1">
      <c r="A320" s="661" t="s">
        <v>673</v>
      </c>
      <c r="B320" s="661" t="s">
        <v>92</v>
      </c>
      <c r="C320" s="662" t="s">
        <v>2320</v>
      </c>
      <c r="D320" s="645">
        <v>106473.92219158466</v>
      </c>
    </row>
    <row r="321" spans="1:4" ht="16.5" thickTop="1" thickBot="1">
      <c r="A321" s="661" t="s">
        <v>674</v>
      </c>
      <c r="B321" s="661" t="s">
        <v>92</v>
      </c>
      <c r="C321" s="662" t="s">
        <v>2321</v>
      </c>
      <c r="D321" s="645">
        <v>266184.80547896161</v>
      </c>
    </row>
    <row r="322" spans="1:4" ht="16.5" thickTop="1" thickBot="1">
      <c r="A322" s="661" t="s">
        <v>672</v>
      </c>
      <c r="B322" s="661" t="s">
        <v>92</v>
      </c>
      <c r="C322" s="662" t="s">
        <v>2322</v>
      </c>
      <c r="D322" s="645">
        <v>79855.441643688479</v>
      </c>
    </row>
    <row r="323" spans="1:4" ht="31.5" thickTop="1" thickBot="1">
      <c r="A323" s="661" t="s">
        <v>671</v>
      </c>
      <c r="B323" s="661" t="s">
        <v>92</v>
      </c>
      <c r="C323" s="662" t="s">
        <v>2323</v>
      </c>
      <c r="D323" s="645">
        <v>117121.31441074311</v>
      </c>
    </row>
    <row r="324" spans="1:4" ht="16.5" thickTop="1" thickBot="1">
      <c r="A324" s="661" t="s">
        <v>675</v>
      </c>
      <c r="B324" s="661" t="s">
        <v>92</v>
      </c>
      <c r="C324" s="662" t="s">
        <v>676</v>
      </c>
      <c r="D324" s="645">
        <v>186329.36383527314</v>
      </c>
    </row>
    <row r="325" spans="1:4" ht="16.5" thickTop="1" thickBot="1">
      <c r="A325" s="661" t="s">
        <v>678</v>
      </c>
      <c r="B325" s="661" t="s">
        <v>92</v>
      </c>
      <c r="C325" s="662" t="s">
        <v>679</v>
      </c>
      <c r="D325" s="645">
        <v>29734.807651330761</v>
      </c>
    </row>
    <row r="326" spans="1:4" ht="16.5" thickTop="1" thickBot="1">
      <c r="A326" s="661" t="s">
        <v>670</v>
      </c>
      <c r="B326" s="661" t="s">
        <v>92</v>
      </c>
      <c r="C326" s="662" t="s">
        <v>2324</v>
      </c>
      <c r="D326" s="645">
        <v>29606.085540286032</v>
      </c>
    </row>
    <row r="327" spans="1:4" ht="16.5" thickTop="1" thickBot="1">
      <c r="A327" s="661" t="s">
        <v>677</v>
      </c>
      <c r="B327" s="661" t="s">
        <v>92</v>
      </c>
      <c r="C327" s="662" t="s">
        <v>2325</v>
      </c>
      <c r="D327" s="645">
        <v>31150.750872822704</v>
      </c>
    </row>
    <row r="328" spans="1:4" ht="16.5" thickTop="1" thickBot="1">
      <c r="A328" s="661" t="s">
        <v>680</v>
      </c>
      <c r="B328" s="661" t="s">
        <v>92</v>
      </c>
      <c r="C328" s="662" t="s">
        <v>2326</v>
      </c>
      <c r="D328" s="645">
        <v>155753.75436411347</v>
      </c>
    </row>
    <row r="329" spans="1:4" ht="16.5" thickTop="1" thickBot="1">
      <c r="A329" s="661" t="s">
        <v>681</v>
      </c>
      <c r="B329" s="661" t="s">
        <v>92</v>
      </c>
      <c r="C329" s="662" t="s">
        <v>682</v>
      </c>
      <c r="D329" s="645">
        <v>4599.6734386764565</v>
      </c>
    </row>
    <row r="330" spans="1:4" ht="16.5" thickTop="1" thickBot="1">
      <c r="A330" s="661" t="s">
        <v>683</v>
      </c>
      <c r="B330" s="661" t="s">
        <v>92</v>
      </c>
      <c r="C330" s="662" t="s">
        <v>2327</v>
      </c>
      <c r="D330" s="645">
        <v>28747.958991727854</v>
      </c>
    </row>
    <row r="331" spans="1:4" ht="16.5" thickTop="1" thickBot="1">
      <c r="A331" s="661" t="s">
        <v>684</v>
      </c>
      <c r="B331" s="661" t="s">
        <v>92</v>
      </c>
      <c r="C331" s="662" t="s">
        <v>2328</v>
      </c>
      <c r="D331" s="645">
        <v>798.55441643688494</v>
      </c>
    </row>
    <row r="332" spans="1:4" ht="16.5" thickTop="1" thickBot="1">
      <c r="A332" s="661" t="s">
        <v>686</v>
      </c>
      <c r="B332" s="661" t="s">
        <v>387</v>
      </c>
      <c r="C332" s="662" t="s">
        <v>687</v>
      </c>
      <c r="D332" s="645">
        <v>90556.005119961876</v>
      </c>
    </row>
    <row r="333" spans="1:4" ht="16.5" thickTop="1" thickBot="1">
      <c r="A333" s="661" t="s">
        <v>685</v>
      </c>
      <c r="B333" s="661" t="s">
        <v>387</v>
      </c>
      <c r="C333" s="662" t="s">
        <v>2329</v>
      </c>
      <c r="D333" s="645">
        <v>23495.483215519864</v>
      </c>
    </row>
    <row r="334" spans="1:4" ht="16.5" thickTop="1" thickBot="1">
      <c r="A334" s="661" t="s">
        <v>690</v>
      </c>
      <c r="B334" s="661" t="s">
        <v>92</v>
      </c>
      <c r="C334" s="662" t="s">
        <v>1929</v>
      </c>
      <c r="D334" s="645">
        <v>1029.7768883577753</v>
      </c>
    </row>
    <row r="335" spans="1:4" ht="16.5" thickTop="1" thickBot="1">
      <c r="A335" s="661" t="s">
        <v>688</v>
      </c>
      <c r="B335" s="661" t="s">
        <v>92</v>
      </c>
      <c r="C335" s="662" t="s">
        <v>689</v>
      </c>
      <c r="D335" s="645">
        <v>4119.1075534311012</v>
      </c>
    </row>
    <row r="336" spans="1:4" ht="16.5" thickTop="1" thickBot="1">
      <c r="A336" s="661" t="s">
        <v>691</v>
      </c>
      <c r="B336" s="661" t="s">
        <v>377</v>
      </c>
      <c r="C336" s="662" t="s">
        <v>692</v>
      </c>
      <c r="D336" s="645">
        <v>6156.8071652910357</v>
      </c>
    </row>
    <row r="337" spans="1:4" ht="16.5" thickTop="1" thickBot="1">
      <c r="A337" s="661" t="s">
        <v>696</v>
      </c>
      <c r="B337" s="661" t="s">
        <v>92</v>
      </c>
      <c r="C337" s="662" t="s">
        <v>697</v>
      </c>
      <c r="D337" s="645">
        <v>383591.89091327123</v>
      </c>
    </row>
    <row r="338" spans="1:4" ht="16.5" thickTop="1" thickBot="1">
      <c r="A338" s="661" t="s">
        <v>694</v>
      </c>
      <c r="B338" s="661" t="s">
        <v>92</v>
      </c>
      <c r="C338" s="662" t="s">
        <v>695</v>
      </c>
      <c r="D338" s="645">
        <v>45158.784619116799</v>
      </c>
    </row>
    <row r="339" spans="1:4" ht="16.5" thickTop="1" thickBot="1">
      <c r="A339" s="661" t="s">
        <v>693</v>
      </c>
      <c r="B339" s="661" t="s">
        <v>144</v>
      </c>
      <c r="C339" s="662" t="s">
        <v>2330</v>
      </c>
      <c r="D339" s="645">
        <v>64690.360905941081</v>
      </c>
    </row>
    <row r="340" spans="1:4" ht="31.5" thickTop="1" thickBot="1">
      <c r="A340" s="661" t="s">
        <v>648</v>
      </c>
      <c r="B340" s="661" t="s">
        <v>92</v>
      </c>
      <c r="C340" s="662" t="s">
        <v>1927</v>
      </c>
      <c r="D340" s="645">
        <v>2230110.573849807</v>
      </c>
    </row>
    <row r="341" spans="1:4" ht="31.5" thickTop="1" thickBot="1">
      <c r="A341" s="661" t="s">
        <v>698</v>
      </c>
      <c r="B341" s="661" t="s">
        <v>92</v>
      </c>
      <c r="C341" s="662" t="s">
        <v>699</v>
      </c>
      <c r="D341" s="645">
        <v>2230110.573849807</v>
      </c>
    </row>
    <row r="342" spans="1:4" ht="31.5" thickTop="1" thickBot="1">
      <c r="A342" s="661" t="s">
        <v>649</v>
      </c>
      <c r="B342" s="661" t="s">
        <v>92</v>
      </c>
      <c r="C342" s="662" t="s">
        <v>1928</v>
      </c>
      <c r="D342" s="645">
        <v>1324550.5226501885</v>
      </c>
    </row>
    <row r="343" spans="1:4" ht="31.5" thickTop="1" thickBot="1">
      <c r="A343" s="661" t="s">
        <v>700</v>
      </c>
      <c r="B343" s="661" t="s">
        <v>92</v>
      </c>
      <c r="C343" s="662" t="s">
        <v>701</v>
      </c>
      <c r="D343" s="645">
        <v>1324550.5226501885</v>
      </c>
    </row>
    <row r="344" spans="1:4" ht="16.5" thickTop="1" thickBot="1">
      <c r="A344" s="661" t="s">
        <v>737</v>
      </c>
      <c r="B344" s="661" t="s">
        <v>387</v>
      </c>
      <c r="C344" s="662" t="s">
        <v>2331</v>
      </c>
      <c r="D344" s="645">
        <v>81220.658170891882</v>
      </c>
    </row>
    <row r="345" spans="1:4" ht="16.5" thickTop="1" thickBot="1">
      <c r="A345" s="661" t="s">
        <v>702</v>
      </c>
      <c r="B345" s="661" t="s">
        <v>377</v>
      </c>
      <c r="C345" s="662" t="s">
        <v>2332</v>
      </c>
      <c r="D345" s="645">
        <v>84956.593289516459</v>
      </c>
    </row>
    <row r="346" spans="1:4" ht="16.5" thickTop="1" thickBot="1">
      <c r="A346" s="661" t="s">
        <v>703</v>
      </c>
      <c r="B346" s="661" t="s">
        <v>144</v>
      </c>
      <c r="C346" s="662" t="s">
        <v>2333</v>
      </c>
      <c r="D346" s="645">
        <v>110701.01549846084</v>
      </c>
    </row>
    <row r="347" spans="1:4" ht="16.5" thickTop="1" thickBot="1">
      <c r="A347" s="661" t="s">
        <v>708</v>
      </c>
      <c r="B347" s="661" t="s">
        <v>92</v>
      </c>
      <c r="C347" s="662" t="s">
        <v>2334</v>
      </c>
      <c r="D347" s="645">
        <v>81094.929958174806</v>
      </c>
    </row>
    <row r="348" spans="1:4" ht="16.5" thickTop="1" thickBot="1">
      <c r="A348" s="661" t="s">
        <v>713</v>
      </c>
      <c r="B348" s="661" t="s">
        <v>144</v>
      </c>
      <c r="C348" s="662" t="s">
        <v>1931</v>
      </c>
      <c r="D348" s="645">
        <v>19548.128979671685</v>
      </c>
    </row>
    <row r="349" spans="1:4" ht="16.5" thickTop="1" thickBot="1">
      <c r="A349" s="661" t="s">
        <v>704</v>
      </c>
      <c r="B349" s="661" t="s">
        <v>144</v>
      </c>
      <c r="C349" s="662" t="s">
        <v>2335</v>
      </c>
      <c r="D349" s="645">
        <v>81094.929958174806</v>
      </c>
    </row>
    <row r="350" spans="1:4" ht="16.5" thickTop="1" thickBot="1">
      <c r="A350" s="661" t="s">
        <v>705</v>
      </c>
      <c r="B350" s="661" t="s">
        <v>144</v>
      </c>
      <c r="C350" s="662" t="s">
        <v>2336</v>
      </c>
      <c r="D350" s="645">
        <v>28318.864429838821</v>
      </c>
    </row>
    <row r="351" spans="1:4" ht="16.5" thickTop="1" thickBot="1">
      <c r="A351" s="661" t="s">
        <v>736</v>
      </c>
      <c r="B351" s="661" t="s">
        <v>144</v>
      </c>
      <c r="C351" s="662" t="s">
        <v>1933</v>
      </c>
      <c r="D351" s="645">
        <v>201954.74583411982</v>
      </c>
    </row>
    <row r="352" spans="1:4" ht="16.5" thickTop="1" thickBot="1">
      <c r="A352" s="661" t="s">
        <v>709</v>
      </c>
      <c r="B352" s="661" t="s">
        <v>144</v>
      </c>
      <c r="C352" s="662" t="s">
        <v>710</v>
      </c>
      <c r="D352" s="645">
        <v>322713.30429607932</v>
      </c>
    </row>
    <row r="353" spans="1:4" ht="16.5" thickTop="1" thickBot="1">
      <c r="A353" s="661" t="s">
        <v>711</v>
      </c>
      <c r="B353" s="661" t="s">
        <v>144</v>
      </c>
      <c r="C353" s="662" t="s">
        <v>712</v>
      </c>
      <c r="D353" s="645">
        <v>895024.74541912379</v>
      </c>
    </row>
    <row r="354" spans="1:4" ht="16.5" thickTop="1" thickBot="1">
      <c r="A354" s="661" t="s">
        <v>707</v>
      </c>
      <c r="B354" s="661" t="s">
        <v>144</v>
      </c>
      <c r="C354" s="662" t="s">
        <v>2337</v>
      </c>
      <c r="D354" s="645">
        <v>7980.770884772759</v>
      </c>
    </row>
    <row r="355" spans="1:4" ht="16.5" thickTop="1" thickBot="1">
      <c r="A355" s="661" t="s">
        <v>706</v>
      </c>
      <c r="B355" s="661" t="s">
        <v>144</v>
      </c>
      <c r="C355" s="662" t="s">
        <v>1930</v>
      </c>
      <c r="D355" s="645">
        <v>3194.2176657475397</v>
      </c>
    </row>
    <row r="356" spans="1:4" ht="16.5" thickTop="1" thickBot="1">
      <c r="A356" s="661" t="s">
        <v>716</v>
      </c>
      <c r="B356" s="661" t="s">
        <v>144</v>
      </c>
      <c r="C356" s="662" t="s">
        <v>717</v>
      </c>
      <c r="D356" s="645">
        <v>52580.056123757808</v>
      </c>
    </row>
    <row r="357" spans="1:4" ht="16.5" thickTop="1" thickBot="1">
      <c r="A357" s="661" t="s">
        <v>714</v>
      </c>
      <c r="B357" s="661" t="s">
        <v>144</v>
      </c>
      <c r="C357" s="662" t="s">
        <v>2338</v>
      </c>
      <c r="D357" s="645">
        <v>716994.18862293696</v>
      </c>
    </row>
    <row r="358" spans="1:4" ht="16.5" thickTop="1" thickBot="1">
      <c r="A358" s="661" t="s">
        <v>715</v>
      </c>
      <c r="B358" s="661" t="s">
        <v>144</v>
      </c>
      <c r="C358" s="662" t="s">
        <v>2339</v>
      </c>
      <c r="D358" s="645">
        <v>736242.35476046556</v>
      </c>
    </row>
    <row r="359" spans="1:4" ht="16.5" thickTop="1" thickBot="1">
      <c r="A359" s="661" t="s">
        <v>718</v>
      </c>
      <c r="B359" s="661" t="s">
        <v>144</v>
      </c>
      <c r="C359" s="662" t="s">
        <v>719</v>
      </c>
      <c r="D359" s="645">
        <v>132331.14219550852</v>
      </c>
    </row>
    <row r="360" spans="1:4" ht="16.5" thickTop="1" thickBot="1">
      <c r="A360" s="661" t="s">
        <v>720</v>
      </c>
      <c r="B360" s="661" t="s">
        <v>144</v>
      </c>
      <c r="C360" s="662" t="s">
        <v>721</v>
      </c>
      <c r="D360" s="645">
        <v>149833.56085979129</v>
      </c>
    </row>
    <row r="361" spans="1:4" ht="16.5" thickTop="1" thickBot="1">
      <c r="A361" s="661" t="s">
        <v>722</v>
      </c>
      <c r="B361" s="661" t="s">
        <v>144</v>
      </c>
      <c r="C361" s="662" t="s">
        <v>723</v>
      </c>
      <c r="D361" s="645">
        <v>181563.64543028083</v>
      </c>
    </row>
    <row r="362" spans="1:4" ht="16.5" thickTop="1" thickBot="1">
      <c r="A362" s="661" t="s">
        <v>724</v>
      </c>
      <c r="B362" s="661" t="s">
        <v>144</v>
      </c>
      <c r="C362" s="662" t="s">
        <v>725</v>
      </c>
      <c r="D362" s="645">
        <v>221161.54044745374</v>
      </c>
    </row>
    <row r="363" spans="1:4" ht="16.5" thickTop="1" thickBot="1">
      <c r="A363" s="661" t="s">
        <v>726</v>
      </c>
      <c r="B363" s="661" t="s">
        <v>144</v>
      </c>
      <c r="C363" s="662" t="s">
        <v>2340</v>
      </c>
      <c r="D363" s="645">
        <v>193083.16656708284</v>
      </c>
    </row>
    <row r="364" spans="1:4" ht="16.5" thickTop="1" thickBot="1">
      <c r="A364" s="661" t="s">
        <v>738</v>
      </c>
      <c r="B364" s="661" t="s">
        <v>144</v>
      </c>
      <c r="C364" s="662" t="s">
        <v>2341</v>
      </c>
      <c r="D364" s="645">
        <v>206252.82783559215</v>
      </c>
    </row>
    <row r="365" spans="1:4" ht="16.5" thickTop="1" thickBot="1">
      <c r="A365" s="661" t="s">
        <v>727</v>
      </c>
      <c r="B365" s="661" t="s">
        <v>144</v>
      </c>
      <c r="C365" s="662" t="s">
        <v>728</v>
      </c>
      <c r="D365" s="645">
        <v>83154.483734890353</v>
      </c>
    </row>
    <row r="366" spans="1:4" ht="16.5" thickTop="1" thickBot="1">
      <c r="A366" s="661" t="s">
        <v>729</v>
      </c>
      <c r="B366" s="661" t="s">
        <v>144</v>
      </c>
      <c r="C366" s="662" t="s">
        <v>1932</v>
      </c>
      <c r="D366" s="645">
        <v>83154.483734890353</v>
      </c>
    </row>
    <row r="367" spans="1:4" ht="16.5" thickTop="1" thickBot="1">
      <c r="A367" s="661" t="s">
        <v>730</v>
      </c>
      <c r="B367" s="661" t="s">
        <v>92</v>
      </c>
      <c r="C367" s="662" t="s">
        <v>2342</v>
      </c>
      <c r="D367" s="645">
        <v>60628.114302064023</v>
      </c>
    </row>
    <row r="368" spans="1:4" ht="16.5" thickTop="1" thickBot="1">
      <c r="A368" s="661" t="s">
        <v>732</v>
      </c>
      <c r="B368" s="661" t="s">
        <v>92</v>
      </c>
      <c r="C368" s="662" t="s">
        <v>733</v>
      </c>
      <c r="D368" s="645">
        <v>2768.3219769812008</v>
      </c>
    </row>
    <row r="369" spans="1:4" ht="16.5" thickTop="1" thickBot="1">
      <c r="A369" s="661" t="s">
        <v>731</v>
      </c>
      <c r="B369" s="661" t="s">
        <v>92</v>
      </c>
      <c r="C369" s="662" t="s">
        <v>2343</v>
      </c>
      <c r="D369" s="645">
        <v>941.22947217360831</v>
      </c>
    </row>
    <row r="370" spans="1:4" ht="16.5" thickTop="1" thickBot="1">
      <c r="A370" s="661" t="s">
        <v>734</v>
      </c>
      <c r="B370" s="661" t="s">
        <v>92</v>
      </c>
      <c r="C370" s="662" t="s">
        <v>735</v>
      </c>
      <c r="D370" s="645">
        <v>66935.497743255386</v>
      </c>
    </row>
    <row r="371" spans="1:4" ht="16.5" thickTop="1" thickBot="1">
      <c r="A371" s="661" t="s">
        <v>741</v>
      </c>
      <c r="B371" s="661" t="s">
        <v>92</v>
      </c>
      <c r="C371" s="662" t="s">
        <v>1934</v>
      </c>
      <c r="D371" s="645">
        <v>66935.497743255386</v>
      </c>
    </row>
    <row r="372" spans="1:4" ht="16.5" thickTop="1" thickBot="1">
      <c r="A372" s="661" t="s">
        <v>739</v>
      </c>
      <c r="B372" s="661" t="s">
        <v>377</v>
      </c>
      <c r="C372" s="662" t="s">
        <v>740</v>
      </c>
      <c r="D372" s="645">
        <v>3298.5621094952921</v>
      </c>
    </row>
    <row r="373" spans="1:4" ht="16.5" thickTop="1" thickBot="1">
      <c r="A373" s="191"/>
      <c r="B373" s="191"/>
      <c r="C373" s="196"/>
      <c r="D373" s="192"/>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7109375" style="182"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198"/>
      <c r="B5" s="100"/>
      <c r="C5" s="101"/>
      <c r="D5" s="186"/>
    </row>
    <row r="6" spans="1:5" ht="30" customHeight="1" thickTop="1" thickBot="1">
      <c r="A6" s="199" t="s">
        <v>1266</v>
      </c>
      <c r="B6" s="100" t="s">
        <v>339</v>
      </c>
      <c r="C6" s="102" t="s">
        <v>2026</v>
      </c>
      <c r="D6" s="647">
        <v>1816.651127221553</v>
      </c>
    </row>
    <row r="7" spans="1:5" ht="30" customHeight="1" thickTop="1" thickBot="1">
      <c r="A7" s="199" t="s">
        <v>1352</v>
      </c>
      <c r="B7" s="100" t="s">
        <v>339</v>
      </c>
      <c r="C7" s="102" t="s">
        <v>2025</v>
      </c>
      <c r="D7" s="647">
        <v>1816.651127221553</v>
      </c>
      <c r="E7" s="103"/>
    </row>
    <row r="8" spans="1:5" ht="30" customHeight="1" thickTop="1" thickBot="1">
      <c r="A8" s="199" t="s">
        <v>1364</v>
      </c>
      <c r="B8" s="100" t="s">
        <v>339</v>
      </c>
      <c r="C8" s="102" t="s">
        <v>2027</v>
      </c>
      <c r="D8" s="647">
        <v>1816.651127221553</v>
      </c>
    </row>
    <row r="9" spans="1:5" ht="30" customHeight="1" thickTop="1" thickBot="1">
      <c r="A9" s="199" t="s">
        <v>1225</v>
      </c>
      <c r="B9" s="100" t="s">
        <v>1223</v>
      </c>
      <c r="C9" s="102" t="s">
        <v>1226</v>
      </c>
      <c r="D9" s="647">
        <v>1816.651127221553</v>
      </c>
    </row>
    <row r="10" spans="1:5" ht="30" customHeight="1" thickTop="1" thickBot="1">
      <c r="A10" s="199" t="s">
        <v>1388</v>
      </c>
      <c r="B10" s="100" t="s">
        <v>339</v>
      </c>
      <c r="C10" s="102" t="s">
        <v>1389</v>
      </c>
      <c r="D10" s="647">
        <v>1816.651127221553</v>
      </c>
    </row>
    <row r="11" spans="1:5" ht="30" customHeight="1" thickTop="1" thickBot="1">
      <c r="A11" s="199" t="s">
        <v>1329</v>
      </c>
      <c r="B11" s="100" t="s">
        <v>339</v>
      </c>
      <c r="C11" s="102" t="s">
        <v>1330</v>
      </c>
      <c r="D11" s="647">
        <v>1816.651127221553</v>
      </c>
    </row>
    <row r="12" spans="1:5" ht="30" customHeight="1" thickTop="1" thickBot="1">
      <c r="A12" s="199" t="s">
        <v>1331</v>
      </c>
      <c r="B12" s="100" t="s">
        <v>339</v>
      </c>
      <c r="C12" s="102" t="s">
        <v>1332</v>
      </c>
      <c r="D12" s="647">
        <v>1816.651127221553</v>
      </c>
    </row>
    <row r="13" spans="1:5" ht="30" customHeight="1" thickTop="1" thickBot="1">
      <c r="A13" s="199" t="s">
        <v>1333</v>
      </c>
      <c r="B13" s="100" t="s">
        <v>339</v>
      </c>
      <c r="C13" s="102" t="s">
        <v>1334</v>
      </c>
      <c r="D13" s="647">
        <v>1816.651127221553</v>
      </c>
    </row>
    <row r="14" spans="1:5" ht="30" customHeight="1" thickTop="1" thickBot="1">
      <c r="A14" s="199" t="s">
        <v>1335</v>
      </c>
      <c r="B14" s="100" t="s">
        <v>339</v>
      </c>
      <c r="C14" s="102" t="s">
        <v>1336</v>
      </c>
      <c r="D14" s="647">
        <v>1816.651127221553</v>
      </c>
    </row>
    <row r="15" spans="1:5" ht="30" customHeight="1" thickTop="1" thickBot="1">
      <c r="A15" s="199" t="s">
        <v>1317</v>
      </c>
      <c r="B15" s="100" t="s">
        <v>339</v>
      </c>
      <c r="C15" s="102" t="s">
        <v>1860</v>
      </c>
      <c r="D15" s="647">
        <v>1816.651127221553</v>
      </c>
    </row>
    <row r="16" spans="1:5" ht="30" customHeight="1" thickTop="1" thickBot="1">
      <c r="A16" s="199" t="s">
        <v>1227</v>
      </c>
      <c r="B16" s="100" t="s">
        <v>339</v>
      </c>
      <c r="C16" s="102" t="s">
        <v>1228</v>
      </c>
      <c r="D16" s="647">
        <v>1816.651127221553</v>
      </c>
    </row>
    <row r="17" spans="1:4" ht="30" customHeight="1" thickTop="1" thickBot="1">
      <c r="A17" s="199" t="s">
        <v>1229</v>
      </c>
      <c r="B17" s="100" t="s">
        <v>339</v>
      </c>
      <c r="C17" s="102" t="s">
        <v>1230</v>
      </c>
      <c r="D17" s="647">
        <v>1816.651127221553</v>
      </c>
    </row>
    <row r="18" spans="1:4" ht="30" customHeight="1" thickTop="1" thickBot="1">
      <c r="A18" s="199" t="s">
        <v>1231</v>
      </c>
      <c r="B18" s="100" t="s">
        <v>339</v>
      </c>
      <c r="C18" s="102" t="s">
        <v>1232</v>
      </c>
      <c r="D18" s="647">
        <v>1816.651127221553</v>
      </c>
    </row>
    <row r="19" spans="1:4" ht="30" customHeight="1" thickTop="1" thickBot="1">
      <c r="A19" s="199" t="s">
        <v>1235</v>
      </c>
      <c r="B19" s="100" t="s">
        <v>339</v>
      </c>
      <c r="C19" s="102" t="s">
        <v>1236</v>
      </c>
      <c r="D19" s="647">
        <v>1816.651127221553</v>
      </c>
    </row>
    <row r="20" spans="1:4" ht="30" customHeight="1" thickTop="1" thickBot="1">
      <c r="A20" s="199" t="s">
        <v>1407</v>
      </c>
      <c r="B20" s="100" t="s">
        <v>339</v>
      </c>
      <c r="C20" s="102" t="s">
        <v>1869</v>
      </c>
      <c r="D20" s="647">
        <v>1816.651127221553</v>
      </c>
    </row>
    <row r="21" spans="1:4" ht="30" customHeight="1" thickTop="1" thickBot="1">
      <c r="A21" s="199" t="s">
        <v>1239</v>
      </c>
      <c r="B21" s="100" t="s">
        <v>339</v>
      </c>
      <c r="C21" s="102" t="s">
        <v>1240</v>
      </c>
      <c r="D21" s="647">
        <v>1816.651127221553</v>
      </c>
    </row>
    <row r="22" spans="1:4" ht="30" customHeight="1" thickTop="1" thickBot="1">
      <c r="A22" s="199" t="s">
        <v>1390</v>
      </c>
      <c r="B22" s="100" t="s">
        <v>339</v>
      </c>
      <c r="C22" s="102" t="s">
        <v>1391</v>
      </c>
      <c r="D22" s="647">
        <v>1816.651127221553</v>
      </c>
    </row>
    <row r="23" spans="1:4" ht="30" customHeight="1" thickTop="1" thickBot="1">
      <c r="A23" s="199" t="s">
        <v>1247</v>
      </c>
      <c r="B23" s="100" t="s">
        <v>339</v>
      </c>
      <c r="C23" s="102" t="s">
        <v>1248</v>
      </c>
      <c r="D23" s="647">
        <v>1816.651127221553</v>
      </c>
    </row>
    <row r="24" spans="1:4" ht="30" customHeight="1" thickTop="1" thickBot="1">
      <c r="A24" s="199" t="s">
        <v>1269</v>
      </c>
      <c r="B24" s="100" t="s">
        <v>339</v>
      </c>
      <c r="C24" s="102" t="s">
        <v>1270</v>
      </c>
      <c r="D24" s="647">
        <v>1816.651127221553</v>
      </c>
    </row>
    <row r="25" spans="1:4" ht="30" customHeight="1" thickTop="1" thickBot="1">
      <c r="A25" s="199" t="s">
        <v>1241</v>
      </c>
      <c r="B25" s="100" t="s">
        <v>339</v>
      </c>
      <c r="C25" s="102" t="s">
        <v>1242</v>
      </c>
      <c r="D25" s="647">
        <v>1816.651127221553</v>
      </c>
    </row>
    <row r="26" spans="1:4" ht="30" customHeight="1" thickTop="1" thickBot="1">
      <c r="A26" s="199" t="s">
        <v>1246</v>
      </c>
      <c r="B26" s="100" t="s">
        <v>339</v>
      </c>
      <c r="C26" s="102" t="s">
        <v>1242</v>
      </c>
      <c r="D26" s="647">
        <v>1816.651127221553</v>
      </c>
    </row>
    <row r="27" spans="1:4" ht="30" customHeight="1" thickTop="1" thickBot="1">
      <c r="A27" s="199" t="s">
        <v>1303</v>
      </c>
      <c r="B27" s="100" t="s">
        <v>339</v>
      </c>
      <c r="C27" s="102" t="s">
        <v>1304</v>
      </c>
      <c r="D27" s="647">
        <v>1816.651127221553</v>
      </c>
    </row>
    <row r="28" spans="1:4" ht="30" customHeight="1" thickTop="1" thickBot="1">
      <c r="A28" s="199" t="s">
        <v>1249</v>
      </c>
      <c r="B28" s="100" t="s">
        <v>339</v>
      </c>
      <c r="C28" s="102" t="s">
        <v>1250</v>
      </c>
      <c r="D28" s="647">
        <v>1816.651127221553</v>
      </c>
    </row>
    <row r="29" spans="1:4" ht="30" customHeight="1" thickTop="1" thickBot="1">
      <c r="A29" s="199" t="s">
        <v>1254</v>
      </c>
      <c r="B29" s="100" t="s">
        <v>339</v>
      </c>
      <c r="C29" s="102" t="s">
        <v>1255</v>
      </c>
      <c r="D29" s="647">
        <v>1816.651127221553</v>
      </c>
    </row>
    <row r="30" spans="1:4" ht="30" customHeight="1" thickTop="1" thickBot="1">
      <c r="A30" s="199" t="s">
        <v>1252</v>
      </c>
      <c r="B30" s="100" t="s">
        <v>339</v>
      </c>
      <c r="C30" s="102" t="s">
        <v>1253</v>
      </c>
      <c r="D30" s="647">
        <v>1816.651127221553</v>
      </c>
    </row>
    <row r="31" spans="1:4" ht="30" customHeight="1" thickTop="1" thickBot="1">
      <c r="A31" s="199" t="s">
        <v>1267</v>
      </c>
      <c r="B31" s="100" t="s">
        <v>339</v>
      </c>
      <c r="C31" s="102" t="s">
        <v>1268</v>
      </c>
      <c r="D31" s="647">
        <v>1816.651127221553</v>
      </c>
    </row>
    <row r="32" spans="1:4" ht="30" customHeight="1" thickTop="1" thickBot="1">
      <c r="A32" s="199" t="s">
        <v>1256</v>
      </c>
      <c r="B32" s="100" t="s">
        <v>339</v>
      </c>
      <c r="C32" s="102" t="s">
        <v>1257</v>
      </c>
      <c r="D32" s="647">
        <v>1816.651127221553</v>
      </c>
    </row>
    <row r="33" spans="1:4" ht="30" customHeight="1" thickTop="1" thickBot="1">
      <c r="A33" s="199" t="s">
        <v>1272</v>
      </c>
      <c r="B33" s="100" t="s">
        <v>339</v>
      </c>
      <c r="C33" s="102" t="s">
        <v>1257</v>
      </c>
      <c r="D33" s="647">
        <v>1816.651127221553</v>
      </c>
    </row>
    <row r="34" spans="1:4" ht="30" customHeight="1" thickTop="1" thickBot="1">
      <c r="A34" s="199" t="s">
        <v>1273</v>
      </c>
      <c r="B34" s="100" t="s">
        <v>339</v>
      </c>
      <c r="C34" s="102" t="s">
        <v>1274</v>
      </c>
      <c r="D34" s="647">
        <v>1816.651127221553</v>
      </c>
    </row>
    <row r="35" spans="1:4" ht="30" customHeight="1" thickTop="1" thickBot="1">
      <c r="A35" s="199" t="s">
        <v>1323</v>
      </c>
      <c r="B35" s="100" t="s">
        <v>339</v>
      </c>
      <c r="C35" s="102" t="s">
        <v>1864</v>
      </c>
      <c r="D35" s="647">
        <v>1816.651127221553</v>
      </c>
    </row>
    <row r="36" spans="1:4" ht="30" customHeight="1" thickTop="1" thickBot="1">
      <c r="A36" s="199" t="s">
        <v>1404</v>
      </c>
      <c r="B36" s="100" t="s">
        <v>339</v>
      </c>
      <c r="C36" s="102" t="s">
        <v>1405</v>
      </c>
      <c r="D36" s="647">
        <v>1816.651127221553</v>
      </c>
    </row>
    <row r="37" spans="1:4" ht="30" customHeight="1" thickTop="1" thickBot="1">
      <c r="A37" s="199" t="s">
        <v>1385</v>
      </c>
      <c r="B37" s="100" t="s">
        <v>339</v>
      </c>
      <c r="C37" s="102" t="s">
        <v>1386</v>
      </c>
      <c r="D37" s="647">
        <v>1816.651127221553</v>
      </c>
    </row>
    <row r="38" spans="1:4" ht="30" customHeight="1" thickTop="1" thickBot="1">
      <c r="A38" s="199" t="s">
        <v>1264</v>
      </c>
      <c r="B38" s="100" t="s">
        <v>339</v>
      </c>
      <c r="C38" s="102" t="s">
        <v>1265</v>
      </c>
      <c r="D38" s="647">
        <v>1816.651127221553</v>
      </c>
    </row>
    <row r="39" spans="1:4" ht="30" customHeight="1" thickTop="1" thickBot="1">
      <c r="A39" s="199" t="s">
        <v>1221</v>
      </c>
      <c r="B39" s="100" t="s">
        <v>1223</v>
      </c>
      <c r="C39" s="102" t="s">
        <v>1280</v>
      </c>
      <c r="D39" s="647">
        <v>1816.651127221553</v>
      </c>
    </row>
    <row r="40" spans="1:4" ht="30" customHeight="1" thickTop="1" thickBot="1">
      <c r="A40" s="199" t="s">
        <v>1261</v>
      </c>
      <c r="B40" s="100" t="s">
        <v>339</v>
      </c>
      <c r="C40" s="102" t="s">
        <v>1262</v>
      </c>
      <c r="D40" s="647">
        <v>1816.651127221553</v>
      </c>
    </row>
    <row r="41" spans="1:4" ht="30" customHeight="1" thickTop="1" thickBot="1">
      <c r="A41" s="199" t="s">
        <v>1259</v>
      </c>
      <c r="B41" s="100" t="s">
        <v>339</v>
      </c>
      <c r="C41" s="102" t="s">
        <v>1260</v>
      </c>
      <c r="D41" s="647">
        <v>1816.651127221553</v>
      </c>
    </row>
    <row r="42" spans="1:4" ht="30" customHeight="1" thickTop="1" thickBot="1">
      <c r="A42" s="199" t="s">
        <v>1392</v>
      </c>
      <c r="B42" s="100" t="s">
        <v>339</v>
      </c>
      <c r="C42" s="102" t="s">
        <v>1260</v>
      </c>
      <c r="D42" s="647">
        <v>1816.651127221553</v>
      </c>
    </row>
    <row r="43" spans="1:4" ht="30" customHeight="1" thickTop="1" thickBot="1">
      <c r="A43" s="199" t="s">
        <v>1233</v>
      </c>
      <c r="B43" s="100" t="s">
        <v>339</v>
      </c>
      <c r="C43" s="102" t="s">
        <v>1234</v>
      </c>
      <c r="D43" s="647">
        <v>1816.651127221553</v>
      </c>
    </row>
    <row r="44" spans="1:4" ht="30" customHeight="1" thickTop="1" thickBot="1">
      <c r="A44" s="199" t="s">
        <v>1387</v>
      </c>
      <c r="B44" s="100" t="s">
        <v>339</v>
      </c>
      <c r="C44" s="102" t="s">
        <v>1234</v>
      </c>
      <c r="D44" s="647">
        <v>1816.651127221553</v>
      </c>
    </row>
    <row r="45" spans="1:4" ht="30" customHeight="1" thickTop="1" thickBot="1">
      <c r="A45" s="199" t="s">
        <v>1278</v>
      </c>
      <c r="B45" s="100" t="s">
        <v>339</v>
      </c>
      <c r="C45" s="102" t="s">
        <v>1279</v>
      </c>
      <c r="D45" s="647">
        <v>1816.651127221553</v>
      </c>
    </row>
    <row r="46" spans="1:4" ht="30" customHeight="1" thickTop="1" thickBot="1">
      <c r="A46" s="199" t="s">
        <v>1287</v>
      </c>
      <c r="B46" s="100" t="s">
        <v>339</v>
      </c>
      <c r="C46" s="102" t="s">
        <v>1288</v>
      </c>
      <c r="D46" s="647">
        <v>1816.651127221553</v>
      </c>
    </row>
    <row r="47" spans="1:4" ht="30" customHeight="1" thickTop="1" thickBot="1">
      <c r="A47" s="199" t="s">
        <v>1291</v>
      </c>
      <c r="B47" s="100" t="s">
        <v>339</v>
      </c>
      <c r="C47" s="102" t="s">
        <v>1292</v>
      </c>
      <c r="D47" s="647">
        <v>1816.651127221553</v>
      </c>
    </row>
    <row r="48" spans="1:4" ht="30" customHeight="1" thickTop="1" thickBot="1">
      <c r="A48" s="199" t="s">
        <v>1283</v>
      </c>
      <c r="B48" s="100" t="s">
        <v>1223</v>
      </c>
      <c r="C48" s="102" t="s">
        <v>1284</v>
      </c>
      <c r="D48" s="647">
        <v>1816.651127221553</v>
      </c>
    </row>
    <row r="49" spans="1:4" ht="30" customHeight="1" thickTop="1" thickBot="1">
      <c r="A49" s="199" t="s">
        <v>1281</v>
      </c>
      <c r="B49" s="100" t="s">
        <v>339</v>
      </c>
      <c r="C49" s="102" t="s">
        <v>1282</v>
      </c>
      <c r="D49" s="647">
        <v>1816.651127221553</v>
      </c>
    </row>
    <row r="50" spans="1:4" ht="30" customHeight="1" thickTop="1" thickBot="1">
      <c r="A50" s="199" t="s">
        <v>1285</v>
      </c>
      <c r="B50" s="100" t="s">
        <v>339</v>
      </c>
      <c r="C50" s="102" t="s">
        <v>1286</v>
      </c>
      <c r="D50" s="647">
        <v>1816.651127221553</v>
      </c>
    </row>
    <row r="51" spans="1:4" ht="30" customHeight="1" thickTop="1" thickBot="1">
      <c r="A51" s="199" t="s">
        <v>1314</v>
      </c>
      <c r="B51" s="100" t="s">
        <v>1306</v>
      </c>
      <c r="C51" s="102" t="s">
        <v>1315</v>
      </c>
      <c r="D51" s="647">
        <v>1816.651127221553</v>
      </c>
    </row>
    <row r="52" spans="1:4" ht="30" customHeight="1" thickTop="1" thickBot="1">
      <c r="A52" s="199" t="s">
        <v>1316</v>
      </c>
      <c r="B52" s="100" t="s">
        <v>1306</v>
      </c>
      <c r="C52" s="102" t="s">
        <v>1315</v>
      </c>
      <c r="D52" s="647">
        <v>1816.651127221553</v>
      </c>
    </row>
    <row r="53" spans="1:4" ht="30" customHeight="1" thickTop="1" thickBot="1">
      <c r="A53" s="199" t="s">
        <v>1289</v>
      </c>
      <c r="B53" s="100" t="s">
        <v>339</v>
      </c>
      <c r="C53" s="102" t="s">
        <v>1290</v>
      </c>
      <c r="D53" s="647">
        <v>1816.651127221553</v>
      </c>
    </row>
    <row r="54" spans="1:4" ht="30" customHeight="1" thickTop="1" thickBot="1">
      <c r="A54" s="199" t="s">
        <v>1293</v>
      </c>
      <c r="B54" s="100" t="s">
        <v>339</v>
      </c>
      <c r="C54" s="102" t="s">
        <v>1294</v>
      </c>
      <c r="D54" s="647">
        <v>1816.651127221553</v>
      </c>
    </row>
    <row r="55" spans="1:4" ht="30" customHeight="1" thickTop="1" thickBot="1">
      <c r="A55" s="199" t="s">
        <v>1378</v>
      </c>
      <c r="B55" s="100" t="s">
        <v>339</v>
      </c>
      <c r="C55" s="102" t="s">
        <v>2029</v>
      </c>
      <c r="D55" s="647">
        <v>1816.651127221553</v>
      </c>
    </row>
    <row r="56" spans="1:4" ht="30" customHeight="1" thickTop="1" thickBot="1">
      <c r="A56" s="199" t="s">
        <v>1379</v>
      </c>
      <c r="B56" s="100" t="s">
        <v>339</v>
      </c>
      <c r="C56" s="102" t="s">
        <v>2030</v>
      </c>
      <c r="D56" s="647">
        <v>1816.651127221553</v>
      </c>
    </row>
    <row r="57" spans="1:4" ht="30" customHeight="1" thickTop="1" thickBot="1">
      <c r="A57" s="199" t="s">
        <v>1380</v>
      </c>
      <c r="B57" s="100" t="s">
        <v>339</v>
      </c>
      <c r="C57" s="102" t="s">
        <v>2031</v>
      </c>
      <c r="D57" s="647">
        <v>1816.651127221553</v>
      </c>
    </row>
    <row r="58" spans="1:4" ht="30" customHeight="1" thickTop="1" thickBot="1">
      <c r="A58" s="199" t="s">
        <v>1357</v>
      </c>
      <c r="B58" s="100" t="s">
        <v>339</v>
      </c>
      <c r="C58" s="102" t="s">
        <v>1867</v>
      </c>
      <c r="D58" s="647">
        <v>1816.651127221553</v>
      </c>
    </row>
    <row r="59" spans="1:4" ht="30" customHeight="1" thickTop="1" thickBot="1">
      <c r="A59" s="199" t="s">
        <v>1295</v>
      </c>
      <c r="B59" s="100" t="s">
        <v>339</v>
      </c>
      <c r="C59" s="102" t="s">
        <v>1296</v>
      </c>
      <c r="D59" s="647">
        <v>1816.651127221553</v>
      </c>
    </row>
    <row r="60" spans="1:4" ht="30" customHeight="1" thickTop="1" thickBot="1">
      <c r="A60" s="199" t="s">
        <v>1376</v>
      </c>
      <c r="B60" s="100" t="s">
        <v>339</v>
      </c>
      <c r="C60" s="102" t="s">
        <v>1377</v>
      </c>
      <c r="D60" s="647">
        <v>1816.651127221553</v>
      </c>
    </row>
    <row r="61" spans="1:4" ht="30" customHeight="1" thickTop="1" thickBot="1">
      <c r="A61" s="199" t="s">
        <v>1362</v>
      </c>
      <c r="B61" s="100" t="s">
        <v>339</v>
      </c>
      <c r="C61" s="102" t="s">
        <v>1363</v>
      </c>
      <c r="D61" s="647">
        <v>1816.651127221553</v>
      </c>
    </row>
    <row r="62" spans="1:4" ht="30" customHeight="1" thickTop="1" thickBot="1">
      <c r="A62" s="199" t="s">
        <v>1369</v>
      </c>
      <c r="B62" s="100" t="s">
        <v>339</v>
      </c>
      <c r="C62" s="102" t="s">
        <v>1370</v>
      </c>
      <c r="D62" s="647">
        <v>1816.651127221553</v>
      </c>
    </row>
    <row r="63" spans="1:4" ht="30" customHeight="1" thickTop="1" thickBot="1">
      <c r="A63" s="199" t="s">
        <v>1373</v>
      </c>
      <c r="B63" s="100" t="s">
        <v>339</v>
      </c>
      <c r="C63" s="102" t="s">
        <v>1374</v>
      </c>
      <c r="D63" s="647">
        <v>1816.651127221553</v>
      </c>
    </row>
    <row r="64" spans="1:4" ht="30" customHeight="1" thickTop="1" thickBot="1">
      <c r="A64" s="199" t="s">
        <v>1360</v>
      </c>
      <c r="B64" s="100" t="s">
        <v>339</v>
      </c>
      <c r="C64" s="102" t="s">
        <v>1361</v>
      </c>
      <c r="D64" s="647">
        <v>1816.651127221553</v>
      </c>
    </row>
    <row r="65" spans="1:4" ht="30" customHeight="1" thickTop="1" thickBot="1">
      <c r="A65" s="199" t="s">
        <v>1297</v>
      </c>
      <c r="B65" s="100" t="s">
        <v>339</v>
      </c>
      <c r="C65" s="102" t="s">
        <v>1298</v>
      </c>
      <c r="D65" s="647">
        <v>1816.651127221553</v>
      </c>
    </row>
    <row r="66" spans="1:4" ht="30" customHeight="1" thickTop="1" thickBot="1">
      <c r="A66" s="199" t="s">
        <v>1367</v>
      </c>
      <c r="B66" s="100" t="s">
        <v>339</v>
      </c>
      <c r="C66" s="102" t="s">
        <v>1368</v>
      </c>
      <c r="D66" s="647">
        <v>1816.651127221553</v>
      </c>
    </row>
    <row r="67" spans="1:4" ht="30" customHeight="1" thickTop="1" thickBot="1">
      <c r="A67" s="199" t="s">
        <v>1371</v>
      </c>
      <c r="B67" s="100" t="s">
        <v>339</v>
      </c>
      <c r="C67" s="102" t="s">
        <v>1372</v>
      </c>
      <c r="D67" s="647">
        <v>1816.651127221553</v>
      </c>
    </row>
    <row r="68" spans="1:4" ht="30" customHeight="1" thickTop="1" thickBot="1">
      <c r="A68" s="199" t="s">
        <v>1343</v>
      </c>
      <c r="B68" s="100" t="s">
        <v>339</v>
      </c>
      <c r="C68" s="102" t="s">
        <v>1344</v>
      </c>
      <c r="D68" s="647">
        <v>1816.651127221553</v>
      </c>
    </row>
    <row r="69" spans="1:4" ht="30" customHeight="1" thickTop="1" thickBot="1">
      <c r="A69" s="199" t="s">
        <v>1383</v>
      </c>
      <c r="B69" s="100" t="s">
        <v>339</v>
      </c>
      <c r="C69" s="102" t="s">
        <v>2033</v>
      </c>
      <c r="D69" s="647">
        <v>1816.651127221553</v>
      </c>
    </row>
    <row r="70" spans="1:4" ht="30" customHeight="1" thickTop="1" thickBot="1">
      <c r="A70" s="199" t="s">
        <v>1384</v>
      </c>
      <c r="B70" s="100" t="s">
        <v>339</v>
      </c>
      <c r="C70" s="102" t="s">
        <v>2034</v>
      </c>
      <c r="D70" s="647">
        <v>1816.651127221553</v>
      </c>
    </row>
    <row r="71" spans="1:4" ht="30" customHeight="1" thickTop="1" thickBot="1">
      <c r="A71" s="199" t="s">
        <v>1381</v>
      </c>
      <c r="B71" s="100" t="s">
        <v>339</v>
      </c>
      <c r="C71" s="102" t="s">
        <v>2035</v>
      </c>
      <c r="D71" s="647">
        <v>1816.651127221553</v>
      </c>
    </row>
    <row r="72" spans="1:4" ht="30" customHeight="1" thickTop="1" thickBot="1">
      <c r="A72" s="199" t="s">
        <v>1382</v>
      </c>
      <c r="B72" s="100" t="s">
        <v>339</v>
      </c>
      <c r="C72" s="102" t="s">
        <v>2036</v>
      </c>
      <c r="D72" s="647">
        <v>1816.651127221553</v>
      </c>
    </row>
    <row r="73" spans="1:4" ht="30" customHeight="1" thickTop="1" thickBot="1">
      <c r="A73" s="199" t="s">
        <v>1350</v>
      </c>
      <c r="B73" s="100" t="s">
        <v>339</v>
      </c>
      <c r="C73" s="102" t="s">
        <v>1351</v>
      </c>
      <c r="D73" s="647">
        <v>1816.651127221553</v>
      </c>
    </row>
    <row r="74" spans="1:4" ht="30" customHeight="1" thickTop="1" thickBot="1">
      <c r="A74" s="199" t="s">
        <v>1349</v>
      </c>
      <c r="B74" s="100" t="s">
        <v>339</v>
      </c>
      <c r="C74" s="102" t="s">
        <v>1866</v>
      </c>
      <c r="D74" s="647">
        <v>1816.651127221553</v>
      </c>
    </row>
    <row r="75" spans="1:4" ht="30" customHeight="1" thickTop="1" thickBot="1">
      <c r="A75" s="199" t="s">
        <v>1347</v>
      </c>
      <c r="B75" s="100" t="s">
        <v>339</v>
      </c>
      <c r="C75" s="102" t="s">
        <v>1348</v>
      </c>
      <c r="D75" s="647">
        <v>1816.651127221553</v>
      </c>
    </row>
    <row r="76" spans="1:4" ht="30" customHeight="1" thickTop="1" thickBot="1">
      <c r="A76" s="199" t="s">
        <v>1375</v>
      </c>
      <c r="B76" s="100" t="s">
        <v>339</v>
      </c>
      <c r="C76" s="102" t="s">
        <v>2028</v>
      </c>
      <c r="D76" s="647">
        <v>1816.651127221553</v>
      </c>
    </row>
    <row r="77" spans="1:4" ht="30" customHeight="1" thickTop="1" thickBot="1">
      <c r="A77" s="199" t="s">
        <v>1353</v>
      </c>
      <c r="B77" s="100" t="s">
        <v>339</v>
      </c>
      <c r="C77" s="102" t="s">
        <v>1354</v>
      </c>
      <c r="D77" s="647">
        <v>1816.651127221553</v>
      </c>
    </row>
    <row r="78" spans="1:4" ht="30" customHeight="1" thickTop="1" thickBot="1">
      <c r="A78" s="199" t="s">
        <v>1355</v>
      </c>
      <c r="B78" s="100" t="s">
        <v>339</v>
      </c>
      <c r="C78" s="102" t="s">
        <v>1356</v>
      </c>
      <c r="D78" s="647">
        <v>1816.651127221553</v>
      </c>
    </row>
    <row r="79" spans="1:4" ht="30" customHeight="1" thickTop="1" thickBot="1">
      <c r="A79" s="199" t="s">
        <v>1358</v>
      </c>
      <c r="B79" s="100" t="s">
        <v>339</v>
      </c>
      <c r="C79" s="102" t="s">
        <v>1359</v>
      </c>
      <c r="D79" s="647">
        <v>1816.651127221553</v>
      </c>
    </row>
    <row r="80" spans="1:4" ht="30" customHeight="1" thickTop="1" thickBot="1">
      <c r="A80" s="199" t="s">
        <v>1337</v>
      </c>
      <c r="B80" s="100" t="s">
        <v>339</v>
      </c>
      <c r="C80" s="102" t="s">
        <v>1338</v>
      </c>
      <c r="D80" s="647">
        <v>1816.651127221553</v>
      </c>
    </row>
    <row r="81" spans="1:4" ht="30" customHeight="1" thickTop="1" thickBot="1">
      <c r="A81" s="199" t="s">
        <v>1341</v>
      </c>
      <c r="B81" s="100" t="s">
        <v>339</v>
      </c>
      <c r="C81" s="102" t="s">
        <v>1342</v>
      </c>
      <c r="D81" s="647">
        <v>1816.651127221553</v>
      </c>
    </row>
    <row r="82" spans="1:4" ht="30" customHeight="1" thickTop="1" thickBot="1">
      <c r="A82" s="199" t="s">
        <v>1345</v>
      </c>
      <c r="B82" s="100" t="s">
        <v>339</v>
      </c>
      <c r="C82" s="102" t="s">
        <v>1346</v>
      </c>
      <c r="D82" s="647">
        <v>1816.651127221553</v>
      </c>
    </row>
    <row r="83" spans="1:4" ht="30" customHeight="1" thickTop="1" thickBot="1">
      <c r="A83" s="199" t="s">
        <v>1339</v>
      </c>
      <c r="B83" s="100" t="s">
        <v>339</v>
      </c>
      <c r="C83" s="102" t="s">
        <v>1340</v>
      </c>
      <c r="D83" s="647">
        <v>1816.651127221553</v>
      </c>
    </row>
    <row r="84" spans="1:4" ht="30" customHeight="1" thickTop="1" thickBot="1">
      <c r="A84" s="199" t="s">
        <v>1305</v>
      </c>
      <c r="B84" s="100" t="s">
        <v>339</v>
      </c>
      <c r="C84" s="102" t="s">
        <v>1307</v>
      </c>
      <c r="D84" s="647">
        <v>1816.651127221553</v>
      </c>
    </row>
    <row r="85" spans="1:4" ht="30" customHeight="1" thickTop="1" thickBot="1">
      <c r="A85" s="199" t="s">
        <v>1308</v>
      </c>
      <c r="B85" s="100" t="s">
        <v>339</v>
      </c>
      <c r="C85" s="102" t="s">
        <v>1859</v>
      </c>
      <c r="D85" s="647">
        <v>1816.651127221553</v>
      </c>
    </row>
    <row r="86" spans="1:4" ht="30" customHeight="1" thickTop="1" thickBot="1">
      <c r="A86" s="199" t="s">
        <v>1309</v>
      </c>
      <c r="B86" s="100" t="s">
        <v>1306</v>
      </c>
      <c r="C86" s="102" t="s">
        <v>1310</v>
      </c>
      <c r="D86" s="647">
        <v>1816.651127221553</v>
      </c>
    </row>
    <row r="87" spans="1:4" ht="30" customHeight="1" thickTop="1" thickBot="1">
      <c r="A87" s="199" t="s">
        <v>1311</v>
      </c>
      <c r="B87" s="100" t="s">
        <v>339</v>
      </c>
      <c r="C87" s="102" t="s">
        <v>1312</v>
      </c>
      <c r="D87" s="647">
        <v>1816.651127221553</v>
      </c>
    </row>
    <row r="88" spans="1:4" ht="30" customHeight="1" thickTop="1" thickBot="1">
      <c r="A88" s="199" t="s">
        <v>1313</v>
      </c>
      <c r="B88" s="100" t="s">
        <v>339</v>
      </c>
      <c r="C88" s="102" t="s">
        <v>1312</v>
      </c>
      <c r="D88" s="647">
        <v>1816.651127221553</v>
      </c>
    </row>
    <row r="89" spans="1:4" ht="30" customHeight="1" thickTop="1" thickBot="1">
      <c r="A89" s="199" t="s">
        <v>1243</v>
      </c>
      <c r="B89" s="100" t="s">
        <v>339</v>
      </c>
      <c r="C89" s="102" t="s">
        <v>1852</v>
      </c>
      <c r="D89" s="647">
        <v>1816.651127221553</v>
      </c>
    </row>
    <row r="90" spans="1:4" ht="30" customHeight="1" thickTop="1" thickBot="1">
      <c r="A90" s="199" t="s">
        <v>1365</v>
      </c>
      <c r="B90" s="100" t="s">
        <v>339</v>
      </c>
      <c r="C90" s="102" t="s">
        <v>1366</v>
      </c>
      <c r="D90" s="647">
        <v>1816.651127221553</v>
      </c>
    </row>
    <row r="91" spans="1:4" ht="30" customHeight="1" thickTop="1" thickBot="1">
      <c r="A91" s="199" t="s">
        <v>1244</v>
      </c>
      <c r="B91" s="100" t="s">
        <v>339</v>
      </c>
      <c r="C91" s="102" t="s">
        <v>1245</v>
      </c>
      <c r="D91" s="647">
        <v>1816.651127221553</v>
      </c>
    </row>
    <row r="92" spans="1:4" ht="30" customHeight="1" thickTop="1" thickBot="1">
      <c r="A92" s="199" t="s">
        <v>1277</v>
      </c>
      <c r="B92" s="100" t="s">
        <v>339</v>
      </c>
      <c r="C92" s="102" t="s">
        <v>1858</v>
      </c>
      <c r="D92" s="647">
        <v>1816.651127221553</v>
      </c>
    </row>
    <row r="93" spans="1:4" ht="30" customHeight="1" thickTop="1" thickBot="1">
      <c r="A93" s="199" t="s">
        <v>1408</v>
      </c>
      <c r="B93" s="100" t="s">
        <v>1406</v>
      </c>
      <c r="C93" s="102" t="s">
        <v>1870</v>
      </c>
      <c r="D93" s="647">
        <v>38.692251007522898</v>
      </c>
    </row>
    <row r="94" spans="1:4" ht="30" customHeight="1" thickTop="1" thickBot="1">
      <c r="A94" s="199" t="s">
        <v>1399</v>
      </c>
      <c r="B94" s="100" t="s">
        <v>92</v>
      </c>
      <c r="C94" s="102" t="s">
        <v>1868</v>
      </c>
      <c r="D94" s="647">
        <v>236257.60049975364</v>
      </c>
    </row>
    <row r="95" spans="1:4" ht="30" customHeight="1" thickTop="1" thickBot="1">
      <c r="A95" s="199" t="s">
        <v>1222</v>
      </c>
      <c r="B95" s="100" t="s">
        <v>1223</v>
      </c>
      <c r="C95" s="102" t="s">
        <v>1224</v>
      </c>
      <c r="D95" s="647">
        <v>0.30961138997784476</v>
      </c>
    </row>
    <row r="96" spans="1:4" ht="30" customHeight="1" thickTop="1" thickBot="1">
      <c r="A96" s="199" t="s">
        <v>1631</v>
      </c>
      <c r="B96" s="100" t="s">
        <v>339</v>
      </c>
      <c r="C96" s="102" t="s">
        <v>1851</v>
      </c>
      <c r="D96" s="647">
        <v>855.48403647960936</v>
      </c>
    </row>
    <row r="97" spans="1:4" ht="30" customHeight="1" thickTop="1" thickBot="1">
      <c r="A97" s="199" t="s">
        <v>1412</v>
      </c>
      <c r="B97" s="100" t="s">
        <v>339</v>
      </c>
      <c r="C97" s="102" t="s">
        <v>1411</v>
      </c>
      <c r="D97" s="647">
        <v>744.20588285092015</v>
      </c>
    </row>
    <row r="98" spans="1:4" ht="30" customHeight="1" thickTop="1" thickBot="1">
      <c r="A98" s="199" t="s">
        <v>1237</v>
      </c>
      <c r="B98" s="100" t="s">
        <v>92</v>
      </c>
      <c r="C98" s="102" t="s">
        <v>1238</v>
      </c>
      <c r="D98" s="647">
        <v>16896.236139099608</v>
      </c>
    </row>
    <row r="99" spans="1:4" ht="30" customHeight="1" thickTop="1" thickBot="1">
      <c r="A99" s="199" t="s">
        <v>1251</v>
      </c>
      <c r="B99" s="100" t="s">
        <v>339</v>
      </c>
      <c r="C99" s="102" t="s">
        <v>1853</v>
      </c>
      <c r="D99" s="647">
        <v>926.65547747880998</v>
      </c>
    </row>
    <row r="100" spans="1:4" ht="30" customHeight="1" thickTop="1" thickBot="1">
      <c r="A100" s="199" t="s">
        <v>1320</v>
      </c>
      <c r="B100" s="100" t="s">
        <v>1306</v>
      </c>
      <c r="C100" s="102" t="s">
        <v>1863</v>
      </c>
      <c r="D100" s="647">
        <v>910.67285403670257</v>
      </c>
    </row>
    <row r="101" spans="1:4" ht="30" customHeight="1" thickTop="1" thickBot="1">
      <c r="A101" s="199" t="s">
        <v>1393</v>
      </c>
      <c r="B101" s="100" t="s">
        <v>339</v>
      </c>
      <c r="C101" s="102" t="s">
        <v>1394</v>
      </c>
      <c r="D101" s="647">
        <v>3786.2312201230166</v>
      </c>
    </row>
    <row r="102" spans="1:4" ht="30" customHeight="1" thickTop="1" thickBot="1">
      <c r="A102" s="199" t="s">
        <v>1395</v>
      </c>
      <c r="B102" s="100" t="s">
        <v>141</v>
      </c>
      <c r="C102" s="102" t="s">
        <v>1396</v>
      </c>
      <c r="D102" s="647">
        <v>101407.74497688519</v>
      </c>
    </row>
    <row r="103" spans="1:4" ht="30" customHeight="1" thickTop="1" thickBot="1">
      <c r="A103" s="199" t="s">
        <v>1327</v>
      </c>
      <c r="B103" s="100" t="s">
        <v>344</v>
      </c>
      <c r="C103" s="102" t="s">
        <v>1328</v>
      </c>
      <c r="D103" s="647">
        <v>0.46711512286088003</v>
      </c>
    </row>
    <row r="104" spans="1:4" ht="30" customHeight="1" thickTop="1" thickBot="1">
      <c r="A104" s="199" t="s">
        <v>1325</v>
      </c>
      <c r="B104" s="100" t="s">
        <v>344</v>
      </c>
      <c r="C104" s="102" t="s">
        <v>1326</v>
      </c>
      <c r="D104" s="647">
        <v>0.30961138997784476</v>
      </c>
    </row>
    <row r="105" spans="1:4" ht="30" customHeight="1" thickTop="1" thickBot="1">
      <c r="A105" s="199" t="s">
        <v>1275</v>
      </c>
      <c r="B105" s="100" t="s">
        <v>339</v>
      </c>
      <c r="C105" s="102" t="s">
        <v>1276</v>
      </c>
      <c r="D105" s="647">
        <v>1578.6825850961616</v>
      </c>
    </row>
    <row r="106" spans="1:4" ht="30" customHeight="1" thickTop="1" thickBot="1">
      <c r="A106" s="199" t="s">
        <v>1402</v>
      </c>
      <c r="B106" s="100" t="s">
        <v>92</v>
      </c>
      <c r="C106" s="102" t="s">
        <v>1403</v>
      </c>
      <c r="D106" s="647">
        <v>105523.26279751335</v>
      </c>
    </row>
    <row r="107" spans="1:4" ht="30" customHeight="1" thickTop="1" thickBot="1">
      <c r="A107" s="199" t="s">
        <v>1301</v>
      </c>
      <c r="B107" s="100" t="s">
        <v>339</v>
      </c>
      <c r="C107" s="102" t="s">
        <v>1302</v>
      </c>
      <c r="D107" s="647">
        <v>867.50081637436892</v>
      </c>
    </row>
    <row r="108" spans="1:4" ht="30" customHeight="1" thickTop="1" thickBot="1">
      <c r="A108" s="199" t="s">
        <v>1263</v>
      </c>
      <c r="B108" s="100" t="s">
        <v>339</v>
      </c>
      <c r="C108" s="102" t="s">
        <v>1855</v>
      </c>
      <c r="D108" s="647">
        <v>820.53410374014641</v>
      </c>
    </row>
    <row r="109" spans="1:4" ht="30" customHeight="1" thickTop="1" thickBot="1">
      <c r="A109" s="199" t="s">
        <v>1258</v>
      </c>
      <c r="B109" s="100" t="s">
        <v>339</v>
      </c>
      <c r="C109" s="102" t="s">
        <v>1854</v>
      </c>
      <c r="D109" s="647">
        <v>778.8501031493887</v>
      </c>
    </row>
    <row r="110" spans="1:4" ht="30" customHeight="1" thickTop="1" thickBot="1">
      <c r="A110" s="199" t="s">
        <v>1397</v>
      </c>
      <c r="B110" s="100" t="s">
        <v>339</v>
      </c>
      <c r="C110" s="102" t="s">
        <v>1398</v>
      </c>
      <c r="D110" s="647">
        <v>820.93701153988377</v>
      </c>
    </row>
    <row r="111" spans="1:4" ht="30" customHeight="1" thickTop="1" thickBot="1">
      <c r="A111" s="199" t="s">
        <v>1318</v>
      </c>
      <c r="B111" s="100" t="s">
        <v>1306</v>
      </c>
      <c r="C111" s="102" t="s">
        <v>1861</v>
      </c>
      <c r="D111" s="647">
        <v>724.75264320321367</v>
      </c>
    </row>
    <row r="112" spans="1:4" ht="30" customHeight="1" thickTop="1" thickBot="1">
      <c r="A112" s="199" t="s">
        <v>1319</v>
      </c>
      <c r="B112" s="100" t="s">
        <v>344</v>
      </c>
      <c r="C112" s="102" t="s">
        <v>1862</v>
      </c>
      <c r="D112" s="647">
        <v>2.0920395809394612</v>
      </c>
    </row>
    <row r="113" spans="1:4" ht="30" customHeight="1" thickTop="1" thickBot="1">
      <c r="A113" s="199" t="s">
        <v>1324</v>
      </c>
      <c r="B113" s="100" t="s">
        <v>1306</v>
      </c>
      <c r="C113" s="102" t="s">
        <v>1865</v>
      </c>
      <c r="D113" s="647">
        <v>532.96247201624294</v>
      </c>
    </row>
    <row r="114" spans="1:4" ht="30" customHeight="1" thickTop="1" thickBot="1">
      <c r="A114" s="199" t="s">
        <v>1400</v>
      </c>
      <c r="B114" s="100" t="s">
        <v>92</v>
      </c>
      <c r="C114" s="102" t="s">
        <v>1401</v>
      </c>
      <c r="D114" s="647">
        <v>806023.24106539215</v>
      </c>
    </row>
    <row r="115" spans="1:4" ht="30" customHeight="1" thickTop="1" thickBot="1">
      <c r="A115" s="199" t="s">
        <v>1321</v>
      </c>
      <c r="B115" s="100" t="s">
        <v>92</v>
      </c>
      <c r="C115" s="102" t="s">
        <v>1322</v>
      </c>
      <c r="D115" s="647">
        <v>760.05583753435417</v>
      </c>
    </row>
    <row r="116" spans="1:4" ht="30" customHeight="1" thickTop="1" thickBot="1">
      <c r="A116" s="199" t="s">
        <v>1271</v>
      </c>
      <c r="B116" s="100" t="s">
        <v>339</v>
      </c>
      <c r="C116" s="102" t="s">
        <v>1857</v>
      </c>
      <c r="D116" s="647">
        <v>14.524177466534093</v>
      </c>
    </row>
    <row r="117" spans="1:4" ht="30" customHeight="1" thickTop="1" thickBot="1">
      <c r="A117" s="199" t="s">
        <v>1299</v>
      </c>
      <c r="B117" s="100" t="s">
        <v>92</v>
      </c>
      <c r="C117" s="102" t="s">
        <v>1300</v>
      </c>
      <c r="D117" s="647">
        <v>383004.49435794691</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695"/>
      <c r="B1" s="698"/>
      <c r="C1" s="699"/>
      <c r="D1" s="699"/>
      <c r="E1" s="699"/>
      <c r="F1" s="699"/>
      <c r="G1" s="699"/>
      <c r="H1" s="699"/>
      <c r="I1" s="700"/>
      <c r="J1" s="707" t="s">
        <v>933</v>
      </c>
      <c r="K1" s="714" t="s">
        <v>2198</v>
      </c>
      <c r="L1" s="715"/>
      <c r="M1" s="716"/>
    </row>
    <row r="2" spans="1:13" s="488" customFormat="1">
      <c r="A2" s="696"/>
      <c r="B2" s="720" t="s">
        <v>934</v>
      </c>
      <c r="C2" s="721"/>
      <c r="D2" s="721"/>
      <c r="E2" s="721"/>
      <c r="F2" s="721"/>
      <c r="G2" s="721"/>
      <c r="H2" s="721"/>
      <c r="I2" s="722"/>
      <c r="J2" s="708"/>
      <c r="K2" s="717"/>
      <c r="L2" s="718"/>
      <c r="M2" s="719"/>
    </row>
    <row r="3" spans="1:13" s="488" customFormat="1">
      <c r="A3" s="696"/>
      <c r="B3" s="701" t="s">
        <v>2199</v>
      </c>
      <c r="C3" s="702"/>
      <c r="D3" s="702"/>
      <c r="E3" s="702"/>
      <c r="F3" s="702"/>
      <c r="G3" s="702"/>
      <c r="H3" s="702"/>
      <c r="I3" s="703"/>
      <c r="J3" s="712" t="s">
        <v>935</v>
      </c>
      <c r="K3" s="724">
        <v>1</v>
      </c>
      <c r="L3" s="725"/>
      <c r="M3" s="726"/>
    </row>
    <row r="4" spans="1:13" s="488" customFormat="1">
      <c r="A4" s="696"/>
      <c r="B4" s="701" t="s">
        <v>2200</v>
      </c>
      <c r="C4" s="702"/>
      <c r="D4" s="702"/>
      <c r="E4" s="702"/>
      <c r="F4" s="702"/>
      <c r="G4" s="702"/>
      <c r="H4" s="702"/>
      <c r="I4" s="703"/>
      <c r="J4" s="723"/>
      <c r="K4" s="727"/>
      <c r="L4" s="728"/>
      <c r="M4" s="729"/>
    </row>
    <row r="5" spans="1:13" s="488" customFormat="1">
      <c r="A5" s="696"/>
      <c r="B5" s="709" t="s">
        <v>2201</v>
      </c>
      <c r="C5" s="710"/>
      <c r="D5" s="710"/>
      <c r="E5" s="710"/>
      <c r="F5" s="710"/>
      <c r="G5" s="710"/>
      <c r="H5" s="710"/>
      <c r="I5" s="711"/>
      <c r="J5" s="712" t="s">
        <v>936</v>
      </c>
      <c r="K5" s="730"/>
      <c r="L5" s="730" t="s">
        <v>937</v>
      </c>
      <c r="M5" s="732"/>
    </row>
    <row r="6" spans="1:13" s="488" customFormat="1" ht="13.5" customHeight="1" thickBot="1">
      <c r="A6" s="697"/>
      <c r="B6" s="704"/>
      <c r="C6" s="705"/>
      <c r="D6" s="705"/>
      <c r="E6" s="705"/>
      <c r="F6" s="705"/>
      <c r="G6" s="705"/>
      <c r="H6" s="705"/>
      <c r="I6" s="706"/>
      <c r="J6" s="713"/>
      <c r="K6" s="731"/>
      <c r="L6" s="731"/>
      <c r="M6" s="733"/>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692" t="s">
        <v>2205</v>
      </c>
      <c r="B10" s="693"/>
      <c r="C10" s="693"/>
      <c r="D10" s="693"/>
      <c r="E10" s="507" t="s">
        <v>2206</v>
      </c>
      <c r="F10" s="508"/>
      <c r="H10" s="694" t="s">
        <v>2207</v>
      </c>
      <c r="I10" s="694"/>
      <c r="J10" s="509" t="s">
        <v>2206</v>
      </c>
      <c r="K10" s="510"/>
      <c r="L10" s="510"/>
      <c r="M10" s="511"/>
    </row>
    <row r="11" spans="1:13" s="488" customFormat="1" ht="24" customHeight="1">
      <c r="A11" s="512" t="s">
        <v>939</v>
      </c>
      <c r="B11" s="513"/>
      <c r="C11" s="691"/>
      <c r="D11" s="691"/>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34"/>
      <c r="L12" s="734"/>
      <c r="M12" s="735"/>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36" t="s">
        <v>2202</v>
      </c>
      <c r="F25" s="736"/>
      <c r="G25" s="736"/>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37" t="s">
        <v>942</v>
      </c>
      <c r="B27" s="738"/>
      <c r="C27" s="738"/>
      <c r="D27" s="738"/>
      <c r="E27" s="738"/>
      <c r="F27" s="738"/>
      <c r="G27" s="738"/>
      <c r="H27" s="738"/>
      <c r="I27" s="738"/>
      <c r="J27" s="738"/>
      <c r="K27" s="738"/>
      <c r="L27" s="738"/>
      <c r="M27" s="739"/>
    </row>
    <row r="28" spans="1:13" ht="13.5" thickBot="1">
      <c r="A28" s="554"/>
      <c r="B28" s="555"/>
      <c r="C28" s="555"/>
      <c r="D28" s="555"/>
      <c r="E28" s="555"/>
      <c r="F28" s="555"/>
      <c r="G28" s="555"/>
      <c r="H28" s="555"/>
      <c r="I28" s="555"/>
      <c r="J28" s="555"/>
      <c r="K28" s="555"/>
      <c r="L28" s="555"/>
      <c r="M28" s="556"/>
    </row>
    <row r="29" spans="1:13" ht="25.5">
      <c r="A29" s="557" t="s">
        <v>943</v>
      </c>
      <c r="B29" s="740" t="s">
        <v>944</v>
      </c>
      <c r="C29" s="741"/>
      <c r="D29" s="741"/>
      <c r="E29" s="741"/>
      <c r="F29" s="741"/>
      <c r="G29" s="741"/>
      <c r="H29" s="741"/>
      <c r="I29" s="742"/>
      <c r="J29" s="558" t="s">
        <v>2215</v>
      </c>
      <c r="K29" s="743" t="s">
        <v>945</v>
      </c>
      <c r="L29" s="744"/>
      <c r="M29" s="557" t="s">
        <v>946</v>
      </c>
    </row>
    <row r="30" spans="1:13" ht="13.5" thickBot="1">
      <c r="A30" s="559"/>
      <c r="B30" s="560"/>
      <c r="C30" s="561"/>
      <c r="D30" s="561"/>
      <c r="E30" s="561"/>
      <c r="F30" s="561"/>
      <c r="G30" s="561"/>
      <c r="H30" s="561"/>
      <c r="I30" s="561"/>
      <c r="J30" s="562"/>
      <c r="K30" s="745"/>
      <c r="L30" s="746"/>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47" t="s">
        <v>944</v>
      </c>
      <c r="B34" s="748"/>
      <c r="C34" s="748"/>
      <c r="D34" s="748"/>
      <c r="E34" s="748"/>
      <c r="F34" s="748"/>
      <c r="G34" s="749"/>
      <c r="H34" s="750" t="s">
        <v>948</v>
      </c>
      <c r="I34" s="751"/>
      <c r="J34" s="570" t="s">
        <v>949</v>
      </c>
      <c r="K34" s="752" t="s">
        <v>950</v>
      </c>
      <c r="L34" s="749"/>
      <c r="M34" s="571" t="s">
        <v>951</v>
      </c>
    </row>
    <row r="35" spans="1:13" s="572" customFormat="1" ht="12">
      <c r="A35" s="753"/>
      <c r="B35" s="754"/>
      <c r="C35" s="754"/>
      <c r="D35" s="754"/>
      <c r="E35" s="754"/>
      <c r="F35" s="754"/>
      <c r="G35" s="755"/>
      <c r="H35" s="756"/>
      <c r="I35" s="757"/>
      <c r="J35" s="573"/>
      <c r="K35" s="758"/>
      <c r="L35" s="755"/>
      <c r="M35" s="574"/>
    </row>
    <row r="36" spans="1:13" s="572" customFormat="1" thickBot="1">
      <c r="A36" s="759"/>
      <c r="B36" s="760"/>
      <c r="C36" s="760"/>
      <c r="D36" s="760"/>
      <c r="E36" s="760"/>
      <c r="F36" s="760"/>
      <c r="G36" s="761"/>
      <c r="H36" s="762"/>
      <c r="I36" s="763"/>
      <c r="J36" s="575"/>
      <c r="K36" s="764"/>
      <c r="L36" s="761"/>
      <c r="M36" s="576"/>
    </row>
    <row r="37" spans="1:13" s="572" customFormat="1" thickBot="1">
      <c r="A37" s="765" t="s">
        <v>953</v>
      </c>
      <c r="B37" s="766"/>
      <c r="C37" s="766"/>
      <c r="D37" s="766"/>
      <c r="E37" s="766"/>
      <c r="F37" s="766"/>
      <c r="G37" s="766"/>
      <c r="H37" s="766"/>
      <c r="I37" s="766"/>
      <c r="J37" s="766"/>
      <c r="K37" s="766"/>
      <c r="L37" s="767"/>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47" t="s">
        <v>944</v>
      </c>
      <c r="B41" s="748"/>
      <c r="C41" s="748"/>
      <c r="D41" s="748"/>
      <c r="E41" s="748"/>
      <c r="F41" s="748"/>
      <c r="G41" s="748"/>
      <c r="H41" s="749"/>
      <c r="I41" s="586" t="s">
        <v>945</v>
      </c>
      <c r="J41" s="570" t="s">
        <v>946</v>
      </c>
      <c r="K41" s="752" t="s">
        <v>955</v>
      </c>
      <c r="L41" s="749"/>
      <c r="M41" s="571" t="s">
        <v>951</v>
      </c>
    </row>
    <row r="42" spans="1:13" s="572" customFormat="1" ht="12">
      <c r="A42" s="768"/>
      <c r="B42" s="769"/>
      <c r="C42" s="769"/>
      <c r="D42" s="769"/>
      <c r="E42" s="769"/>
      <c r="F42" s="769"/>
      <c r="G42" s="769"/>
      <c r="H42" s="757"/>
      <c r="I42" s="587"/>
      <c r="J42" s="573"/>
      <c r="K42" s="758"/>
      <c r="L42" s="755"/>
      <c r="M42" s="574"/>
    </row>
    <row r="43" spans="1:13" s="572" customFormat="1" thickBot="1">
      <c r="A43" s="770"/>
      <c r="B43" s="771"/>
      <c r="C43" s="771"/>
      <c r="D43" s="771"/>
      <c r="E43" s="771"/>
      <c r="F43" s="771"/>
      <c r="G43" s="771"/>
      <c r="H43" s="763"/>
      <c r="I43" s="588"/>
      <c r="J43" s="589"/>
      <c r="K43" s="764"/>
      <c r="L43" s="761"/>
      <c r="M43" s="590"/>
    </row>
    <row r="44" spans="1:13" s="572" customFormat="1" thickBot="1">
      <c r="A44" s="765" t="s">
        <v>953</v>
      </c>
      <c r="B44" s="766"/>
      <c r="C44" s="766"/>
      <c r="D44" s="766"/>
      <c r="E44" s="766"/>
      <c r="F44" s="766"/>
      <c r="G44" s="766"/>
      <c r="H44" s="766"/>
      <c r="I44" s="766"/>
      <c r="J44" s="766"/>
      <c r="K44" s="766"/>
      <c r="L44" s="767"/>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72" t="s">
        <v>957</v>
      </c>
      <c r="B48" s="773"/>
      <c r="C48" s="773"/>
      <c r="D48" s="773"/>
      <c r="E48" s="774"/>
      <c r="F48" s="593"/>
      <c r="G48" s="594" t="s">
        <v>945</v>
      </c>
      <c r="H48" s="595" t="s">
        <v>958</v>
      </c>
      <c r="I48" s="596" t="s">
        <v>2233</v>
      </c>
      <c r="J48" s="595" t="s">
        <v>2234</v>
      </c>
      <c r="K48" s="775" t="s">
        <v>961</v>
      </c>
      <c r="L48" s="774"/>
      <c r="M48" s="597" t="s">
        <v>951</v>
      </c>
    </row>
    <row r="49" spans="1:13" s="572" customFormat="1" ht="12">
      <c r="A49" s="598"/>
      <c r="B49" s="599"/>
      <c r="C49" s="599"/>
      <c r="D49" s="599"/>
      <c r="E49" s="599"/>
      <c r="F49" s="599"/>
      <c r="G49" s="600"/>
      <c r="H49" s="573"/>
      <c r="I49" s="587"/>
      <c r="J49" s="573"/>
      <c r="K49" s="758"/>
      <c r="L49" s="755"/>
      <c r="M49" s="574"/>
    </row>
    <row r="50" spans="1:13" s="572" customFormat="1" thickBot="1">
      <c r="A50" s="601"/>
      <c r="B50" s="602"/>
      <c r="C50" s="602"/>
      <c r="D50" s="602"/>
      <c r="E50" s="602"/>
      <c r="F50" s="602"/>
      <c r="G50" s="603"/>
      <c r="H50" s="575"/>
      <c r="I50" s="585"/>
      <c r="J50" s="575"/>
      <c r="K50" s="764"/>
      <c r="L50" s="761"/>
      <c r="M50" s="576"/>
    </row>
    <row r="51" spans="1:13" s="572" customFormat="1" thickBot="1">
      <c r="A51" s="776" t="s">
        <v>953</v>
      </c>
      <c r="B51" s="777"/>
      <c r="C51" s="777"/>
      <c r="D51" s="777"/>
      <c r="E51" s="777"/>
      <c r="F51" s="777"/>
      <c r="G51" s="777"/>
      <c r="H51" s="777"/>
      <c r="I51" s="777"/>
      <c r="J51" s="777"/>
      <c r="K51" s="777"/>
      <c r="L51" s="778"/>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72" t="s">
        <v>944</v>
      </c>
      <c r="B55" s="773"/>
      <c r="C55" s="773"/>
      <c r="D55" s="773"/>
      <c r="E55" s="773"/>
      <c r="F55" s="773"/>
      <c r="G55" s="774"/>
      <c r="H55" s="594" t="s">
        <v>964</v>
      </c>
      <c r="I55" s="596" t="s">
        <v>965</v>
      </c>
      <c r="J55" s="595" t="s">
        <v>966</v>
      </c>
      <c r="K55" s="779" t="s">
        <v>950</v>
      </c>
      <c r="L55" s="780"/>
      <c r="M55" s="605" t="s">
        <v>951</v>
      </c>
    </row>
    <row r="56" spans="1:13" s="572" customFormat="1" ht="12">
      <c r="A56" s="768"/>
      <c r="B56" s="769"/>
      <c r="C56" s="769"/>
      <c r="D56" s="769"/>
      <c r="E56" s="769"/>
      <c r="F56" s="769"/>
      <c r="G56" s="769"/>
      <c r="H56" s="573"/>
      <c r="I56" s="587"/>
      <c r="J56" s="573"/>
      <c r="K56" s="758"/>
      <c r="L56" s="755"/>
      <c r="M56" s="574"/>
    </row>
    <row r="57" spans="1:13" s="572" customFormat="1" thickBot="1">
      <c r="A57" s="770"/>
      <c r="B57" s="771"/>
      <c r="C57" s="771"/>
      <c r="D57" s="771"/>
      <c r="E57" s="771"/>
      <c r="F57" s="771"/>
      <c r="G57" s="771"/>
      <c r="H57" s="575"/>
      <c r="I57" s="585"/>
      <c r="J57" s="575"/>
      <c r="K57" s="764"/>
      <c r="L57" s="761"/>
      <c r="M57" s="576"/>
    </row>
    <row r="58" spans="1:13" s="572" customFormat="1" thickBot="1">
      <c r="A58" s="765" t="s">
        <v>953</v>
      </c>
      <c r="B58" s="766"/>
      <c r="C58" s="766"/>
      <c r="D58" s="766"/>
      <c r="E58" s="766"/>
      <c r="F58" s="766"/>
      <c r="G58" s="766"/>
      <c r="H58" s="766"/>
      <c r="I58" s="766"/>
      <c r="J58" s="766"/>
      <c r="K58" s="766"/>
      <c r="L58" s="767"/>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65" t="s">
        <v>967</v>
      </c>
      <c r="B60" s="766"/>
      <c r="C60" s="766"/>
      <c r="D60" s="766"/>
      <c r="E60" s="766"/>
      <c r="F60" s="766"/>
      <c r="G60" s="766"/>
      <c r="H60" s="766"/>
      <c r="I60" s="766"/>
      <c r="J60" s="766"/>
      <c r="K60" s="766"/>
      <c r="L60" s="767"/>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47" t="s">
        <v>944</v>
      </c>
      <c r="B64" s="748"/>
      <c r="C64" s="748"/>
      <c r="D64" s="748"/>
      <c r="E64" s="748"/>
      <c r="F64" s="748"/>
      <c r="G64" s="748"/>
      <c r="H64" s="606"/>
      <c r="I64" s="607"/>
      <c r="J64" s="608" t="s">
        <v>970</v>
      </c>
      <c r="K64" s="781" t="s">
        <v>971</v>
      </c>
      <c r="L64" s="782"/>
      <c r="M64" s="609"/>
    </row>
    <row r="65" spans="1:13" s="572" customFormat="1" ht="12">
      <c r="A65" s="768" t="s">
        <v>2235</v>
      </c>
      <c r="B65" s="769"/>
      <c r="C65" s="769"/>
      <c r="D65" s="769"/>
      <c r="E65" s="769"/>
      <c r="F65" s="769"/>
      <c r="G65" s="769"/>
      <c r="H65" s="610"/>
      <c r="I65" s="611"/>
      <c r="J65" s="612"/>
      <c r="K65" s="793"/>
      <c r="L65" s="794"/>
      <c r="M65" s="613"/>
    </row>
    <row r="66" spans="1:13" s="572" customFormat="1" ht="12">
      <c r="A66" s="614" t="s">
        <v>973</v>
      </c>
      <c r="B66" s="615"/>
      <c r="C66" s="615"/>
      <c r="D66" s="615"/>
      <c r="E66" s="615"/>
      <c r="F66" s="615"/>
      <c r="G66" s="615"/>
      <c r="H66" s="610"/>
      <c r="I66" s="611"/>
      <c r="J66" s="612"/>
      <c r="K66" s="793"/>
      <c r="L66" s="794"/>
      <c r="M66" s="613"/>
    </row>
    <row r="67" spans="1:13" s="572" customFormat="1" thickBot="1">
      <c r="A67" s="601" t="s">
        <v>974</v>
      </c>
      <c r="B67" s="602"/>
      <c r="C67" s="602"/>
      <c r="D67" s="602"/>
      <c r="E67" s="602"/>
      <c r="F67" s="602"/>
      <c r="G67" s="602"/>
      <c r="H67" s="616"/>
      <c r="I67" s="617"/>
      <c r="J67" s="612"/>
      <c r="K67" s="795"/>
      <c r="L67" s="796"/>
      <c r="M67" s="613"/>
    </row>
    <row r="68" spans="1:13" s="572" customFormat="1" thickBot="1">
      <c r="A68" s="765" t="s">
        <v>953</v>
      </c>
      <c r="B68" s="766"/>
      <c r="C68" s="766"/>
      <c r="D68" s="766"/>
      <c r="E68" s="766"/>
      <c r="F68" s="766"/>
      <c r="G68" s="766"/>
      <c r="H68" s="766"/>
      <c r="I68" s="766"/>
      <c r="J68" s="766"/>
      <c r="K68" s="766"/>
      <c r="L68" s="767"/>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65" t="s">
        <v>2236</v>
      </c>
      <c r="B70" s="766"/>
      <c r="C70" s="766"/>
      <c r="D70" s="766"/>
      <c r="E70" s="766"/>
      <c r="F70" s="766"/>
      <c r="G70" s="766"/>
      <c r="H70" s="766"/>
      <c r="I70" s="766"/>
      <c r="J70" s="766"/>
      <c r="K70" s="766"/>
      <c r="L70" s="767"/>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783" t="s">
        <v>2218</v>
      </c>
      <c r="B87" s="784"/>
      <c r="C87" s="784"/>
      <c r="D87" s="784"/>
      <c r="E87" s="784"/>
      <c r="F87" s="784"/>
      <c r="G87" s="784"/>
      <c r="H87" s="784"/>
      <c r="I87" s="784"/>
      <c r="J87" s="784"/>
      <c r="K87" s="784"/>
      <c r="L87" s="784"/>
      <c r="M87" s="785"/>
    </row>
    <row r="88" spans="1:13" ht="17.25" customHeight="1">
      <c r="A88" s="783"/>
      <c r="B88" s="784"/>
      <c r="C88" s="784"/>
      <c r="D88" s="784"/>
      <c r="E88" s="784"/>
      <c r="F88" s="784"/>
      <c r="G88" s="784"/>
      <c r="H88" s="784"/>
      <c r="I88" s="784"/>
      <c r="J88" s="784"/>
      <c r="K88" s="784"/>
      <c r="L88" s="784"/>
      <c r="M88" s="785"/>
    </row>
    <row r="89" spans="1:13" ht="18.75" customHeight="1">
      <c r="A89" s="786" t="s">
        <v>2219</v>
      </c>
      <c r="B89" s="787"/>
      <c r="C89" s="787"/>
      <c r="D89" s="787"/>
      <c r="E89" s="787"/>
      <c r="F89" s="787"/>
      <c r="G89" s="787"/>
      <c r="H89" s="787"/>
      <c r="I89" s="787"/>
      <c r="J89" s="787"/>
      <c r="K89" s="787"/>
      <c r="L89" s="787"/>
      <c r="M89" s="788"/>
    </row>
    <row r="90" spans="1:13" ht="21.75" customHeight="1">
      <c r="A90" s="786"/>
      <c r="B90" s="787"/>
      <c r="C90" s="787"/>
      <c r="D90" s="787"/>
      <c r="E90" s="787"/>
      <c r="F90" s="787"/>
      <c r="G90" s="787"/>
      <c r="H90" s="787"/>
      <c r="I90" s="787"/>
      <c r="J90" s="787"/>
      <c r="K90" s="787"/>
      <c r="L90" s="787"/>
      <c r="M90" s="788"/>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789"/>
      <c r="J100" s="789"/>
      <c r="K100" s="789"/>
      <c r="L100" s="789"/>
      <c r="M100" s="790"/>
    </row>
    <row r="101" spans="1:13" ht="13.5" thickBot="1">
      <c r="A101" s="642" t="s">
        <v>2221</v>
      </c>
      <c r="B101" s="643"/>
      <c r="C101" s="643"/>
      <c r="D101" s="644"/>
      <c r="E101" s="644"/>
      <c r="F101" s="644"/>
      <c r="G101" s="644"/>
      <c r="H101" s="644"/>
      <c r="I101" s="791"/>
      <c r="J101" s="791"/>
      <c r="K101" s="791"/>
      <c r="L101" s="791"/>
      <c r="M101" s="79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811" t="s">
        <v>2205</v>
      </c>
      <c r="C10" s="812"/>
      <c r="D10" s="812"/>
      <c r="E10" s="812"/>
      <c r="F10" s="357" t="s">
        <v>2206</v>
      </c>
      <c r="G10" s="79"/>
      <c r="H10" s="358"/>
      <c r="I10" s="813" t="s">
        <v>2207</v>
      </c>
      <c r="J10" s="813"/>
      <c r="K10" s="359" t="s">
        <v>2206</v>
      </c>
      <c r="L10" s="355"/>
      <c r="M10" s="355"/>
      <c r="N10" s="356"/>
    </row>
    <row r="11" spans="2:14">
      <c r="B11" s="360" t="s">
        <v>939</v>
      </c>
      <c r="C11" s="361"/>
      <c r="D11" s="799"/>
      <c r="E11" s="799"/>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814" t="s">
        <v>2222</v>
      </c>
      <c r="G25" s="815"/>
      <c r="H25" s="815"/>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129</v>
      </c>
      <c r="B36" s="870" t="str">
        <f>VLOOKUP(A36,EQUIPOS!A6:D154,3,FALSE)</f>
        <v xml:space="preserve">Buldozer, Potencia al volante de 140 HP, motor de 2200 RPM, longitud de hoja 4,80m. </v>
      </c>
      <c r="C36" s="871"/>
      <c r="D36" s="871"/>
      <c r="E36" s="871"/>
      <c r="F36" s="871"/>
      <c r="G36" s="871"/>
      <c r="H36" s="872"/>
      <c r="I36" s="266"/>
      <c r="J36" s="267"/>
      <c r="K36" s="268">
        <f>VLOOKUP(A36,EQUIPOS!A6:D161,4,FALSE)</f>
        <v>316715.67636623775</v>
      </c>
      <c r="L36" s="269"/>
      <c r="M36" s="270">
        <v>0.15</v>
      </c>
      <c r="N36" s="271">
        <f>K36/M36</f>
        <v>2111437.8424415849</v>
      </c>
    </row>
    <row r="37" spans="1:14">
      <c r="A37" t="s">
        <v>150</v>
      </c>
      <c r="B37" s="870" t="str">
        <f>VLOOKUP(A37,EQUIPOS!A7:D154,3,FALSE)</f>
        <v>Cargador : Potencia en el volante 125 hp, Clasificación de RPM del motor 2300.</v>
      </c>
      <c r="C37" s="871"/>
      <c r="D37" s="871"/>
      <c r="E37" s="871"/>
      <c r="F37" s="871"/>
      <c r="G37" s="871"/>
      <c r="H37" s="872"/>
      <c r="I37" s="266"/>
      <c r="J37" s="267"/>
      <c r="K37" s="268">
        <f>VLOOKUP(A37,EQUIPOS!A7:D162,4,FALSE)</f>
        <v>286233.63091593678</v>
      </c>
      <c r="L37" s="269"/>
      <c r="M37" s="270">
        <v>0.15</v>
      </c>
      <c r="N37" s="271">
        <f>K37/M37</f>
        <v>1908224.2061062453</v>
      </c>
    </row>
    <row r="38" spans="1:14">
      <c r="A38" t="s">
        <v>273</v>
      </c>
      <c r="B38" s="870" t="str">
        <f>VLOOKUP(A38,EQUIPOS!A8:D154,3,FALSE)</f>
        <v>Motosierra, 93.6 cm3 - 7.1 HP, 45-90 cm - 7.9 kg</v>
      </c>
      <c r="C38" s="871"/>
      <c r="D38" s="871"/>
      <c r="E38" s="871"/>
      <c r="F38" s="871"/>
      <c r="G38" s="871"/>
      <c r="H38" s="872"/>
      <c r="I38" s="266"/>
      <c r="J38" s="267"/>
      <c r="K38" s="268">
        <f>VLOOKUP(A38,EQUIPOS!A8:D163,4,FALSE)</f>
        <v>14590.803286850422</v>
      </c>
      <c r="L38" s="269"/>
      <c r="M38" s="270">
        <v>0.15</v>
      </c>
      <c r="N38" s="272">
        <f>K38/M38</f>
        <v>97272.021912336146</v>
      </c>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9021.8333333333339</v>
      </c>
    </row>
    <row r="43" spans="1:14" ht="15.75" thickBot="1">
      <c r="B43" s="821" t="s">
        <v>953</v>
      </c>
      <c r="C43" s="822"/>
      <c r="D43" s="822"/>
      <c r="E43" s="822"/>
      <c r="F43" s="822"/>
      <c r="G43" s="822"/>
      <c r="H43" s="822"/>
      <c r="I43" s="822"/>
      <c r="J43" s="822"/>
      <c r="K43" s="822"/>
      <c r="L43" s="822"/>
      <c r="M43" s="823"/>
      <c r="N43" s="99">
        <f>SUM(N36:N42)</f>
        <v>4125955.9037935003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4" t="s">
        <v>957</v>
      </c>
      <c r="C58" s="885"/>
      <c r="D58" s="885"/>
      <c r="E58" s="885"/>
      <c r="F58" s="885"/>
      <c r="G58" s="886"/>
      <c r="H58" s="73" t="s">
        <v>945</v>
      </c>
      <c r="I58" s="74" t="s">
        <v>958</v>
      </c>
      <c r="J58" s="75" t="s">
        <v>959</v>
      </c>
      <c r="K58" s="73" t="s">
        <v>960</v>
      </c>
      <c r="L58" s="907" t="s">
        <v>961</v>
      </c>
      <c r="M58" s="886"/>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908">
        <v>983.54</v>
      </c>
      <c r="M59" s="909"/>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99"/>
      <c r="M64" s="900"/>
      <c r="N64" s="295"/>
    </row>
    <row r="65" spans="1:15" ht="15.75" thickBot="1">
      <c r="B65" s="910" t="s">
        <v>953</v>
      </c>
      <c r="C65" s="864"/>
      <c r="D65" s="864"/>
      <c r="E65" s="864"/>
      <c r="F65" s="864"/>
      <c r="G65" s="864"/>
      <c r="H65" s="864"/>
      <c r="I65" s="864"/>
      <c r="J65" s="864"/>
      <c r="K65" s="864"/>
      <c r="L65" s="864"/>
      <c r="M65" s="865"/>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48"/>
      <c r="J75" s="48"/>
      <c r="K75" s="48"/>
      <c r="L75" s="899"/>
      <c r="M75" s="900"/>
      <c r="N75" s="295"/>
    </row>
    <row r="76" spans="1:15" ht="15.75" thickBot="1">
      <c r="B76" s="821" t="s">
        <v>953</v>
      </c>
      <c r="C76" s="822"/>
      <c r="D76" s="822"/>
      <c r="E76" s="822"/>
      <c r="F76" s="822"/>
      <c r="G76" s="822"/>
      <c r="H76" s="822"/>
      <c r="I76" s="864"/>
      <c r="J76" s="864"/>
      <c r="K76" s="864"/>
      <c r="L76" s="864"/>
      <c r="M76" s="865"/>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4340816.4704601672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868163.29409203352</v>
      </c>
      <c r="M83" s="857"/>
      <c r="N83" s="51"/>
    </row>
    <row r="84" spans="1:14">
      <c r="B84" s="89" t="s">
        <v>973</v>
      </c>
      <c r="C84" s="90"/>
      <c r="D84" s="90"/>
      <c r="E84" s="90"/>
      <c r="F84" s="90"/>
      <c r="G84" s="90"/>
      <c r="H84" s="90"/>
      <c r="I84" s="87"/>
      <c r="J84" s="88"/>
      <c r="K84" s="303">
        <v>0.05</v>
      </c>
      <c r="L84" s="856">
        <f>N78*K84</f>
        <v>217040.82352300838</v>
      </c>
      <c r="M84" s="857"/>
      <c r="N84" s="51"/>
    </row>
    <row r="85" spans="1:14" ht="15.75" thickBot="1">
      <c r="B85" s="91" t="s">
        <v>974</v>
      </c>
      <c r="C85" s="92"/>
      <c r="D85" s="92"/>
      <c r="E85" s="92"/>
      <c r="F85" s="92"/>
      <c r="G85" s="92"/>
      <c r="H85" s="92"/>
      <c r="I85" s="93"/>
      <c r="J85" s="94"/>
      <c r="K85" s="304">
        <v>0.05</v>
      </c>
      <c r="L85" s="858">
        <f>N78*K85</f>
        <v>217040.82352300838</v>
      </c>
      <c r="M85" s="859"/>
      <c r="N85" s="51"/>
    </row>
    <row r="86" spans="1:14" ht="15.75" thickBot="1">
      <c r="B86" s="821" t="s">
        <v>953</v>
      </c>
      <c r="C86" s="822"/>
      <c r="D86" s="822"/>
      <c r="E86" s="822"/>
      <c r="F86" s="822"/>
      <c r="G86" s="822"/>
      <c r="H86" s="822"/>
      <c r="I86" s="822"/>
      <c r="J86" s="822"/>
      <c r="K86" s="822"/>
      <c r="L86" s="822"/>
      <c r="M86" s="823"/>
      <c r="N86" s="52">
        <f>L83+L84+L85</f>
        <v>1302244.9411380501</v>
      </c>
    </row>
    <row r="87" spans="1:14" ht="15.75" thickBot="1">
      <c r="B87" s="33"/>
      <c r="C87" s="34"/>
      <c r="D87" s="34"/>
      <c r="E87" s="34"/>
      <c r="F87" s="34"/>
      <c r="G87" s="34"/>
      <c r="H87" s="34"/>
      <c r="I87" s="34"/>
      <c r="J87" s="34"/>
      <c r="K87" s="34"/>
      <c r="L87" s="34"/>
      <c r="M87" s="34"/>
      <c r="N87" s="35"/>
    </row>
    <row r="88" spans="1:14" ht="15.75" thickBot="1">
      <c r="A88" t="s">
        <v>2015</v>
      </c>
      <c r="B88" s="821" t="s">
        <v>975</v>
      </c>
      <c r="C88" s="822"/>
      <c r="D88" s="822"/>
      <c r="E88" s="822"/>
      <c r="F88" s="822"/>
      <c r="G88" s="822"/>
      <c r="H88" s="822"/>
      <c r="I88" s="822"/>
      <c r="J88" s="822"/>
      <c r="K88" s="822"/>
      <c r="L88" s="822"/>
      <c r="M88" s="823"/>
      <c r="N88" s="187">
        <f>N78+N86</f>
        <v>5643061.4115982167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4"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1" t="s">
        <v>2205</v>
      </c>
      <c r="C10" s="812"/>
      <c r="D10" s="812"/>
      <c r="E10" s="812"/>
      <c r="F10" s="390" t="s">
        <v>2206</v>
      </c>
      <c r="G10" s="79"/>
      <c r="H10" s="358"/>
      <c r="I10" s="813" t="s">
        <v>2207</v>
      </c>
      <c r="J10" s="813"/>
      <c r="K10" s="391" t="s">
        <v>2206</v>
      </c>
      <c r="L10" s="355"/>
      <c r="M10" s="355"/>
      <c r="N10" s="35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249</v>
      </c>
      <c r="B36" s="870" t="str">
        <f>VLOOKUP(A36,EQUIPOS!A6:D154,3,FALSE)</f>
        <v>Guadañadora, Cilindraje 41.5 cm3, Longitud del mango 1450 mm, Peso 7.4 kg</v>
      </c>
      <c r="C36" s="871"/>
      <c r="D36" s="871"/>
      <c r="E36" s="871"/>
      <c r="F36" s="871"/>
      <c r="G36" s="871"/>
      <c r="H36" s="872"/>
      <c r="I36" s="266"/>
      <c r="J36" s="267"/>
      <c r="K36" s="268">
        <f>VLOOKUP(A36,EQUIPOS!A6:D161,4,FALSE)</f>
        <v>15815.053337677007</v>
      </c>
      <c r="L36" s="269"/>
      <c r="M36" s="270">
        <v>0.36</v>
      </c>
      <c r="N36" s="271">
        <f>K36/M36</f>
        <v>43930.703715769465</v>
      </c>
    </row>
    <row r="37" spans="1:14">
      <c r="A37" t="s">
        <v>273</v>
      </c>
      <c r="B37" s="870" t="str">
        <f>VLOOKUP(A37,EQUIPOS!A7:D154,3,FALSE)</f>
        <v>Motosierra, 93.6 cm3 - 7.1 HP, 45-90 cm - 7.9 kg</v>
      </c>
      <c r="C37" s="871"/>
      <c r="D37" s="871"/>
      <c r="E37" s="871"/>
      <c r="F37" s="871"/>
      <c r="G37" s="871"/>
      <c r="H37" s="872"/>
      <c r="I37" s="266"/>
      <c r="J37" s="267"/>
      <c r="K37" s="268">
        <f>VLOOKUP(A37,EQUIPOS!A7:D162,4,FALSE)</f>
        <v>14590.803286850422</v>
      </c>
      <c r="L37" s="269"/>
      <c r="M37" s="270">
        <v>0.10299999999999999</v>
      </c>
      <c r="N37" s="271">
        <f>K37/M37</f>
        <v>141658.28433835361</v>
      </c>
    </row>
    <row r="38" spans="1:14">
      <c r="B38" s="870"/>
      <c r="C38" s="871"/>
      <c r="D38" s="871"/>
      <c r="E38" s="871"/>
      <c r="F38" s="871"/>
      <c r="G38" s="871"/>
      <c r="H38" s="872"/>
      <c r="I38" s="266"/>
      <c r="J38" s="267"/>
      <c r="K38" s="268"/>
      <c r="L38" s="269"/>
      <c r="M38" s="270"/>
      <c r="N38" s="272"/>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1879.5486111111113</v>
      </c>
    </row>
    <row r="43" spans="1:14" ht="15.75" thickBot="1">
      <c r="B43" s="821" t="s">
        <v>953</v>
      </c>
      <c r="C43" s="822"/>
      <c r="D43" s="822"/>
      <c r="E43" s="822"/>
      <c r="F43" s="822"/>
      <c r="G43" s="822"/>
      <c r="H43" s="822"/>
      <c r="I43" s="822"/>
      <c r="J43" s="822"/>
      <c r="K43" s="822"/>
      <c r="L43" s="822"/>
      <c r="M43" s="823"/>
      <c r="N43" s="99">
        <f>SUM(N36:N42)</f>
        <v>187468.53666523419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908">
        <f>'900.2'!N78</f>
        <v>1832.2394500526154</v>
      </c>
      <c r="M59" s="909"/>
      <c r="N59" s="286">
        <f>K59*L59</f>
        <v>91611.972502630771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91611.972502630771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316671.48139008723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63334.296278017449</v>
      </c>
      <c r="M83" s="857"/>
      <c r="N83" s="51"/>
    </row>
    <row r="84" spans="1:14">
      <c r="B84" s="89" t="s">
        <v>973</v>
      </c>
      <c r="C84" s="90"/>
      <c r="D84" s="90"/>
      <c r="E84" s="90"/>
      <c r="F84" s="90"/>
      <c r="G84" s="90"/>
      <c r="H84" s="90"/>
      <c r="I84" s="87"/>
      <c r="J84" s="88"/>
      <c r="K84" s="303">
        <v>0.05</v>
      </c>
      <c r="L84" s="856">
        <f>N78*K84</f>
        <v>15833.574069504362</v>
      </c>
      <c r="M84" s="857"/>
      <c r="N84" s="51"/>
    </row>
    <row r="85" spans="1:14" ht="15.75" thickBot="1">
      <c r="B85" s="91" t="s">
        <v>974</v>
      </c>
      <c r="C85" s="92"/>
      <c r="D85" s="92"/>
      <c r="E85" s="92"/>
      <c r="F85" s="92"/>
      <c r="G85" s="92"/>
      <c r="H85" s="92"/>
      <c r="I85" s="93"/>
      <c r="J85" s="94"/>
      <c r="K85" s="304">
        <v>0.05</v>
      </c>
      <c r="L85" s="858">
        <f>N78*K85</f>
        <v>15833.574069504362</v>
      </c>
      <c r="M85" s="859"/>
      <c r="N85" s="51"/>
    </row>
    <row r="86" spans="1:14" ht="15.75" thickBot="1">
      <c r="B86" s="821" t="s">
        <v>953</v>
      </c>
      <c r="C86" s="822"/>
      <c r="D86" s="822"/>
      <c r="E86" s="822"/>
      <c r="F86" s="822"/>
      <c r="G86" s="822"/>
      <c r="H86" s="822"/>
      <c r="I86" s="822"/>
      <c r="J86" s="822"/>
      <c r="K86" s="822"/>
      <c r="L86" s="822"/>
      <c r="M86" s="823"/>
      <c r="N86" s="52">
        <f>L83+L84+L85</f>
        <v>95001.44441702617</v>
      </c>
    </row>
    <row r="87" spans="1:14" ht="15.75" thickBot="1">
      <c r="B87" s="33"/>
      <c r="C87" s="34"/>
      <c r="D87" s="34"/>
      <c r="E87" s="34"/>
      <c r="F87" s="34"/>
      <c r="G87" s="34"/>
      <c r="H87" s="34"/>
      <c r="I87" s="34"/>
      <c r="J87" s="34"/>
      <c r="K87" s="34"/>
      <c r="L87" s="34"/>
      <c r="M87" s="34"/>
      <c r="N87" s="35"/>
    </row>
    <row r="88" spans="1:14" ht="15.75" thickBot="1">
      <c r="A88" t="s">
        <v>2015</v>
      </c>
      <c r="B88" s="821" t="s">
        <v>975</v>
      </c>
      <c r="C88" s="822"/>
      <c r="D88" s="822"/>
      <c r="E88" s="822"/>
      <c r="F88" s="822"/>
      <c r="G88" s="822"/>
      <c r="H88" s="822"/>
      <c r="I88" s="822"/>
      <c r="J88" s="822"/>
      <c r="K88" s="822"/>
      <c r="L88" s="822"/>
      <c r="M88" s="823"/>
      <c r="N88" s="187">
        <f>N78+N86</f>
        <v>411672.92580711341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6"/>
      <c r="J36" s="267"/>
      <c r="K36" s="268">
        <f>VLOOKUP(A36,EQUIPOS!A6:D161,4,FALSE)</f>
        <v>286233.63091593678</v>
      </c>
      <c r="L36" s="269"/>
      <c r="M36" s="270">
        <v>2.375</v>
      </c>
      <c r="N36" s="271">
        <f>K36/M36</f>
        <v>120519.42354355233</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2.375</v>
      </c>
      <c r="N37" s="271">
        <f>K37/M37</f>
        <v>92152.441811686876</v>
      </c>
    </row>
    <row r="38" spans="1:14">
      <c r="A38" t="s">
        <v>195</v>
      </c>
      <c r="B38" s="870" t="str">
        <f>VLOOKUP(A38,EQUIPOS!A7:D154,3,FALSE)</f>
        <v xml:space="preserve">Equipo de oxicorte, Capacidad de corte: hasta 6´´ (152mm) </v>
      </c>
      <c r="C38" s="871"/>
      <c r="D38" s="871"/>
      <c r="E38" s="871"/>
      <c r="F38" s="871"/>
      <c r="G38" s="871"/>
      <c r="H38" s="872"/>
      <c r="I38" s="266"/>
      <c r="J38" s="267"/>
      <c r="K38" s="268">
        <f>VLOOKUP(A38,EQUIPOS!A7:D162,4,FALSE)</f>
        <v>40309.267901157524</v>
      </c>
      <c r="L38" s="269"/>
      <c r="M38" s="270">
        <v>2.375</v>
      </c>
      <c r="N38" s="272">
        <f>K38/M38</f>
        <v>16972.323326803169</v>
      </c>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1416.2065453389896</v>
      </c>
    </row>
    <row r="43" spans="1:14" ht="15.75" thickBot="1">
      <c r="B43" s="821" t="s">
        <v>953</v>
      </c>
      <c r="C43" s="822"/>
      <c r="D43" s="822"/>
      <c r="E43" s="822"/>
      <c r="F43" s="822"/>
      <c r="G43" s="822"/>
      <c r="H43" s="822"/>
      <c r="I43" s="822"/>
      <c r="J43" s="822"/>
      <c r="K43" s="822"/>
      <c r="L43" s="822"/>
      <c r="M43" s="823"/>
      <c r="N43" s="99">
        <f>SUM(N36:N42)</f>
        <v>231060.39522738135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08">
        <f>'900.2'!N78</f>
        <v>1832.2394500526154</v>
      </c>
      <c r="M59" s="909"/>
      <c r="N59" s="286">
        <f>K59*L59</f>
        <v>1832.2394500526154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1832.2394500526154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181">
        <f>N43+N54+N65+N76</f>
        <v>247054.70013082385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49410.940026164775</v>
      </c>
      <c r="M83" s="857"/>
      <c r="N83" s="51"/>
    </row>
    <row r="84" spans="1:14">
      <c r="B84" s="89" t="s">
        <v>973</v>
      </c>
      <c r="C84" s="90"/>
      <c r="D84" s="90"/>
      <c r="E84" s="90"/>
      <c r="F84" s="90"/>
      <c r="G84" s="90"/>
      <c r="H84" s="90"/>
      <c r="I84" s="87"/>
      <c r="J84" s="88"/>
      <c r="K84" s="303">
        <v>0.05</v>
      </c>
      <c r="L84" s="856">
        <f>N78*K84</f>
        <v>12352.735006541194</v>
      </c>
      <c r="M84" s="857"/>
      <c r="N84" s="51"/>
    </row>
    <row r="85" spans="1:14" ht="15.75" thickBot="1">
      <c r="B85" s="91" t="s">
        <v>974</v>
      </c>
      <c r="C85" s="92"/>
      <c r="D85" s="92"/>
      <c r="E85" s="92"/>
      <c r="F85" s="92"/>
      <c r="G85" s="92"/>
      <c r="H85" s="92"/>
      <c r="I85" s="93"/>
      <c r="J85" s="94"/>
      <c r="K85" s="304">
        <v>0.05</v>
      </c>
      <c r="L85" s="858">
        <f>N78*K85</f>
        <v>12352.735006541194</v>
      </c>
      <c r="M85" s="859"/>
      <c r="N85" s="51"/>
    </row>
    <row r="86" spans="1:14" ht="15.75" thickBot="1">
      <c r="B86" s="821" t="s">
        <v>953</v>
      </c>
      <c r="C86" s="822"/>
      <c r="D86" s="822"/>
      <c r="E86" s="822"/>
      <c r="F86" s="822"/>
      <c r="G86" s="822"/>
      <c r="H86" s="822"/>
      <c r="I86" s="822"/>
      <c r="J86" s="822"/>
      <c r="K86" s="822"/>
      <c r="L86" s="822"/>
      <c r="M86" s="823"/>
      <c r="N86" s="52">
        <f>L83+L84+L85</f>
        <v>74116.410039247159</v>
      </c>
    </row>
    <row r="87" spans="1:14" ht="15.75" thickBot="1">
      <c r="B87" s="33"/>
      <c r="C87" s="34"/>
      <c r="D87" s="34"/>
      <c r="E87" s="34"/>
      <c r="F87" s="34"/>
      <c r="G87" s="34"/>
      <c r="H87" s="34"/>
      <c r="I87" s="34"/>
      <c r="J87" s="34"/>
      <c r="K87" s="34"/>
      <c r="L87" s="34"/>
      <c r="M87" s="34"/>
      <c r="N87" s="35"/>
    </row>
    <row r="88" spans="1:14" ht="15.75" thickBot="1">
      <c r="A88" t="s">
        <v>2015</v>
      </c>
      <c r="B88" s="821" t="s">
        <v>975</v>
      </c>
      <c r="C88" s="822"/>
      <c r="D88" s="822"/>
      <c r="E88" s="822"/>
      <c r="F88" s="822"/>
      <c r="G88" s="822"/>
      <c r="H88" s="822"/>
      <c r="I88" s="822"/>
      <c r="J88" s="822"/>
      <c r="K88" s="822"/>
      <c r="L88" s="822"/>
      <c r="M88" s="823"/>
      <c r="N88" s="52">
        <f>N78+N86</f>
        <v>321171.11017007101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1" t="s">
        <v>2205</v>
      </c>
      <c r="C10" s="812"/>
      <c r="D10" s="812"/>
      <c r="E10" s="812"/>
      <c r="F10" s="390" t="s">
        <v>2206</v>
      </c>
      <c r="G10" s="79"/>
      <c r="H10" s="358"/>
      <c r="I10" s="813" t="s">
        <v>2207</v>
      </c>
      <c r="J10" s="813"/>
      <c r="K10" s="391" t="s">
        <v>2206</v>
      </c>
      <c r="L10" s="355"/>
      <c r="M10" s="355"/>
      <c r="N10" s="35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312</v>
      </c>
      <c r="B36" s="870" t="str">
        <f>VLOOKUP(A36,EQUIPOS!A6:D154,3,FALSE)</f>
        <v>Retroexcavadora sobre oruga, potencia 138 HP, balde de 1,5 m3.</v>
      </c>
      <c r="C36" s="871"/>
      <c r="D36" s="871"/>
      <c r="E36" s="871"/>
      <c r="F36" s="871"/>
      <c r="G36" s="871"/>
      <c r="H36" s="872"/>
      <c r="I36" s="266"/>
      <c r="J36" s="267"/>
      <c r="K36" s="268">
        <f>VLOOKUP(A36,EQUIPOS!A6:D161,4,FALSE)</f>
        <v>357792.03864492098</v>
      </c>
      <c r="L36" s="269"/>
      <c r="M36" s="270">
        <v>2.5</v>
      </c>
      <c r="N36" s="271">
        <f>K36/M36</f>
        <v>143116.81545796839</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2.5</v>
      </c>
      <c r="N37" s="271">
        <f>K37/M37</f>
        <v>87544.819721102525</v>
      </c>
    </row>
    <row r="38" spans="1:14">
      <c r="A38" t="s">
        <v>195</v>
      </c>
      <c r="B38" s="870" t="str">
        <f>VLOOKUP(A38,EQUIPOS!A8:D154,3,FALSE)</f>
        <v xml:space="preserve">Equipo de oxicorte, Capacidad de corte: hasta 6´´ (152mm) </v>
      </c>
      <c r="C38" s="871"/>
      <c r="D38" s="871"/>
      <c r="E38" s="871"/>
      <c r="F38" s="871"/>
      <c r="G38" s="871"/>
      <c r="H38" s="872"/>
      <c r="I38" s="266"/>
      <c r="J38" s="267"/>
      <c r="K38" s="268">
        <f>VLOOKUP(A38,EQUIPOS!A8:D163,4,FALSE)</f>
        <v>40309.267901157524</v>
      </c>
      <c r="L38" s="269"/>
      <c r="M38" s="270">
        <v>2.5</v>
      </c>
      <c r="N38" s="271">
        <f>K38/M38</f>
        <v>16123.707160463009</v>
      </c>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269.07924361440797</v>
      </c>
    </row>
    <row r="43" spans="1:14" ht="15.75" thickBot="1">
      <c r="B43" s="821" t="s">
        <v>953</v>
      </c>
      <c r="C43" s="822"/>
      <c r="D43" s="822"/>
      <c r="E43" s="822"/>
      <c r="F43" s="822"/>
      <c r="G43" s="822"/>
      <c r="H43" s="822"/>
      <c r="I43" s="822"/>
      <c r="J43" s="822"/>
      <c r="K43" s="822"/>
      <c r="L43" s="822"/>
      <c r="M43" s="823"/>
      <c r="N43" s="99">
        <f>SUM(N36:N42)</f>
        <v>247054.42158314833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08">
        <f>'900.2'!N78</f>
        <v>1832.2394500526154</v>
      </c>
      <c r="M59" s="909"/>
      <c r="N59" s="286">
        <f>K59*L59</f>
        <v>1832.2394500526154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1832.2394500526154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262340.62321392132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52468.124642784271</v>
      </c>
      <c r="M83" s="857"/>
      <c r="N83" s="51"/>
    </row>
    <row r="84" spans="1:14">
      <c r="B84" s="89" t="s">
        <v>973</v>
      </c>
      <c r="C84" s="90"/>
      <c r="D84" s="90"/>
      <c r="E84" s="90"/>
      <c r="F84" s="90"/>
      <c r="G84" s="90"/>
      <c r="H84" s="90"/>
      <c r="I84" s="87"/>
      <c r="J84" s="88"/>
      <c r="K84" s="303">
        <v>0.05</v>
      </c>
      <c r="L84" s="856">
        <f>N78*K84</f>
        <v>13117.031160696068</v>
      </c>
      <c r="M84" s="857"/>
      <c r="N84" s="51"/>
    </row>
    <row r="85" spans="1:14" ht="15.75" thickBot="1">
      <c r="B85" s="91" t="s">
        <v>974</v>
      </c>
      <c r="C85" s="92"/>
      <c r="D85" s="92"/>
      <c r="E85" s="92"/>
      <c r="F85" s="92"/>
      <c r="G85" s="92"/>
      <c r="H85" s="92"/>
      <c r="I85" s="93"/>
      <c r="J85" s="94"/>
      <c r="K85" s="304">
        <v>0.05</v>
      </c>
      <c r="L85" s="858">
        <f>N78*K85</f>
        <v>13117.031160696068</v>
      </c>
      <c r="M85" s="859"/>
      <c r="N85" s="51"/>
    </row>
    <row r="86" spans="1:14" ht="15.75" thickBot="1">
      <c r="B86" s="821" t="s">
        <v>953</v>
      </c>
      <c r="C86" s="822"/>
      <c r="D86" s="822"/>
      <c r="E86" s="822"/>
      <c r="F86" s="822"/>
      <c r="G86" s="822"/>
      <c r="H86" s="822"/>
      <c r="I86" s="822"/>
      <c r="J86" s="822"/>
      <c r="K86" s="822"/>
      <c r="L86" s="822"/>
      <c r="M86" s="823"/>
      <c r="N86" s="52">
        <f>L83+L84+L85</f>
        <v>78702.186964176391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341042.81017809769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811" t="s">
        <v>2205</v>
      </c>
      <c r="C10" s="812"/>
      <c r="D10" s="812"/>
      <c r="E10" s="812"/>
      <c r="F10" s="390" t="s">
        <v>2206</v>
      </c>
      <c r="G10" s="79"/>
      <c r="H10" s="358"/>
      <c r="I10" s="813" t="s">
        <v>2207</v>
      </c>
      <c r="J10" s="813"/>
      <c r="K10" s="391" t="s">
        <v>2206</v>
      </c>
      <c r="L10" s="355"/>
      <c r="M10" s="355"/>
      <c r="N10" s="35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6"/>
      <c r="J36" s="267"/>
      <c r="K36" s="268">
        <f>VLOOKUP(A36,EQUIPOS!A6:D161,4,FALSE)</f>
        <v>286233.63091593678</v>
      </c>
      <c r="L36" s="269"/>
      <c r="M36" s="270">
        <v>9.25</v>
      </c>
      <c r="N36" s="271">
        <f>K36/M36</f>
        <v>30944.176315236407</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9.25</v>
      </c>
      <c r="N37" s="271">
        <f>K37/M37</f>
        <v>23660.762086784467</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58.094119895785944</v>
      </c>
    </row>
    <row r="43" spans="1:14" ht="15.75" thickBot="1">
      <c r="B43" s="821" t="s">
        <v>953</v>
      </c>
      <c r="C43" s="822"/>
      <c r="D43" s="822"/>
      <c r="E43" s="822"/>
      <c r="F43" s="822"/>
      <c r="G43" s="822"/>
      <c r="H43" s="822"/>
      <c r="I43" s="822"/>
      <c r="J43" s="822"/>
      <c r="K43" s="822"/>
      <c r="L43" s="822"/>
      <c r="M43" s="823"/>
      <c r="N43" s="99">
        <f>SUM(N36:N42)</f>
        <v>54663.032521916663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08">
        <f>'900.2'!N78</f>
        <v>1832.2394500526154</v>
      </c>
      <c r="M59" s="909"/>
      <c r="N59" s="286">
        <f>K59*L59</f>
        <v>1832.2394500526154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1832.2394500526154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59399.977966758575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11879.995593351716</v>
      </c>
      <c r="M83" s="857"/>
      <c r="N83" s="51"/>
    </row>
    <row r="84" spans="1:14">
      <c r="B84" s="89" t="s">
        <v>973</v>
      </c>
      <c r="C84" s="90"/>
      <c r="D84" s="90"/>
      <c r="E84" s="90"/>
      <c r="F84" s="90"/>
      <c r="G84" s="90"/>
      <c r="H84" s="90"/>
      <c r="I84" s="87"/>
      <c r="J84" s="88"/>
      <c r="K84" s="303">
        <v>0.05</v>
      </c>
      <c r="L84" s="856">
        <f>N78*K84</f>
        <v>2969.9988983379289</v>
      </c>
      <c r="M84" s="857"/>
      <c r="N84" s="51"/>
    </row>
    <row r="85" spans="1:14" ht="15.75" thickBot="1">
      <c r="B85" s="91" t="s">
        <v>974</v>
      </c>
      <c r="C85" s="92"/>
      <c r="D85" s="92"/>
      <c r="E85" s="92"/>
      <c r="F85" s="92"/>
      <c r="G85" s="92"/>
      <c r="H85" s="92"/>
      <c r="I85" s="93"/>
      <c r="J85" s="94"/>
      <c r="K85" s="304">
        <v>0.05</v>
      </c>
      <c r="L85" s="858">
        <f>N78*K85</f>
        <v>2969.9988983379289</v>
      </c>
      <c r="M85" s="859"/>
      <c r="N85" s="51"/>
    </row>
    <row r="86" spans="1:14" ht="15.75" thickBot="1">
      <c r="B86" s="821" t="s">
        <v>953</v>
      </c>
      <c r="C86" s="822"/>
      <c r="D86" s="822"/>
      <c r="E86" s="822"/>
      <c r="F86" s="822"/>
      <c r="G86" s="822"/>
      <c r="H86" s="822"/>
      <c r="I86" s="822"/>
      <c r="J86" s="822"/>
      <c r="K86" s="822"/>
      <c r="L86" s="822"/>
      <c r="M86" s="823"/>
      <c r="N86" s="52">
        <f>L83+L84+L85</f>
        <v>17819.993390027576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77219.971356786147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180</v>
      </c>
      <c r="B36" s="870" t="str">
        <f>VLOOKUP(A36,EQUIPOS!A6:D154,3,FALSE)</f>
        <v>Compresor 120 HP, con martillo.</v>
      </c>
      <c r="C36" s="871"/>
      <c r="D36" s="871"/>
      <c r="E36" s="871"/>
      <c r="F36" s="871"/>
      <c r="G36" s="871"/>
      <c r="H36" s="872"/>
      <c r="I36" s="266"/>
      <c r="J36" s="267"/>
      <c r="K36" s="268">
        <f>VLOOKUP(A36,EQUIPOS!A6:D161,4,FALSE)</f>
        <v>218862.04930275632</v>
      </c>
      <c r="L36" s="269"/>
      <c r="M36" s="270">
        <v>2.5</v>
      </c>
      <c r="N36" s="271">
        <f>K36/M36</f>
        <v>87544.819721102525</v>
      </c>
    </row>
    <row r="37" spans="1:14">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1082.6200000000001</v>
      </c>
    </row>
    <row r="43" spans="1:14" ht="15.75" thickBot="1">
      <c r="B43" s="821" t="s">
        <v>953</v>
      </c>
      <c r="C43" s="822"/>
      <c r="D43" s="822"/>
      <c r="E43" s="822"/>
      <c r="F43" s="822"/>
      <c r="G43" s="822"/>
      <c r="H43" s="822"/>
      <c r="I43" s="822"/>
      <c r="J43" s="822"/>
      <c r="K43" s="822"/>
      <c r="L43" s="822"/>
      <c r="M43" s="823"/>
      <c r="N43" s="99">
        <f>SUM(N36:N42)</f>
        <v>88627.439721102521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08">
        <f>'900.2'!N78</f>
        <v>1832.2394500526154</v>
      </c>
      <c r="M59" s="909"/>
      <c r="N59" s="286">
        <f>K59*L59</f>
        <v>1832.2394500526154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1832.2394500526154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N70+N71+N72+N73+N74</f>
        <v>10826.2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101285.87917115513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20257.175834231028</v>
      </c>
      <c r="M83" s="857"/>
      <c r="N83" s="51"/>
    </row>
    <row r="84" spans="1:14">
      <c r="B84" s="89" t="s">
        <v>973</v>
      </c>
      <c r="C84" s="90"/>
      <c r="D84" s="90"/>
      <c r="E84" s="90"/>
      <c r="F84" s="90"/>
      <c r="G84" s="90"/>
      <c r="H84" s="90"/>
      <c r="I84" s="87"/>
      <c r="J84" s="88"/>
      <c r="K84" s="303">
        <v>0.05</v>
      </c>
      <c r="L84" s="856">
        <f>N78*K84</f>
        <v>5064.2939585577569</v>
      </c>
      <c r="M84" s="857"/>
      <c r="N84" s="51"/>
    </row>
    <row r="85" spans="1:14" ht="15.75" thickBot="1">
      <c r="B85" s="91" t="s">
        <v>974</v>
      </c>
      <c r="C85" s="92"/>
      <c r="D85" s="92"/>
      <c r="E85" s="92"/>
      <c r="F85" s="92"/>
      <c r="G85" s="92"/>
      <c r="H85" s="92"/>
      <c r="I85" s="93"/>
      <c r="J85" s="94"/>
      <c r="K85" s="304">
        <v>0.05</v>
      </c>
      <c r="L85" s="858">
        <f>N78*K85</f>
        <v>5064.2939585577569</v>
      </c>
      <c r="M85" s="859"/>
      <c r="N85" s="51"/>
    </row>
    <row r="86" spans="1:14" ht="15.75" thickBot="1">
      <c r="B86" s="821" t="s">
        <v>953</v>
      </c>
      <c r="C86" s="822"/>
      <c r="D86" s="822"/>
      <c r="E86" s="822"/>
      <c r="F86" s="822"/>
      <c r="G86" s="822"/>
      <c r="H86" s="822"/>
      <c r="I86" s="822"/>
      <c r="J86" s="822"/>
      <c r="K86" s="822"/>
      <c r="L86" s="822"/>
      <c r="M86" s="823"/>
      <c r="N86" s="52">
        <f>L83+L84+L85</f>
        <v>30385.763751346538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131671.64292250166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6"/>
      <c r="J36" s="267"/>
      <c r="K36" s="268">
        <f>VLOOKUP(A36,EQUIPOS!A6:D161,4,FALSE)</f>
        <v>286233.63091593678</v>
      </c>
      <c r="L36" s="269"/>
      <c r="M36" s="270">
        <v>2.375</v>
      </c>
      <c r="N36" s="271">
        <f>K36/M36</f>
        <v>120519.42354355233</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2.375</v>
      </c>
      <c r="N37" s="271">
        <f>K37/M37</f>
        <v>92152.441811686876</v>
      </c>
    </row>
    <row r="38" spans="1:14">
      <c r="A38" t="s">
        <v>195</v>
      </c>
      <c r="B38" s="870" t="str">
        <f>VLOOKUP(A38,EQUIPOS!A8:D154,3,FALSE)</f>
        <v xml:space="preserve">Equipo de oxicorte, Capacidad de corte: hasta 6´´ (152mm) </v>
      </c>
      <c r="C38" s="871"/>
      <c r="D38" s="871"/>
      <c r="E38" s="871"/>
      <c r="F38" s="871"/>
      <c r="G38" s="871"/>
      <c r="H38" s="872"/>
      <c r="I38" s="266"/>
      <c r="J38" s="267"/>
      <c r="K38" s="268">
        <f>VLOOKUP(A38,EQUIPOS!A8:D163,4,FALSE)</f>
        <v>40309.267901157524</v>
      </c>
      <c r="L38" s="269"/>
      <c r="M38" s="270">
        <v>2.375</v>
      </c>
      <c r="N38" s="271">
        <f>K38/M38</f>
        <v>16972.323326803169</v>
      </c>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1416.2065453389896</v>
      </c>
    </row>
    <row r="43" spans="1:14" ht="15.75" thickBot="1">
      <c r="B43" s="821" t="s">
        <v>953</v>
      </c>
      <c r="C43" s="822"/>
      <c r="D43" s="822"/>
      <c r="E43" s="822"/>
      <c r="F43" s="822"/>
      <c r="G43" s="822"/>
      <c r="H43" s="822"/>
      <c r="I43" s="822"/>
      <c r="J43" s="822"/>
      <c r="K43" s="822"/>
      <c r="L43" s="822"/>
      <c r="M43" s="823"/>
      <c r="N43" s="99">
        <f>SUM(N36:N42)</f>
        <v>231060.39522738135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08">
        <f>'900.2'!N78</f>
        <v>1832.2394500526154</v>
      </c>
      <c r="M59" s="909"/>
      <c r="N59" s="286">
        <f>K59*L59</f>
        <v>1832.2394500526154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1832.2394500526154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247054.70013082385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49410.940026164775</v>
      </c>
      <c r="M83" s="857"/>
      <c r="N83" s="51"/>
    </row>
    <row r="84" spans="1:14">
      <c r="B84" s="89" t="s">
        <v>973</v>
      </c>
      <c r="C84" s="90"/>
      <c r="D84" s="90"/>
      <c r="E84" s="90"/>
      <c r="F84" s="90"/>
      <c r="G84" s="90"/>
      <c r="H84" s="90"/>
      <c r="I84" s="87"/>
      <c r="J84" s="88"/>
      <c r="K84" s="303">
        <v>0.05</v>
      </c>
      <c r="L84" s="856">
        <f>N78*K84</f>
        <v>12352.735006541194</v>
      </c>
      <c r="M84" s="857"/>
      <c r="N84" s="51"/>
    </row>
    <row r="85" spans="1:14" ht="15.75" thickBot="1">
      <c r="B85" s="91" t="s">
        <v>974</v>
      </c>
      <c r="C85" s="92"/>
      <c r="D85" s="92"/>
      <c r="E85" s="92"/>
      <c r="F85" s="92"/>
      <c r="G85" s="92"/>
      <c r="H85" s="92"/>
      <c r="I85" s="93"/>
      <c r="J85" s="94"/>
      <c r="K85" s="304">
        <v>0.05</v>
      </c>
      <c r="L85" s="858">
        <f>N78*K85</f>
        <v>12352.735006541194</v>
      </c>
      <c r="M85" s="859"/>
      <c r="N85" s="51"/>
    </row>
    <row r="86" spans="1:14" ht="15.75" thickBot="1">
      <c r="B86" s="821" t="s">
        <v>953</v>
      </c>
      <c r="C86" s="822"/>
      <c r="D86" s="822"/>
      <c r="E86" s="822"/>
      <c r="F86" s="822"/>
      <c r="G86" s="822"/>
      <c r="H86" s="822"/>
      <c r="I86" s="822"/>
      <c r="J86" s="822"/>
      <c r="K86" s="822"/>
      <c r="L86" s="822"/>
      <c r="M86" s="823"/>
      <c r="N86" s="52">
        <f>L83+L84+L85</f>
        <v>74116.410039247159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321171.11017007101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312</v>
      </c>
      <c r="B36" s="870" t="str">
        <f>VLOOKUP(A36,EQUIPOS!A6:D154,3,FALSE)</f>
        <v>Retroexcavadora sobre oruga, potencia 138 HP, balde de 1,5 m3.</v>
      </c>
      <c r="C36" s="871"/>
      <c r="D36" s="871"/>
      <c r="E36" s="871"/>
      <c r="F36" s="871"/>
      <c r="G36" s="871"/>
      <c r="H36" s="872"/>
      <c r="I36" s="266"/>
      <c r="J36" s="267"/>
      <c r="K36" s="268">
        <f>VLOOKUP(A36,EQUIPOS!A6:D161,4,FALSE)</f>
        <v>357792.03864492098</v>
      </c>
      <c r="L36" s="269"/>
      <c r="M36" s="270">
        <v>2.5</v>
      </c>
      <c r="N36" s="271">
        <f>K36/M36</f>
        <v>143116.81545796839</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2.5</v>
      </c>
      <c r="N37" s="271">
        <f>K37/M37</f>
        <v>87544.819721102525</v>
      </c>
    </row>
    <row r="38" spans="1:14">
      <c r="A38" t="s">
        <v>195</v>
      </c>
      <c r="B38" s="870" t="str">
        <f>VLOOKUP(A38,EQUIPOS!A8:D154,3,FALSE)</f>
        <v xml:space="preserve">Equipo de oxicorte, Capacidad de corte: hasta 6´´ (152mm) </v>
      </c>
      <c r="C38" s="871"/>
      <c r="D38" s="871"/>
      <c r="E38" s="871"/>
      <c r="F38" s="871"/>
      <c r="G38" s="871"/>
      <c r="H38" s="872"/>
      <c r="I38" s="266"/>
      <c r="J38" s="267"/>
      <c r="K38" s="268">
        <f>VLOOKUP(A38,EQUIPOS!A8:D163,4,FALSE)</f>
        <v>40309.267901157524</v>
      </c>
      <c r="L38" s="269"/>
      <c r="M38" s="270">
        <v>2.5</v>
      </c>
      <c r="N38" s="271">
        <f>K38/M38</f>
        <v>16123.707160463009</v>
      </c>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269.07924361440797</v>
      </c>
    </row>
    <row r="43" spans="1:14" ht="15.75" thickBot="1">
      <c r="B43" s="821" t="s">
        <v>953</v>
      </c>
      <c r="C43" s="822"/>
      <c r="D43" s="822"/>
      <c r="E43" s="822"/>
      <c r="F43" s="822"/>
      <c r="G43" s="822"/>
      <c r="H43" s="822"/>
      <c r="I43" s="822"/>
      <c r="J43" s="822"/>
      <c r="K43" s="822"/>
      <c r="L43" s="822"/>
      <c r="M43" s="823"/>
      <c r="N43" s="99">
        <f>SUM(N36:N42)</f>
        <v>247054.42158314833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908">
        <f>'900.2'!N78</f>
        <v>1832.2394500526154</v>
      </c>
      <c r="M59" s="909"/>
      <c r="N59" s="286">
        <f>K59*L59</f>
        <v>1832.2394500526154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1832.2394500526154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13453.962180720398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262340.62321392132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52468.124642784271</v>
      </c>
      <c r="M83" s="857"/>
      <c r="N83" s="51"/>
    </row>
    <row r="84" spans="1:14">
      <c r="B84" s="89" t="s">
        <v>973</v>
      </c>
      <c r="C84" s="90"/>
      <c r="D84" s="90"/>
      <c r="E84" s="90"/>
      <c r="F84" s="90"/>
      <c r="G84" s="90"/>
      <c r="H84" s="90"/>
      <c r="I84" s="87"/>
      <c r="J84" s="88"/>
      <c r="K84" s="303">
        <v>0.05</v>
      </c>
      <c r="L84" s="856">
        <f>N78*K84</f>
        <v>13117.031160696068</v>
      </c>
      <c r="M84" s="857"/>
      <c r="N84" s="51"/>
    </row>
    <row r="85" spans="1:14" ht="15.75" thickBot="1">
      <c r="B85" s="91" t="s">
        <v>974</v>
      </c>
      <c r="C85" s="92"/>
      <c r="D85" s="92"/>
      <c r="E85" s="92"/>
      <c r="F85" s="92"/>
      <c r="G85" s="92"/>
      <c r="H85" s="92"/>
      <c r="I85" s="93"/>
      <c r="J85" s="94"/>
      <c r="K85" s="304">
        <v>0.05</v>
      </c>
      <c r="L85" s="858">
        <f>N78*K85</f>
        <v>13117.031160696068</v>
      </c>
      <c r="M85" s="859"/>
      <c r="N85" s="51"/>
    </row>
    <row r="86" spans="1:14" ht="15.75" thickBot="1">
      <c r="B86" s="821" t="s">
        <v>953</v>
      </c>
      <c r="C86" s="822"/>
      <c r="D86" s="822"/>
      <c r="E86" s="822"/>
      <c r="F86" s="822"/>
      <c r="G86" s="822"/>
      <c r="H86" s="822"/>
      <c r="I86" s="822"/>
      <c r="J86" s="822"/>
      <c r="K86" s="822"/>
      <c r="L86" s="822"/>
      <c r="M86" s="823"/>
      <c r="N86" s="52">
        <f>L83+L84+L85</f>
        <v>78702.186964176391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341042.81017809769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312</v>
      </c>
      <c r="B36" s="870" t="str">
        <f>VLOOKUP(A36,EQUIPOS!A6:D154,3,FALSE)</f>
        <v>Retroexcavadora sobre oruga, potencia 138 HP, balde de 1,5 m3.</v>
      </c>
      <c r="C36" s="871"/>
      <c r="D36" s="871"/>
      <c r="E36" s="871"/>
      <c r="F36" s="871"/>
      <c r="G36" s="871"/>
      <c r="H36" s="872"/>
      <c r="I36" s="266"/>
      <c r="J36" s="267"/>
      <c r="K36" s="268">
        <f>VLOOKUP(A36,EQUIPOS!A6:D161,4,FALSE)</f>
        <v>357792.03864492098</v>
      </c>
      <c r="L36" s="269"/>
      <c r="M36" s="270">
        <v>2.5</v>
      </c>
      <c r="N36" s="271">
        <f>K36/M36</f>
        <v>143116.81545796839</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2.5</v>
      </c>
      <c r="N37" s="271">
        <f>K37/M37</f>
        <v>87544.819721102525</v>
      </c>
    </row>
    <row r="38" spans="1:14">
      <c r="A38" t="s">
        <v>195</v>
      </c>
      <c r="B38" s="870" t="str">
        <f>VLOOKUP(A38,EQUIPOS!A8:D154,3,FALSE)</f>
        <v xml:space="preserve">Equipo de oxicorte, Capacidad de corte: hasta 6´´ (152mm) </v>
      </c>
      <c r="C38" s="871"/>
      <c r="D38" s="871"/>
      <c r="E38" s="871"/>
      <c r="F38" s="871"/>
      <c r="G38" s="871"/>
      <c r="H38" s="872"/>
      <c r="I38" s="266"/>
      <c r="J38" s="267"/>
      <c r="K38" s="268">
        <f>VLOOKUP(A38,EQUIPOS!A8:D163,4,FALSE)</f>
        <v>40309.267901157524</v>
      </c>
      <c r="L38" s="269"/>
      <c r="M38" s="270">
        <v>2.5</v>
      </c>
      <c r="N38" s="271">
        <f>K38/M38</f>
        <v>16123.707160463009</v>
      </c>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214.948243614408</v>
      </c>
    </row>
    <row r="43" spans="1:14" ht="15.75" thickBot="1">
      <c r="B43" s="821" t="s">
        <v>953</v>
      </c>
      <c r="C43" s="822"/>
      <c r="D43" s="822"/>
      <c r="E43" s="822"/>
      <c r="F43" s="822"/>
      <c r="G43" s="822"/>
      <c r="H43" s="822"/>
      <c r="I43" s="822"/>
      <c r="J43" s="822"/>
      <c r="K43" s="822"/>
      <c r="L43" s="822"/>
      <c r="M43" s="823"/>
      <c r="N43" s="99">
        <f>SUM(N36:N42)</f>
        <v>247000.29058314834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908">
        <f>'900.2'!N78</f>
        <v>1832.2394500526154</v>
      </c>
      <c r="M59" s="909"/>
      <c r="N59" s="286">
        <f>K59*L59</f>
        <v>2565.1352300736617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2565.1352300736617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10747.412180720399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260312.8379939424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52062.567598788482</v>
      </c>
      <c r="M83" s="857"/>
      <c r="N83" s="51"/>
    </row>
    <row r="84" spans="1:14">
      <c r="B84" s="89" t="s">
        <v>973</v>
      </c>
      <c r="C84" s="90"/>
      <c r="D84" s="90"/>
      <c r="E84" s="90"/>
      <c r="F84" s="90"/>
      <c r="G84" s="90"/>
      <c r="H84" s="90"/>
      <c r="I84" s="87"/>
      <c r="J84" s="88"/>
      <c r="K84" s="303">
        <v>0.05</v>
      </c>
      <c r="L84" s="856">
        <f>N78*K84</f>
        <v>13015.641899697121</v>
      </c>
      <c r="M84" s="857"/>
      <c r="N84" s="51"/>
    </row>
    <row r="85" spans="1:14" ht="15.75" thickBot="1">
      <c r="B85" s="91" t="s">
        <v>974</v>
      </c>
      <c r="C85" s="92"/>
      <c r="D85" s="92"/>
      <c r="E85" s="92"/>
      <c r="F85" s="92"/>
      <c r="G85" s="92"/>
      <c r="H85" s="92"/>
      <c r="I85" s="93"/>
      <c r="J85" s="94"/>
      <c r="K85" s="304">
        <v>0.05</v>
      </c>
      <c r="L85" s="858">
        <f>N78*K85</f>
        <v>13015.641899697121</v>
      </c>
      <c r="M85" s="859"/>
      <c r="N85" s="51"/>
    </row>
    <row r="86" spans="1:14" ht="15.75" thickBot="1">
      <c r="B86" s="821" t="s">
        <v>953</v>
      </c>
      <c r="C86" s="822"/>
      <c r="D86" s="822"/>
      <c r="E86" s="822"/>
      <c r="F86" s="822"/>
      <c r="G86" s="822"/>
      <c r="H86" s="822"/>
      <c r="I86" s="822"/>
      <c r="J86" s="822"/>
      <c r="K86" s="822"/>
      <c r="L86" s="822"/>
      <c r="M86" s="823"/>
      <c r="N86" s="52">
        <f>L83+L84+L85</f>
        <v>78093.851398182727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338406.68939212512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6"/>
      <c r="J36" s="267"/>
      <c r="K36" s="268">
        <f>VLOOKUP(A36,EQUIPOS!A6:D161,4,FALSE)</f>
        <v>286233.63091593678</v>
      </c>
      <c r="L36" s="269"/>
      <c r="M36" s="270">
        <v>22</v>
      </c>
      <c r="N36" s="271">
        <f>K36/M36</f>
        <v>13010.619587088035</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22</v>
      </c>
      <c r="N37" s="271">
        <f>K37/M37</f>
        <v>9948.2749683071052</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24.425936774364544</v>
      </c>
    </row>
    <row r="43" spans="1:14" ht="15.75" thickBot="1">
      <c r="B43" s="821" t="s">
        <v>953</v>
      </c>
      <c r="C43" s="822"/>
      <c r="D43" s="822"/>
      <c r="E43" s="822"/>
      <c r="F43" s="822"/>
      <c r="G43" s="822"/>
      <c r="H43" s="822"/>
      <c r="I43" s="822"/>
      <c r="J43" s="822"/>
      <c r="K43" s="822"/>
      <c r="L43" s="822"/>
      <c r="M43" s="823"/>
      <c r="N43" s="99">
        <f>SUM(N36:N42)</f>
        <v>22983.320492169507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908">
        <f>'900.2'!N78</f>
        <v>1832.2394500526154</v>
      </c>
      <c r="M59" s="909"/>
      <c r="N59" s="286">
        <f>K59*L59</f>
        <v>769.54056902209845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769.54056902209845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1221.2968387182273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24974.157899909831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4994.8315799819666</v>
      </c>
      <c r="M83" s="857"/>
      <c r="N83" s="51"/>
    </row>
    <row r="84" spans="1:14">
      <c r="B84" s="89" t="s">
        <v>973</v>
      </c>
      <c r="C84" s="90"/>
      <c r="D84" s="90"/>
      <c r="E84" s="90"/>
      <c r="F84" s="90"/>
      <c r="G84" s="90"/>
      <c r="H84" s="90"/>
      <c r="I84" s="87"/>
      <c r="J84" s="88"/>
      <c r="K84" s="303">
        <v>0.05</v>
      </c>
      <c r="L84" s="856">
        <f>N78*K84</f>
        <v>1248.7078949954916</v>
      </c>
      <c r="M84" s="857"/>
      <c r="N84" s="51"/>
    </row>
    <row r="85" spans="1:14" ht="15.75" thickBot="1">
      <c r="B85" s="91" t="s">
        <v>974</v>
      </c>
      <c r="C85" s="92"/>
      <c r="D85" s="92"/>
      <c r="E85" s="92"/>
      <c r="F85" s="92"/>
      <c r="G85" s="92"/>
      <c r="H85" s="92"/>
      <c r="I85" s="93"/>
      <c r="J85" s="94"/>
      <c r="K85" s="304">
        <v>0.05</v>
      </c>
      <c r="L85" s="858">
        <f>N78*K85</f>
        <v>1248.7078949954916</v>
      </c>
      <c r="M85" s="859"/>
      <c r="N85" s="51"/>
    </row>
    <row r="86" spans="1:14" ht="15.75" thickBot="1">
      <c r="B86" s="821" t="s">
        <v>953</v>
      </c>
      <c r="C86" s="822"/>
      <c r="D86" s="822"/>
      <c r="E86" s="822"/>
      <c r="F86" s="822"/>
      <c r="G86" s="822"/>
      <c r="H86" s="822"/>
      <c r="I86" s="822"/>
      <c r="J86" s="822"/>
      <c r="K86" s="822"/>
      <c r="L86" s="822"/>
      <c r="M86" s="823"/>
      <c r="N86" s="52">
        <f>L83+L84+L85</f>
        <v>7492.2473699729508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32466.40526988278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150</v>
      </c>
      <c r="B36" s="870" t="str">
        <f>VLOOKUP(A36,EQUIPOS!A6:D154,3,FALSE)</f>
        <v>Cargador : Potencia en el volante 125 hp, Clasificación de RPM del motor 2300.</v>
      </c>
      <c r="C36" s="871"/>
      <c r="D36" s="871"/>
      <c r="E36" s="871"/>
      <c r="F36" s="871"/>
      <c r="G36" s="871"/>
      <c r="H36" s="872"/>
      <c r="I36" s="266"/>
      <c r="J36" s="267"/>
      <c r="K36" s="268">
        <f>VLOOKUP(A36,EQUIPOS!A6:D161,4,FALSE)</f>
        <v>286233.63091593678</v>
      </c>
      <c r="L36" s="269"/>
      <c r="M36" s="270">
        <v>22</v>
      </c>
      <c r="N36" s="271">
        <f>K36/M36</f>
        <v>13010.619587088035</v>
      </c>
    </row>
    <row r="37" spans="1:14">
      <c r="A37" t="s">
        <v>180</v>
      </c>
      <c r="B37" s="870" t="str">
        <f>VLOOKUP(A37,EQUIPOS!A7:D154,3,FALSE)</f>
        <v>Compresor 120 HP, con martillo.</v>
      </c>
      <c r="C37" s="871"/>
      <c r="D37" s="871"/>
      <c r="E37" s="871"/>
      <c r="F37" s="871"/>
      <c r="G37" s="871"/>
      <c r="H37" s="872"/>
      <c r="I37" s="266"/>
      <c r="J37" s="267"/>
      <c r="K37" s="268">
        <f>VLOOKUP(A37,EQUIPOS!A7:D162,4,FALSE)</f>
        <v>218862.04930275632</v>
      </c>
      <c r="L37" s="269"/>
      <c r="M37" s="270">
        <v>22</v>
      </c>
      <c r="N37" s="271">
        <f>K37/M37</f>
        <v>9948.2749683071052</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24.425936774364544</v>
      </c>
    </row>
    <row r="43" spans="1:14" ht="15.75" thickBot="1">
      <c r="B43" s="821" t="s">
        <v>953</v>
      </c>
      <c r="C43" s="822"/>
      <c r="D43" s="822"/>
      <c r="E43" s="822"/>
      <c r="F43" s="822"/>
      <c r="G43" s="822"/>
      <c r="H43" s="822"/>
      <c r="I43" s="822"/>
      <c r="J43" s="822"/>
      <c r="K43" s="822"/>
      <c r="L43" s="822"/>
      <c r="M43" s="823"/>
      <c r="N43" s="99">
        <f>SUM(N36:N42)</f>
        <v>22983.320492169507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908">
        <f>'900.2'!N78</f>
        <v>1832.2394500526154</v>
      </c>
      <c r="M59" s="909"/>
      <c r="N59" s="286">
        <f>K59*L59</f>
        <v>384.77028451104923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45"/>
    </row>
    <row r="65" spans="1:15" ht="15.75" thickBot="1">
      <c r="B65" s="910" t="s">
        <v>953</v>
      </c>
      <c r="C65" s="864"/>
      <c r="D65" s="864"/>
      <c r="E65" s="864"/>
      <c r="F65" s="864"/>
      <c r="G65" s="864"/>
      <c r="H65" s="864"/>
      <c r="I65" s="864"/>
      <c r="J65" s="864"/>
      <c r="K65" s="864"/>
      <c r="L65" s="864"/>
      <c r="M65" s="865"/>
      <c r="N65" s="104">
        <f>N59+N60+N61+N62+N63</f>
        <v>384.77028451104923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1221.2968387182273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24589.387615398784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4917.8775230797573</v>
      </c>
      <c r="M83" s="857"/>
      <c r="N83" s="51"/>
    </row>
    <row r="84" spans="1:14">
      <c r="B84" s="89" t="s">
        <v>973</v>
      </c>
      <c r="C84" s="90"/>
      <c r="D84" s="90"/>
      <c r="E84" s="90"/>
      <c r="F84" s="90"/>
      <c r="G84" s="90"/>
      <c r="H84" s="90"/>
      <c r="I84" s="87"/>
      <c r="J84" s="88"/>
      <c r="K84" s="303">
        <v>0.05</v>
      </c>
      <c r="L84" s="856">
        <f>N78*K84</f>
        <v>1229.4693807699393</v>
      </c>
      <c r="M84" s="857"/>
      <c r="N84" s="51"/>
    </row>
    <row r="85" spans="1:14" ht="15.75" thickBot="1">
      <c r="B85" s="91" t="s">
        <v>974</v>
      </c>
      <c r="C85" s="92"/>
      <c r="D85" s="92"/>
      <c r="E85" s="92"/>
      <c r="F85" s="92"/>
      <c r="G85" s="92"/>
      <c r="H85" s="92"/>
      <c r="I85" s="93"/>
      <c r="J85" s="94"/>
      <c r="K85" s="304">
        <v>0.05</v>
      </c>
      <c r="L85" s="858">
        <f>N78*K85</f>
        <v>1229.4693807699393</v>
      </c>
      <c r="M85" s="859"/>
      <c r="N85" s="51"/>
    </row>
    <row r="86" spans="1:14" ht="15.75" thickBot="1">
      <c r="B86" s="821" t="s">
        <v>953</v>
      </c>
      <c r="C86" s="822"/>
      <c r="D86" s="822"/>
      <c r="E86" s="822"/>
      <c r="F86" s="822"/>
      <c r="G86" s="822"/>
      <c r="H86" s="822"/>
      <c r="I86" s="822"/>
      <c r="J86" s="822"/>
      <c r="K86" s="822"/>
      <c r="L86" s="822"/>
      <c r="M86" s="823"/>
      <c r="N86" s="52">
        <f>L83+L84+L85</f>
        <v>7376.8162846196365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31966.20390001842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180</v>
      </c>
      <c r="B36" s="870" t="str">
        <f>VLOOKUP(A36,EQUIPOS!A6:D154,3,FALSE)</f>
        <v>Compresor 120 HP, con martillo.</v>
      </c>
      <c r="C36" s="871"/>
      <c r="D36" s="871"/>
      <c r="E36" s="871"/>
      <c r="F36" s="871"/>
      <c r="G36" s="871"/>
      <c r="H36" s="872"/>
      <c r="I36" s="266"/>
      <c r="J36" s="267"/>
      <c r="K36" s="268">
        <f>VLOOKUP(A36,EQUIPOS!A6:D161,4,FALSE)</f>
        <v>218862.04930275632</v>
      </c>
      <c r="L36" s="269"/>
      <c r="M36" s="270">
        <v>20</v>
      </c>
      <c r="N36" s="271">
        <f>K36/M36</f>
        <v>10943.102465137816</v>
      </c>
    </row>
    <row r="37" spans="1:14">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67.663750000000007</v>
      </c>
    </row>
    <row r="43" spans="1:14" ht="15.75" thickBot="1">
      <c r="B43" s="821" t="s">
        <v>953</v>
      </c>
      <c r="C43" s="822"/>
      <c r="D43" s="822"/>
      <c r="E43" s="822"/>
      <c r="F43" s="822"/>
      <c r="G43" s="822"/>
      <c r="H43" s="822"/>
      <c r="I43" s="822"/>
      <c r="J43" s="822"/>
      <c r="K43" s="822"/>
      <c r="L43" s="822"/>
      <c r="M43" s="823"/>
      <c r="N43" s="99">
        <f>SUM(N36:N42)</f>
        <v>11010.766215137815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908">
        <f>'900.2'!N78</f>
        <v>1832.2394500526154</v>
      </c>
      <c r="M59" s="909"/>
      <c r="N59" s="286">
        <f>K59*L59</f>
        <v>146.57915600420924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146.57915600420924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676.63750000000005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11833.982871142025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2366.796574228405</v>
      </c>
      <c r="M83" s="857"/>
      <c r="N83" s="51"/>
    </row>
    <row r="84" spans="1:14">
      <c r="B84" s="89" t="s">
        <v>973</v>
      </c>
      <c r="C84" s="90"/>
      <c r="D84" s="90"/>
      <c r="E84" s="90"/>
      <c r="F84" s="90"/>
      <c r="G84" s="90"/>
      <c r="H84" s="90"/>
      <c r="I84" s="87"/>
      <c r="J84" s="88"/>
      <c r="K84" s="303">
        <v>0.05</v>
      </c>
      <c r="L84" s="856">
        <f>N78*K84</f>
        <v>591.69914355710125</v>
      </c>
      <c r="M84" s="857"/>
      <c r="N84" s="51"/>
    </row>
    <row r="85" spans="1:14" ht="15.75" thickBot="1">
      <c r="B85" s="91" t="s">
        <v>974</v>
      </c>
      <c r="C85" s="92"/>
      <c r="D85" s="92"/>
      <c r="E85" s="92"/>
      <c r="F85" s="92"/>
      <c r="G85" s="92"/>
      <c r="H85" s="92"/>
      <c r="I85" s="93"/>
      <c r="J85" s="94"/>
      <c r="K85" s="304">
        <v>0.05</v>
      </c>
      <c r="L85" s="858">
        <f>N78*K85</f>
        <v>591.69914355710125</v>
      </c>
      <c r="M85" s="859"/>
      <c r="N85" s="51"/>
    </row>
    <row r="86" spans="1:14" ht="15.75" thickBot="1">
      <c r="B86" s="821" t="s">
        <v>953</v>
      </c>
      <c r="C86" s="822"/>
      <c r="D86" s="822"/>
      <c r="E86" s="822"/>
      <c r="F86" s="822"/>
      <c r="G86" s="822"/>
      <c r="H86" s="822"/>
      <c r="I86" s="822"/>
      <c r="J86" s="822"/>
      <c r="K86" s="822"/>
      <c r="L86" s="822"/>
      <c r="M86" s="823"/>
      <c r="N86" s="52">
        <f>L83+L84+L85</f>
        <v>3550.1948613426075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15384.177732484633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195</v>
      </c>
      <c r="B36" s="870" t="str">
        <f>VLOOKUP(A36,EQUIPOS!A6:D154,3,FALSE)</f>
        <v xml:space="preserve">Equipo de oxicorte, Capacidad de corte: hasta 6´´ (152mm) </v>
      </c>
      <c r="C36" s="871"/>
      <c r="D36" s="871"/>
      <c r="E36" s="871"/>
      <c r="F36" s="871"/>
      <c r="G36" s="871"/>
      <c r="H36" s="872"/>
      <c r="I36" s="266"/>
      <c r="J36" s="267"/>
      <c r="K36" s="268">
        <f>VLOOKUP(A36,EQUIPOS!A6:D161,4,FALSE)</f>
        <v>40309.267901157524</v>
      </c>
      <c r="L36" s="269"/>
      <c r="M36" s="270">
        <v>321</v>
      </c>
      <c r="N36" s="271">
        <f>K36/M36</f>
        <v>125.57404330578667</v>
      </c>
    </row>
    <row r="37" spans="1:14">
      <c r="A37" t="s">
        <v>248</v>
      </c>
      <c r="B37" s="870" t="str">
        <f>VLOOKUP(A37,EQUIPOS!A7:D154,3,FALSE)</f>
        <v>Grúa telescópica de 50 Ton.</v>
      </c>
      <c r="C37" s="871"/>
      <c r="D37" s="871"/>
      <c r="E37" s="871"/>
      <c r="F37" s="871"/>
      <c r="G37" s="871"/>
      <c r="H37" s="872"/>
      <c r="I37" s="266"/>
      <c r="J37" s="267"/>
      <c r="K37" s="268">
        <f>VLOOKUP(A37,EQUIPOS!A7:D162,4,FALSE)</f>
        <v>303975.64432273485</v>
      </c>
      <c r="L37" s="269"/>
      <c r="M37" s="270">
        <v>321</v>
      </c>
      <c r="N37" s="271">
        <f>K37/M37</f>
        <v>946.96462405836405</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16.863239875389407</v>
      </c>
    </row>
    <row r="43" spans="1:14" ht="15.75" thickBot="1">
      <c r="B43" s="821" t="s">
        <v>953</v>
      </c>
      <c r="C43" s="822"/>
      <c r="D43" s="822"/>
      <c r="E43" s="822"/>
      <c r="F43" s="822"/>
      <c r="G43" s="822"/>
      <c r="H43" s="822"/>
      <c r="I43" s="822"/>
      <c r="J43" s="822"/>
      <c r="K43" s="822"/>
      <c r="L43" s="822"/>
      <c r="M43" s="823"/>
      <c r="N43" s="99">
        <f>SUM(N36:N42)</f>
        <v>1089.4019072395402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908">
        <f>VLOOKUP(A59,TRANSPORTE!A5:D120,4,FALSE)</f>
        <v>0.30961138997784476</v>
      </c>
      <c r="M59" s="909"/>
      <c r="N59" s="286">
        <f>K59*L59</f>
        <v>0.30961138997784476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0.30961138997784476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168.63239875389408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1258.343917383412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251.66878347668239</v>
      </c>
      <c r="M83" s="857"/>
      <c r="N83" s="51"/>
    </row>
    <row r="84" spans="1:14">
      <c r="B84" s="89" t="s">
        <v>973</v>
      </c>
      <c r="C84" s="90"/>
      <c r="D84" s="90"/>
      <c r="E84" s="90"/>
      <c r="F84" s="90"/>
      <c r="G84" s="90"/>
      <c r="H84" s="90"/>
      <c r="I84" s="87"/>
      <c r="J84" s="88"/>
      <c r="K84" s="303">
        <v>0.05</v>
      </c>
      <c r="L84" s="856">
        <f>N78*K84</f>
        <v>62.917195869170598</v>
      </c>
      <c r="M84" s="857"/>
      <c r="N84" s="51"/>
    </row>
    <row r="85" spans="1:14" ht="15.75" thickBot="1">
      <c r="B85" s="91" t="s">
        <v>974</v>
      </c>
      <c r="C85" s="92"/>
      <c r="D85" s="92"/>
      <c r="E85" s="92"/>
      <c r="F85" s="92"/>
      <c r="G85" s="92"/>
      <c r="H85" s="92"/>
      <c r="I85" s="93"/>
      <c r="J85" s="94"/>
      <c r="K85" s="304">
        <v>0.05</v>
      </c>
      <c r="L85" s="858">
        <f>N78*K85</f>
        <v>62.917195869170598</v>
      </c>
      <c r="M85" s="859"/>
      <c r="N85" s="51"/>
    </row>
    <row r="86" spans="1:14" ht="15.75" thickBot="1">
      <c r="B86" s="821" t="s">
        <v>953</v>
      </c>
      <c r="C86" s="822"/>
      <c r="D86" s="822"/>
      <c r="E86" s="822"/>
      <c r="F86" s="822"/>
      <c r="G86" s="822"/>
      <c r="H86" s="822"/>
      <c r="I86" s="822"/>
      <c r="J86" s="822"/>
      <c r="K86" s="822"/>
      <c r="L86" s="822"/>
      <c r="M86" s="823"/>
      <c r="N86" s="52">
        <f>L83+L84+L85</f>
        <v>377.50317521502359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1635.8470925984357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273</v>
      </c>
      <c r="B36" s="870" t="str">
        <f>VLOOKUP(A36,EQUIPOS!A6:D154,3,FALSE)</f>
        <v>Motosierra, 93.6 cm3 - 7.1 HP, 45-90 cm - 7.9 kg</v>
      </c>
      <c r="C36" s="871"/>
      <c r="D36" s="871"/>
      <c r="E36" s="871"/>
      <c r="F36" s="871"/>
      <c r="G36" s="871"/>
      <c r="H36" s="872"/>
      <c r="I36" s="266"/>
      <c r="J36" s="267"/>
      <c r="K36" s="268">
        <f>VLOOKUP(A36,EQUIPOS!A6:D161,4,FALSE)</f>
        <v>14590.803286850422</v>
      </c>
      <c r="L36" s="269"/>
      <c r="M36" s="270">
        <v>3</v>
      </c>
      <c r="N36" s="271">
        <f>K36/M36</f>
        <v>4863.6010956168075</v>
      </c>
    </row>
    <row r="37" spans="1:14">
      <c r="A37" s="204" t="s">
        <v>312</v>
      </c>
      <c r="B37" s="870" t="str">
        <f>VLOOKUP(A37,EQUIPOS!A7:D154,3,FALSE)</f>
        <v>Retroexcavadora sobre oruga, potencia 138 HP, balde de 1,5 m3.</v>
      </c>
      <c r="C37" s="871"/>
      <c r="D37" s="871"/>
      <c r="E37" s="871"/>
      <c r="F37" s="871"/>
      <c r="G37" s="871"/>
      <c r="H37" s="872"/>
      <c r="I37" s="266"/>
      <c r="J37" s="267"/>
      <c r="K37" s="268">
        <f>VLOOKUP(A37,EQUIPOS!A7:D162,4,FALSE)</f>
        <v>357792.03864492098</v>
      </c>
      <c r="L37" s="269"/>
      <c r="M37" s="270">
        <v>3</v>
      </c>
      <c r="N37" s="271">
        <f>K37/M37</f>
        <v>119264.01288164033</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673.35467419668339</v>
      </c>
    </row>
    <row r="43" spans="1:14" ht="15.75" thickBot="1">
      <c r="B43" s="821" t="s">
        <v>953</v>
      </c>
      <c r="C43" s="822"/>
      <c r="D43" s="822"/>
      <c r="E43" s="822"/>
      <c r="F43" s="822"/>
      <c r="G43" s="822"/>
      <c r="H43" s="822"/>
      <c r="I43" s="822"/>
      <c r="J43" s="822"/>
      <c r="K43" s="822"/>
      <c r="L43" s="822"/>
      <c r="M43" s="823"/>
      <c r="N43" s="99">
        <f>SUM(N36:N42)</f>
        <v>124800.96865145382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908">
        <f>VLOOKUP(A59,TRANSPORTE!A5:D94,4,FALSE)</f>
        <v>1816.651127221553</v>
      </c>
      <c r="M59" s="909"/>
      <c r="N59" s="286">
        <f>K59*L59</f>
        <v>10899.906763329318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10899.906763329318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13467.093483933666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149167.96889871679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29833.593779743358</v>
      </c>
      <c r="M83" s="857"/>
      <c r="N83" s="51"/>
    </row>
    <row r="84" spans="1:14">
      <c r="B84" s="89" t="s">
        <v>973</v>
      </c>
      <c r="C84" s="90"/>
      <c r="D84" s="90"/>
      <c r="E84" s="90"/>
      <c r="F84" s="90"/>
      <c r="G84" s="90"/>
      <c r="H84" s="90"/>
      <c r="I84" s="87"/>
      <c r="J84" s="88"/>
      <c r="K84" s="303">
        <v>0.05</v>
      </c>
      <c r="L84" s="856">
        <f>N78*K84</f>
        <v>7458.3984449358395</v>
      </c>
      <c r="M84" s="857"/>
      <c r="N84" s="51"/>
    </row>
    <row r="85" spans="1:14" ht="15.75" thickBot="1">
      <c r="B85" s="91" t="s">
        <v>974</v>
      </c>
      <c r="C85" s="92"/>
      <c r="D85" s="92"/>
      <c r="E85" s="92"/>
      <c r="F85" s="92"/>
      <c r="G85" s="92"/>
      <c r="H85" s="92"/>
      <c r="I85" s="93"/>
      <c r="J85" s="94"/>
      <c r="K85" s="304">
        <v>0.05</v>
      </c>
      <c r="L85" s="858">
        <f>N78*K85</f>
        <v>7458.3984449358395</v>
      </c>
      <c r="M85" s="859"/>
      <c r="N85" s="51"/>
    </row>
    <row r="86" spans="1:14" ht="15.75" thickBot="1">
      <c r="B86" s="821" t="s">
        <v>953</v>
      </c>
      <c r="C86" s="822"/>
      <c r="D86" s="822"/>
      <c r="E86" s="822"/>
      <c r="F86" s="822"/>
      <c r="G86" s="822"/>
      <c r="H86" s="822"/>
      <c r="I86" s="822"/>
      <c r="J86" s="822"/>
      <c r="K86" s="822"/>
      <c r="L86" s="822"/>
      <c r="M86" s="823"/>
      <c r="N86" s="52">
        <f>L83+L84+L85</f>
        <v>44750.390669615037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193918.35956833183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195</v>
      </c>
      <c r="B36" s="870" t="str">
        <f>VLOOKUP(A36,EQUIPOS!A6:D154,3,FALSE)</f>
        <v xml:space="preserve">Equipo de oxicorte, Capacidad de corte: hasta 6´´ (152mm) </v>
      </c>
      <c r="C36" s="871"/>
      <c r="D36" s="871"/>
      <c r="E36" s="871"/>
      <c r="F36" s="871"/>
      <c r="G36" s="871"/>
      <c r="H36" s="872"/>
      <c r="I36" s="266"/>
      <c r="J36" s="267"/>
      <c r="K36" s="268">
        <f>VLOOKUP(A36,EQUIPOS!A6:D161,4,FALSE)</f>
        <v>40309.267901157524</v>
      </c>
      <c r="L36" s="269"/>
      <c r="M36" s="270">
        <v>4</v>
      </c>
      <c r="N36" s="271">
        <f>K36/M36</f>
        <v>10077.316975289381</v>
      </c>
    </row>
    <row r="37" spans="1:14">
      <c r="A37" s="108" t="s">
        <v>248</v>
      </c>
      <c r="B37" s="870" t="str">
        <f>VLOOKUP(A37,EQUIPOS!A7:D154,3,FALSE)</f>
        <v>Grúa telescópica de 50 Ton.</v>
      </c>
      <c r="C37" s="871"/>
      <c r="D37" s="871"/>
      <c r="E37" s="871"/>
      <c r="F37" s="871"/>
      <c r="G37" s="871"/>
      <c r="H37" s="872"/>
      <c r="I37" s="266"/>
      <c r="J37" s="267"/>
      <c r="K37" s="268">
        <f>VLOOKUP(A37,EQUIPOS!A7:D162,4,FALSE)</f>
        <v>303975.64432273485</v>
      </c>
      <c r="L37" s="269"/>
      <c r="M37" s="270">
        <v>4</v>
      </c>
      <c r="N37" s="271">
        <f>K37/M37</f>
        <v>75993.911080683712</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1010.0320112950249</v>
      </c>
    </row>
    <row r="43" spans="1:14" ht="15.75" thickBot="1">
      <c r="B43" s="821" t="s">
        <v>953</v>
      </c>
      <c r="C43" s="822"/>
      <c r="D43" s="822"/>
      <c r="E43" s="822"/>
      <c r="F43" s="822"/>
      <c r="G43" s="822"/>
      <c r="H43" s="822"/>
      <c r="I43" s="822"/>
      <c r="J43" s="822"/>
      <c r="K43" s="822"/>
      <c r="L43" s="822"/>
      <c r="M43" s="823"/>
      <c r="N43" s="99">
        <f>SUM(N36:N42)</f>
        <v>87081.260067268129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908">
        <f>VLOOKUP(A59,TRANSPORTE!A5:D117,4,FALSE)</f>
        <v>0.30961138997784476</v>
      </c>
      <c r="M59" s="909"/>
      <c r="N59" s="286">
        <f>K59*L59</f>
        <v>0.30961138997784476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0.30961138997784476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97181.889791608352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19436.377958321671</v>
      </c>
      <c r="M83" s="857"/>
      <c r="N83" s="51"/>
    </row>
    <row r="84" spans="1:14">
      <c r="B84" s="89" t="s">
        <v>973</v>
      </c>
      <c r="C84" s="90"/>
      <c r="D84" s="90"/>
      <c r="E84" s="90"/>
      <c r="F84" s="90"/>
      <c r="G84" s="90"/>
      <c r="H84" s="90"/>
      <c r="I84" s="87"/>
      <c r="J84" s="88"/>
      <c r="K84" s="303">
        <v>0.05</v>
      </c>
      <c r="L84" s="856">
        <f>N78*K84</f>
        <v>4859.0944895804178</v>
      </c>
      <c r="M84" s="857"/>
      <c r="N84" s="51"/>
    </row>
    <row r="85" spans="1:14" ht="15.75" thickBot="1">
      <c r="B85" s="91" t="s">
        <v>974</v>
      </c>
      <c r="C85" s="92"/>
      <c r="D85" s="92"/>
      <c r="E85" s="92"/>
      <c r="F85" s="92"/>
      <c r="G85" s="92"/>
      <c r="H85" s="92"/>
      <c r="I85" s="93"/>
      <c r="J85" s="94"/>
      <c r="K85" s="304">
        <v>0.05</v>
      </c>
      <c r="L85" s="858">
        <f>N78*K85</f>
        <v>4859.0944895804178</v>
      </c>
      <c r="M85" s="859"/>
      <c r="N85" s="51"/>
    </row>
    <row r="86" spans="1:14" ht="15.75" thickBot="1">
      <c r="B86" s="821" t="s">
        <v>953</v>
      </c>
      <c r="C86" s="822"/>
      <c r="D86" s="822"/>
      <c r="E86" s="822"/>
      <c r="F86" s="822"/>
      <c r="G86" s="822"/>
      <c r="H86" s="822"/>
      <c r="I86" s="822"/>
      <c r="J86" s="822"/>
      <c r="K86" s="822"/>
      <c r="L86" s="822"/>
      <c r="M86" s="823"/>
      <c r="N86" s="52">
        <f>L83+L84+L85</f>
        <v>29154.566937482505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126336.45672909086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307</v>
      </c>
      <c r="B36" s="870" t="str">
        <f>VLOOKUP(A36,EQUIPOS!A6:D154,3,FALSE)</f>
        <v>Retroexcavadora, Potencia en el Volante 78 HP 2200 RPM</v>
      </c>
      <c r="C36" s="871"/>
      <c r="D36" s="871"/>
      <c r="E36" s="871"/>
      <c r="F36" s="871"/>
      <c r="G36" s="871"/>
      <c r="H36" s="872"/>
      <c r="I36" s="266"/>
      <c r="J36" s="267"/>
      <c r="K36" s="268">
        <f>VLOOKUP(A36,EQUIPOS!A6:D161,4,FALSE)</f>
        <v>123457.8447001766</v>
      </c>
      <c r="L36" s="269"/>
      <c r="M36" s="270">
        <v>5</v>
      </c>
      <c r="N36" s="271">
        <f>K36/M36</f>
        <v>24691.568940035322</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107.474121807204</v>
      </c>
    </row>
    <row r="43" spans="1:14" ht="15.75" thickBot="1">
      <c r="B43" s="821" t="s">
        <v>953</v>
      </c>
      <c r="C43" s="822"/>
      <c r="D43" s="822"/>
      <c r="E43" s="822"/>
      <c r="F43" s="822"/>
      <c r="G43" s="822"/>
      <c r="H43" s="822"/>
      <c r="I43" s="822"/>
      <c r="J43" s="822"/>
      <c r="K43" s="822"/>
      <c r="L43" s="822"/>
      <c r="M43" s="823"/>
      <c r="N43" s="99">
        <f>SUM(N36:N42)</f>
        <v>24799.043061842527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908">
        <f>VLOOKUP(A59,TRANSPORTE!A5:D94,4,FALSE)</f>
        <v>1816.651127221553</v>
      </c>
      <c r="M59" s="909"/>
      <c r="N59" s="286">
        <f>K59*L59</f>
        <v>1275.28909130953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1275.28909130953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5373.7060903601996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31448.038243512256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6289.6076487024511</v>
      </c>
      <c r="M83" s="857"/>
      <c r="N83" s="51"/>
    </row>
    <row r="84" spans="1:14">
      <c r="B84" s="89" t="s">
        <v>973</v>
      </c>
      <c r="C84" s="90"/>
      <c r="D84" s="90"/>
      <c r="E84" s="90"/>
      <c r="F84" s="90"/>
      <c r="G84" s="90"/>
      <c r="H84" s="90"/>
      <c r="I84" s="87"/>
      <c r="J84" s="88"/>
      <c r="K84" s="303">
        <v>0.05</v>
      </c>
      <c r="L84" s="856">
        <f>N78*K84</f>
        <v>1572.4019121756128</v>
      </c>
      <c r="M84" s="857"/>
      <c r="N84" s="51"/>
    </row>
    <row r="85" spans="1:14" ht="15.75" thickBot="1">
      <c r="B85" s="91" t="s">
        <v>974</v>
      </c>
      <c r="C85" s="92"/>
      <c r="D85" s="92"/>
      <c r="E85" s="92"/>
      <c r="F85" s="92"/>
      <c r="G85" s="92"/>
      <c r="H85" s="92"/>
      <c r="I85" s="93"/>
      <c r="J85" s="94"/>
      <c r="K85" s="304">
        <v>0.05</v>
      </c>
      <c r="L85" s="858">
        <f>N78*K85</f>
        <v>1572.4019121756128</v>
      </c>
      <c r="M85" s="859"/>
      <c r="N85" s="51"/>
    </row>
    <row r="86" spans="1:14" ht="15.75" thickBot="1">
      <c r="B86" s="821" t="s">
        <v>953</v>
      </c>
      <c r="C86" s="822"/>
      <c r="D86" s="822"/>
      <c r="E86" s="822"/>
      <c r="F86" s="822"/>
      <c r="G86" s="822"/>
      <c r="H86" s="822"/>
      <c r="I86" s="822"/>
      <c r="J86" s="822"/>
      <c r="K86" s="822"/>
      <c r="L86" s="822"/>
      <c r="M86" s="823"/>
      <c r="N86" s="52">
        <f>L83+L84+L85</f>
        <v>9434.4114730536767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40882.449716565934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307</v>
      </c>
      <c r="B36" s="870" t="str">
        <f>VLOOKUP(A36,EQUIPOS!A6:D154,3,FALSE)</f>
        <v>Retroexcavadora, Potencia en el Volante 78 HP 2200 RPM</v>
      </c>
      <c r="C36" s="871"/>
      <c r="D36" s="871"/>
      <c r="E36" s="871"/>
      <c r="F36" s="871"/>
      <c r="G36" s="871"/>
      <c r="H36" s="872"/>
      <c r="I36" s="266"/>
      <c r="J36" s="267"/>
      <c r="K36" s="268">
        <f>VLOOKUP(A36,EQUIPOS!A6:D161,4,FALSE)</f>
        <v>123457.8447001766</v>
      </c>
      <c r="L36" s="269"/>
      <c r="M36" s="270">
        <v>4</v>
      </c>
      <c r="N36" s="271">
        <f>K36/M36</f>
        <v>30864.461175044151</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67.663750000000007</v>
      </c>
    </row>
    <row r="43" spans="1:14" ht="15.75" thickBot="1">
      <c r="B43" s="821" t="s">
        <v>953</v>
      </c>
      <c r="C43" s="822"/>
      <c r="D43" s="822"/>
      <c r="E43" s="822"/>
      <c r="F43" s="822"/>
      <c r="G43" s="822"/>
      <c r="H43" s="822"/>
      <c r="I43" s="822"/>
      <c r="J43" s="822"/>
      <c r="K43" s="822"/>
      <c r="L43" s="822"/>
      <c r="M43" s="823"/>
      <c r="N43" s="99">
        <f>SUM(N36:N42)</f>
        <v>30932.124925044151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908">
        <f>VLOOKUP(A59,TRANSPORTE!A5:D94,4,FALSE)</f>
        <v>1816.651127221553</v>
      </c>
      <c r="M59" s="909"/>
      <c r="N59" s="286">
        <f>K59*L59</f>
        <v>5504.4529154813054</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5504.4529154813054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3383.1875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39819.765340525453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7963.953068105091</v>
      </c>
      <c r="M83" s="857"/>
      <c r="N83" s="51"/>
    </row>
    <row r="84" spans="1:14">
      <c r="B84" s="89" t="s">
        <v>973</v>
      </c>
      <c r="C84" s="90"/>
      <c r="D84" s="90"/>
      <c r="E84" s="90"/>
      <c r="F84" s="90"/>
      <c r="G84" s="90"/>
      <c r="H84" s="90"/>
      <c r="I84" s="87"/>
      <c r="J84" s="88"/>
      <c r="K84" s="303">
        <v>0.05</v>
      </c>
      <c r="L84" s="856">
        <f>N78*K84</f>
        <v>1990.9882670262728</v>
      </c>
      <c r="M84" s="857"/>
      <c r="N84" s="51"/>
    </row>
    <row r="85" spans="1:14" ht="15.75" thickBot="1">
      <c r="B85" s="91" t="s">
        <v>974</v>
      </c>
      <c r="C85" s="92"/>
      <c r="D85" s="92"/>
      <c r="E85" s="92"/>
      <c r="F85" s="92"/>
      <c r="G85" s="92"/>
      <c r="H85" s="92"/>
      <c r="I85" s="93"/>
      <c r="J85" s="94"/>
      <c r="K85" s="304">
        <v>0.05</v>
      </c>
      <c r="L85" s="858">
        <f>N78*K85</f>
        <v>1990.9882670262728</v>
      </c>
      <c r="M85" s="859"/>
      <c r="N85" s="51"/>
    </row>
    <row r="86" spans="1:14" ht="15.75" thickBot="1">
      <c r="B86" s="821" t="s">
        <v>953</v>
      </c>
      <c r="C86" s="822"/>
      <c r="D86" s="822"/>
      <c r="E86" s="822"/>
      <c r="F86" s="822"/>
      <c r="G86" s="822"/>
      <c r="H86" s="822"/>
      <c r="I86" s="822"/>
      <c r="J86" s="822"/>
      <c r="K86" s="822"/>
      <c r="L86" s="822"/>
      <c r="M86" s="823"/>
      <c r="N86" s="52">
        <f>L83+L84+L85</f>
        <v>11945.929602157636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51765.694942683091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c r="B36" s="870"/>
      <c r="C36" s="871"/>
      <c r="D36" s="871"/>
      <c r="E36" s="871"/>
      <c r="F36" s="871"/>
      <c r="G36" s="871"/>
      <c r="H36" s="872"/>
      <c r="I36" s="266"/>
      <c r="J36" s="267"/>
      <c r="K36" s="268"/>
      <c r="L36" s="269"/>
      <c r="M36" s="270"/>
      <c r="N36" s="271"/>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144.34933333333333</v>
      </c>
    </row>
    <row r="43" spans="1:14" ht="15.75" thickBot="1">
      <c r="B43" s="821" t="s">
        <v>953</v>
      </c>
      <c r="C43" s="822"/>
      <c r="D43" s="822"/>
      <c r="E43" s="822"/>
      <c r="F43" s="822"/>
      <c r="G43" s="822"/>
      <c r="H43" s="822"/>
      <c r="I43" s="822"/>
      <c r="J43" s="822"/>
      <c r="K43" s="822"/>
      <c r="L43" s="822"/>
      <c r="M43" s="823"/>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07" t="s">
        <v>961</v>
      </c>
      <c r="M58" s="886"/>
      <c r="N58" s="76" t="s">
        <v>951</v>
      </c>
    </row>
    <row r="59" spans="2:14">
      <c r="B59" s="46"/>
      <c r="C59" s="316"/>
      <c r="D59" s="316"/>
      <c r="E59" s="316"/>
      <c r="F59" s="316"/>
      <c r="G59" s="316"/>
      <c r="H59" s="310"/>
      <c r="I59" s="278"/>
      <c r="J59" s="285"/>
      <c r="K59" s="278"/>
      <c r="L59" s="908"/>
      <c r="M59" s="90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1443.4933333333333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317.56853333333333</v>
      </c>
      <c r="M83" s="857"/>
      <c r="N83" s="51"/>
    </row>
    <row r="84" spans="1:14">
      <c r="B84" s="89" t="s">
        <v>973</v>
      </c>
      <c r="C84" s="90"/>
      <c r="D84" s="90"/>
      <c r="E84" s="90"/>
      <c r="F84" s="90"/>
      <c r="G84" s="90"/>
      <c r="H84" s="90"/>
      <c r="I84" s="87"/>
      <c r="J84" s="88"/>
      <c r="K84" s="303">
        <v>0.05</v>
      </c>
      <c r="L84" s="856">
        <f>N78*K84</f>
        <v>79.392133333333334</v>
      </c>
      <c r="M84" s="857"/>
      <c r="N84" s="51"/>
    </row>
    <row r="85" spans="1:14" ht="15.75" thickBot="1">
      <c r="B85" s="91" t="s">
        <v>974</v>
      </c>
      <c r="C85" s="92"/>
      <c r="D85" s="92"/>
      <c r="E85" s="92"/>
      <c r="F85" s="92"/>
      <c r="G85" s="92"/>
      <c r="H85" s="92"/>
      <c r="I85" s="93"/>
      <c r="J85" s="94"/>
      <c r="K85" s="304">
        <v>0.05</v>
      </c>
      <c r="L85" s="858">
        <f>N78*K85</f>
        <v>79.392133333333334</v>
      </c>
      <c r="M85" s="859"/>
      <c r="N85" s="51"/>
    </row>
    <row r="86" spans="1:14" ht="15.75" thickBot="1">
      <c r="B86" s="821" t="s">
        <v>953</v>
      </c>
      <c r="C86" s="822"/>
      <c r="D86" s="822"/>
      <c r="E86" s="822"/>
      <c r="F86" s="822"/>
      <c r="G86" s="822"/>
      <c r="H86" s="822"/>
      <c r="I86" s="822"/>
      <c r="J86" s="822"/>
      <c r="K86" s="822"/>
      <c r="L86" s="822"/>
      <c r="M86" s="823"/>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310</v>
      </c>
      <c r="B36" s="870" t="str">
        <f>VLOOKUP(A36,EQUIPOS!A6:D154,3,FALSE)</f>
        <v>Retroexcavadora A25C</v>
      </c>
      <c r="C36" s="871"/>
      <c r="D36" s="871"/>
      <c r="E36" s="871"/>
      <c r="F36" s="871"/>
      <c r="G36" s="871"/>
      <c r="H36" s="872"/>
      <c r="I36" s="266"/>
      <c r="J36" s="267"/>
      <c r="K36" s="268">
        <f>VLOOKUP(A36,EQUIPOS!A6:D163,4,FALSE)</f>
        <v>262903.65236440464</v>
      </c>
      <c r="L36" s="269"/>
      <c r="M36" s="270">
        <v>3</v>
      </c>
      <c r="N36" s="271">
        <f>K36/M36</f>
        <v>87634.550788134875</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90.218333333333348</v>
      </c>
    </row>
    <row r="43" spans="1:14" ht="15.75" thickBot="1">
      <c r="B43" s="821" t="s">
        <v>953</v>
      </c>
      <c r="C43" s="822"/>
      <c r="D43" s="822"/>
      <c r="E43" s="822"/>
      <c r="F43" s="822"/>
      <c r="G43" s="822"/>
      <c r="H43" s="822"/>
      <c r="I43" s="822"/>
      <c r="J43" s="822"/>
      <c r="K43" s="822"/>
      <c r="L43" s="822"/>
      <c r="M43" s="823"/>
      <c r="N43" s="99">
        <f>SUM(N36:N42)</f>
        <v>87724.769121468213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08">
        <f>VLOOKUP(A59,TRANSPORTE!A6:D117,4,FALSE)</f>
        <v>1816.651127221553</v>
      </c>
      <c r="M59" s="909"/>
      <c r="N59" s="286">
        <f>K59*L59</f>
        <v>3088.3069162766401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3088.3069162766401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9021.8333333333339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99834.909371078174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19966.981874215635</v>
      </c>
      <c r="M83" s="857"/>
      <c r="N83" s="51"/>
    </row>
    <row r="84" spans="1:14">
      <c r="B84" s="89" t="s">
        <v>973</v>
      </c>
      <c r="C84" s="90"/>
      <c r="D84" s="90"/>
      <c r="E84" s="90"/>
      <c r="F84" s="90"/>
      <c r="G84" s="90"/>
      <c r="H84" s="90"/>
      <c r="I84" s="87"/>
      <c r="J84" s="88"/>
      <c r="K84" s="303">
        <v>0.05</v>
      </c>
      <c r="L84" s="856">
        <f>N78*K84</f>
        <v>4991.7454685539087</v>
      </c>
      <c r="M84" s="857"/>
      <c r="N84" s="51"/>
    </row>
    <row r="85" spans="1:14" ht="15.75" thickBot="1">
      <c r="B85" s="91" t="s">
        <v>974</v>
      </c>
      <c r="C85" s="92"/>
      <c r="D85" s="92"/>
      <c r="E85" s="92"/>
      <c r="F85" s="92"/>
      <c r="G85" s="92"/>
      <c r="H85" s="92"/>
      <c r="I85" s="93"/>
      <c r="J85" s="94"/>
      <c r="K85" s="304">
        <v>0.05</v>
      </c>
      <c r="L85" s="858">
        <f>N78*K85</f>
        <v>4991.7454685539087</v>
      </c>
      <c r="M85" s="859"/>
      <c r="N85" s="51"/>
    </row>
    <row r="86" spans="1:14" ht="15.75" thickBot="1">
      <c r="B86" s="821" t="s">
        <v>953</v>
      </c>
      <c r="C86" s="822"/>
      <c r="D86" s="822"/>
      <c r="E86" s="822"/>
      <c r="F86" s="822"/>
      <c r="G86" s="822"/>
      <c r="H86" s="822"/>
      <c r="I86" s="822"/>
      <c r="J86" s="822"/>
      <c r="K86" s="822"/>
      <c r="L86" s="822"/>
      <c r="M86" s="823"/>
      <c r="N86" s="52">
        <f>L83+L84+L85</f>
        <v>29950.472811323452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129785.38218240163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310</v>
      </c>
      <c r="B36" s="870" t="str">
        <f>VLOOKUP(A36,EQUIPOS!A6:D154,3,FALSE)</f>
        <v>Retroexcavadora A25C</v>
      </c>
      <c r="C36" s="871"/>
      <c r="D36" s="871"/>
      <c r="E36" s="871"/>
      <c r="F36" s="871"/>
      <c r="G36" s="871"/>
      <c r="H36" s="872"/>
      <c r="I36" s="266"/>
      <c r="J36" s="267"/>
      <c r="K36" s="268">
        <f>VLOOKUP(A36,EQUIPOS!A6:D163,4,FALSE)</f>
        <v>262903.65236440464</v>
      </c>
      <c r="L36" s="269"/>
      <c r="M36" s="270">
        <v>3</v>
      </c>
      <c r="N36" s="271">
        <f>K36/M36</f>
        <v>87634.550788134875</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90.218333333333348</v>
      </c>
    </row>
    <row r="43" spans="1:14" ht="15.75" thickBot="1">
      <c r="B43" s="821" t="s">
        <v>953</v>
      </c>
      <c r="C43" s="822"/>
      <c r="D43" s="822"/>
      <c r="E43" s="822"/>
      <c r="F43" s="822"/>
      <c r="G43" s="822"/>
      <c r="H43" s="822"/>
      <c r="I43" s="822"/>
      <c r="J43" s="822"/>
      <c r="K43" s="822"/>
      <c r="L43" s="822"/>
      <c r="M43" s="823"/>
      <c r="N43" s="99">
        <f>SUM(N36:N42)</f>
        <v>87724.769121468213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908">
        <f>VLOOKUP(A59,TRANSPORTE!A6:D117,4,FALSE)</f>
        <v>1816.651127221553</v>
      </c>
      <c r="M59" s="909"/>
      <c r="N59" s="286">
        <f>K59*L59</f>
        <v>3088.3069162766401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3088.3069162766401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9021.8333333333339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99834.909371078174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19966.981874215635</v>
      </c>
      <c r="M83" s="857"/>
      <c r="N83" s="51"/>
    </row>
    <row r="84" spans="1:14">
      <c r="B84" s="89" t="s">
        <v>973</v>
      </c>
      <c r="C84" s="90"/>
      <c r="D84" s="90"/>
      <c r="E84" s="90"/>
      <c r="F84" s="90"/>
      <c r="G84" s="90"/>
      <c r="H84" s="90"/>
      <c r="I84" s="87"/>
      <c r="J84" s="88"/>
      <c r="K84" s="303">
        <v>0.05</v>
      </c>
      <c r="L84" s="856">
        <f>N78*K84</f>
        <v>4991.7454685539087</v>
      </c>
      <c r="M84" s="857"/>
      <c r="N84" s="51"/>
    </row>
    <row r="85" spans="1:14" ht="15.75" thickBot="1">
      <c r="B85" s="91" t="s">
        <v>974</v>
      </c>
      <c r="C85" s="92"/>
      <c r="D85" s="92"/>
      <c r="E85" s="92"/>
      <c r="F85" s="92"/>
      <c r="G85" s="92"/>
      <c r="H85" s="92"/>
      <c r="I85" s="93"/>
      <c r="J85" s="94"/>
      <c r="K85" s="304">
        <v>0.05</v>
      </c>
      <c r="L85" s="858">
        <f>N78*K85</f>
        <v>4991.7454685539087</v>
      </c>
      <c r="M85" s="859"/>
      <c r="N85" s="51"/>
    </row>
    <row r="86" spans="1:14" ht="15.75" thickBot="1">
      <c r="B86" s="821" t="s">
        <v>953</v>
      </c>
      <c r="C86" s="822"/>
      <c r="D86" s="822"/>
      <c r="E86" s="822"/>
      <c r="F86" s="822"/>
      <c r="G86" s="822"/>
      <c r="H86" s="822"/>
      <c r="I86" s="822"/>
      <c r="J86" s="822"/>
      <c r="K86" s="822"/>
      <c r="L86" s="822"/>
      <c r="M86" s="823"/>
      <c r="N86" s="52">
        <f>L83+L84+L85</f>
        <v>29950.472811323452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129785.38218240163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45</v>
      </c>
      <c r="N36" s="271">
        <f>K36/M36</f>
        <v>7950.9341921093546</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1.5036388888888887</v>
      </c>
    </row>
    <row r="43" spans="1:14" ht="15.75" thickBot="1">
      <c r="B43" s="821" t="s">
        <v>953</v>
      </c>
      <c r="C43" s="822"/>
      <c r="D43" s="822"/>
      <c r="E43" s="822"/>
      <c r="F43" s="822"/>
      <c r="G43" s="822"/>
      <c r="H43" s="822"/>
      <c r="I43" s="822"/>
      <c r="J43" s="822"/>
      <c r="K43" s="822"/>
      <c r="L43" s="822"/>
      <c r="M43" s="823"/>
      <c r="N43" s="99">
        <f>SUM(N36:N42)</f>
        <v>7952.437830998244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908">
        <f>VLOOKUP(A59,TRANSPORTE!A6:D117,4,FALSE)</f>
        <v>0.30961138997784476</v>
      </c>
      <c r="M59" s="909"/>
      <c r="N59" s="286">
        <f>K59*L59</f>
        <v>11.053126622209058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11.053126622209058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150.36388888888888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8113.8548465093418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1622.7709693018685</v>
      </c>
      <c r="M83" s="857"/>
      <c r="N83" s="51"/>
    </row>
    <row r="84" spans="1:14">
      <c r="B84" s="89" t="s">
        <v>973</v>
      </c>
      <c r="C84" s="90"/>
      <c r="D84" s="90"/>
      <c r="E84" s="90"/>
      <c r="F84" s="90"/>
      <c r="G84" s="90"/>
      <c r="H84" s="90"/>
      <c r="I84" s="87"/>
      <c r="J84" s="88"/>
      <c r="K84" s="303">
        <v>0.05</v>
      </c>
      <c r="L84" s="856">
        <f>N78*K84</f>
        <v>405.69274232546712</v>
      </c>
      <c r="M84" s="857"/>
      <c r="N84" s="51"/>
    </row>
    <row r="85" spans="1:14" ht="15.75" thickBot="1">
      <c r="B85" s="91" t="s">
        <v>974</v>
      </c>
      <c r="C85" s="92"/>
      <c r="D85" s="92"/>
      <c r="E85" s="92"/>
      <c r="F85" s="92"/>
      <c r="G85" s="92"/>
      <c r="H85" s="92"/>
      <c r="I85" s="93"/>
      <c r="J85" s="94"/>
      <c r="K85" s="304">
        <v>0.05</v>
      </c>
      <c r="L85" s="858">
        <f>N78*K85</f>
        <v>405.69274232546712</v>
      </c>
      <c r="M85" s="859"/>
      <c r="N85" s="51"/>
    </row>
    <row r="86" spans="1:14" ht="15.75" thickBot="1">
      <c r="B86" s="821" t="s">
        <v>953</v>
      </c>
      <c r="C86" s="822"/>
      <c r="D86" s="822"/>
      <c r="E86" s="822"/>
      <c r="F86" s="822"/>
      <c r="G86" s="822"/>
      <c r="H86" s="822"/>
      <c r="I86" s="822"/>
      <c r="J86" s="822"/>
      <c r="K86" s="822"/>
      <c r="L86" s="822"/>
      <c r="M86" s="823"/>
      <c r="N86" s="52">
        <f>L83+L84+L85</f>
        <v>2434.1564539528026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10548.011300462145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c r="B36" s="870"/>
      <c r="C36" s="871"/>
      <c r="D36" s="871"/>
      <c r="E36" s="871"/>
      <c r="F36" s="871"/>
      <c r="G36" s="871"/>
      <c r="H36" s="872"/>
      <c r="I36" s="266"/>
      <c r="J36" s="267"/>
      <c r="K36" s="268"/>
      <c r="L36" s="269"/>
      <c r="M36" s="270"/>
      <c r="N36" s="271"/>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0.1</v>
      </c>
      <c r="M42" s="883"/>
      <c r="N42" s="105">
        <f>N76*L42</f>
        <v>60.145555555555553</v>
      </c>
    </row>
    <row r="43" spans="1:14" ht="15.75" thickBot="1">
      <c r="B43" s="821" t="s">
        <v>953</v>
      </c>
      <c r="C43" s="822"/>
      <c r="D43" s="822"/>
      <c r="E43" s="822"/>
      <c r="F43" s="822"/>
      <c r="G43" s="822"/>
      <c r="H43" s="822"/>
      <c r="I43" s="822"/>
      <c r="J43" s="822"/>
      <c r="K43" s="822"/>
      <c r="L43" s="822"/>
      <c r="M43" s="823"/>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908">
        <f>VLOOKUP(A59,TRANSPORTE!A6:D117,4,FALSE)</f>
        <v>0.30961138997784476</v>
      </c>
      <c r="M59" s="909"/>
      <c r="N59" s="286">
        <f>K59*L59</f>
        <v>3.1735167472729087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3.1735167472729087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601.45555555555552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664.77462785838395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132.9549255716768</v>
      </c>
      <c r="M83" s="857"/>
      <c r="N83" s="51"/>
    </row>
    <row r="84" spans="1:14">
      <c r="B84" s="89" t="s">
        <v>973</v>
      </c>
      <c r="C84" s="90"/>
      <c r="D84" s="90"/>
      <c r="E84" s="90"/>
      <c r="F84" s="90"/>
      <c r="G84" s="90"/>
      <c r="H84" s="90"/>
      <c r="I84" s="87"/>
      <c r="J84" s="88"/>
      <c r="K84" s="303">
        <v>0.05</v>
      </c>
      <c r="L84" s="856">
        <f>N78*K84</f>
        <v>33.238731392919199</v>
      </c>
      <c r="M84" s="857"/>
      <c r="N84" s="51"/>
    </row>
    <row r="85" spans="1:14" ht="15.75" thickBot="1">
      <c r="B85" s="91" t="s">
        <v>974</v>
      </c>
      <c r="C85" s="92"/>
      <c r="D85" s="92"/>
      <c r="E85" s="92"/>
      <c r="F85" s="92"/>
      <c r="G85" s="92"/>
      <c r="H85" s="92"/>
      <c r="I85" s="93"/>
      <c r="J85" s="94"/>
      <c r="K85" s="304">
        <v>0.05</v>
      </c>
      <c r="L85" s="858">
        <f>N78*K85</f>
        <v>33.238731392919199</v>
      </c>
      <c r="M85" s="859"/>
      <c r="N85" s="51"/>
    </row>
    <row r="86" spans="1:14" ht="15.75" thickBot="1">
      <c r="B86" s="821" t="s">
        <v>953</v>
      </c>
      <c r="C86" s="822"/>
      <c r="D86" s="822"/>
      <c r="E86" s="822"/>
      <c r="F86" s="822"/>
      <c r="G86" s="822"/>
      <c r="H86" s="822"/>
      <c r="I86" s="822"/>
      <c r="J86" s="822"/>
      <c r="K86" s="822"/>
      <c r="L86" s="822"/>
      <c r="M86" s="823"/>
      <c r="N86" s="52">
        <f>L83+L84+L85</f>
        <v>199.43238835751518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864.2070162158991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45</v>
      </c>
      <c r="N36" s="271">
        <f>K36/M36</f>
        <v>7950.9341921093546</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1.5036388888888887</v>
      </c>
    </row>
    <row r="43" spans="1:14" ht="15.75" thickBot="1">
      <c r="B43" s="821" t="s">
        <v>953</v>
      </c>
      <c r="C43" s="822"/>
      <c r="D43" s="822"/>
      <c r="E43" s="822"/>
      <c r="F43" s="822"/>
      <c r="G43" s="822"/>
      <c r="H43" s="822"/>
      <c r="I43" s="822"/>
      <c r="J43" s="822"/>
      <c r="K43" s="822"/>
      <c r="L43" s="822"/>
      <c r="M43" s="823"/>
      <c r="N43" s="99">
        <f>SUM(N36:N42)</f>
        <v>7952.437830998244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908">
        <f>VLOOKUP(A59,TRANSPORTE!A6:D117,4,FALSE)</f>
        <v>744.20588285092015</v>
      </c>
      <c r="M59" s="909"/>
      <c r="N59" s="286">
        <f>K59*L59</f>
        <v>603.17514702125652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603.17514702125652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150.36388888888888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8705.9768669083896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1741.1953733816781</v>
      </c>
      <c r="M83" s="857"/>
      <c r="N83" s="51"/>
    </row>
    <row r="84" spans="1:14">
      <c r="B84" s="89" t="s">
        <v>973</v>
      </c>
      <c r="C84" s="90"/>
      <c r="D84" s="90"/>
      <c r="E84" s="90"/>
      <c r="F84" s="90"/>
      <c r="G84" s="90"/>
      <c r="H84" s="90"/>
      <c r="I84" s="87"/>
      <c r="J84" s="88"/>
      <c r="K84" s="303">
        <v>0.05</v>
      </c>
      <c r="L84" s="856">
        <f>N78*K84</f>
        <v>435.29884334541953</v>
      </c>
      <c r="M84" s="857"/>
      <c r="N84" s="51"/>
    </row>
    <row r="85" spans="1:14" ht="15.75" thickBot="1">
      <c r="B85" s="91" t="s">
        <v>974</v>
      </c>
      <c r="C85" s="92"/>
      <c r="D85" s="92"/>
      <c r="E85" s="92"/>
      <c r="F85" s="92"/>
      <c r="G85" s="92"/>
      <c r="H85" s="92"/>
      <c r="I85" s="93"/>
      <c r="J85" s="94"/>
      <c r="K85" s="304">
        <v>0.05</v>
      </c>
      <c r="L85" s="858">
        <f>N78*K85</f>
        <v>435.29884334541953</v>
      </c>
      <c r="M85" s="859"/>
      <c r="N85" s="51"/>
    </row>
    <row r="86" spans="1:14" ht="15.75" thickBot="1">
      <c r="B86" s="821" t="s">
        <v>953</v>
      </c>
      <c r="C86" s="822"/>
      <c r="D86" s="822"/>
      <c r="E86" s="822"/>
      <c r="F86" s="822"/>
      <c r="G86" s="822"/>
      <c r="H86" s="822"/>
      <c r="I86" s="822"/>
      <c r="J86" s="822"/>
      <c r="K86" s="822"/>
      <c r="L86" s="822"/>
      <c r="M86" s="823"/>
      <c r="N86" s="52">
        <f>L83+L84+L85</f>
        <v>2611.7930600725167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11317.769926980905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6"/>
      <c r="J36" s="267"/>
      <c r="K36" s="268">
        <f>VLOOKUP(A36,EQUIPOS!A5:D154,4,FALSE)</f>
        <v>230338.6737209002</v>
      </c>
      <c r="L36" s="269"/>
      <c r="M36" s="270">
        <v>0.625</v>
      </c>
      <c r="N36" s="271">
        <f>K36/M36</f>
        <v>368541.8779534403</v>
      </c>
    </row>
    <row r="37" spans="1:14">
      <c r="A37" s="108" t="s">
        <v>241</v>
      </c>
      <c r="B37" s="870" t="str">
        <f>VLOOKUP(A37,EQUIPOS!A7:D154,3,FALSE)</f>
        <v>Grúa (capacidad 15 ton)</v>
      </c>
      <c r="C37" s="871"/>
      <c r="D37" s="871"/>
      <c r="E37" s="871"/>
      <c r="F37" s="871"/>
      <c r="G37" s="871"/>
      <c r="H37" s="872"/>
      <c r="I37" s="266"/>
      <c r="J37" s="267"/>
      <c r="K37" s="268">
        <f>VLOOKUP(A37,EQUIPOS!A6:D154,4,FALSE)</f>
        <v>182385.61693231459</v>
      </c>
      <c r="L37" s="269"/>
      <c r="M37" s="270">
        <v>0.625</v>
      </c>
      <c r="N37" s="271">
        <f>K37/M37</f>
        <v>291816.98709170334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2706.55</v>
      </c>
    </row>
    <row r="43" spans="1:14" ht="15.75" thickBot="1">
      <c r="B43" s="821" t="s">
        <v>953</v>
      </c>
      <c r="C43" s="822"/>
      <c r="D43" s="822"/>
      <c r="E43" s="822"/>
      <c r="F43" s="822"/>
      <c r="G43" s="822"/>
      <c r="H43" s="822"/>
      <c r="I43" s="822"/>
      <c r="J43" s="822"/>
      <c r="K43" s="822"/>
      <c r="L43" s="822"/>
      <c r="M43" s="823"/>
      <c r="N43" s="393">
        <f>SUM(N36:N42)</f>
        <v>663065.41504514369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90556.005119961876</v>
      </c>
      <c r="N51" s="271">
        <f>K51*M51</f>
        <v>181112.01023992375</v>
      </c>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250377.7390962037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967574.15414134739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193514.83082826948</v>
      </c>
      <c r="M83" s="857"/>
      <c r="N83" s="51"/>
    </row>
    <row r="84" spans="1:14">
      <c r="B84" s="89" t="s">
        <v>973</v>
      </c>
      <c r="C84" s="90"/>
      <c r="D84" s="90"/>
      <c r="E84" s="90"/>
      <c r="F84" s="90"/>
      <c r="G84" s="90"/>
      <c r="H84" s="90"/>
      <c r="I84" s="87"/>
      <c r="J84" s="88"/>
      <c r="K84" s="303">
        <v>0.05</v>
      </c>
      <c r="L84" s="856">
        <f>N78*K84</f>
        <v>48378.707707067369</v>
      </c>
      <c r="M84" s="857"/>
      <c r="N84" s="51"/>
    </row>
    <row r="85" spans="1:14" ht="15.75" thickBot="1">
      <c r="B85" s="91" t="s">
        <v>974</v>
      </c>
      <c r="C85" s="92"/>
      <c r="D85" s="92"/>
      <c r="E85" s="92"/>
      <c r="F85" s="92"/>
      <c r="G85" s="92"/>
      <c r="H85" s="92"/>
      <c r="I85" s="93"/>
      <c r="J85" s="94"/>
      <c r="K85" s="304">
        <v>0.05</v>
      </c>
      <c r="L85" s="858">
        <f>N78*K85</f>
        <v>48378.707707067369</v>
      </c>
      <c r="M85" s="859"/>
      <c r="N85" s="51"/>
    </row>
    <row r="86" spans="1:14" ht="15.75" thickBot="1">
      <c r="B86" s="821" t="s">
        <v>953</v>
      </c>
      <c r="C86" s="822"/>
      <c r="D86" s="822"/>
      <c r="E86" s="822"/>
      <c r="F86" s="822"/>
      <c r="G86" s="822"/>
      <c r="H86" s="822"/>
      <c r="I86" s="822"/>
      <c r="J86" s="822"/>
      <c r="K86" s="822"/>
      <c r="L86" s="822"/>
      <c r="M86" s="823"/>
      <c r="N86" s="52">
        <f>L83+L84+L85</f>
        <v>290272.24624240422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1257846.4003837516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6"/>
      <c r="J36" s="267"/>
      <c r="K36" s="268">
        <f>VLOOKUP(A36,EQUIPOS!A6:D163,4,FALSE)</f>
        <v>230338.6737209002</v>
      </c>
      <c r="L36" s="269"/>
      <c r="M36" s="270">
        <v>0.5</v>
      </c>
      <c r="N36" s="271">
        <f>K36/M36</f>
        <v>460677.3474418004</v>
      </c>
    </row>
    <row r="37" spans="1:14">
      <c r="A37" s="108" t="s">
        <v>241</v>
      </c>
      <c r="B37" s="870" t="str">
        <f>VLOOKUP(A37,EQUIPOS!A7:D154,3,FALSE)</f>
        <v>Grúa (capacidad 15 ton)</v>
      </c>
      <c r="C37" s="871"/>
      <c r="D37" s="871"/>
      <c r="E37" s="871"/>
      <c r="F37" s="871"/>
      <c r="G37" s="871"/>
      <c r="H37" s="872"/>
      <c r="I37" s="266"/>
      <c r="J37" s="267"/>
      <c r="K37" s="268">
        <f>VLOOKUP(A37,EQUIPOS!A7:D164,4,FALSE)</f>
        <v>182385.61693231459</v>
      </c>
      <c r="L37" s="269"/>
      <c r="M37" s="270">
        <v>0.5</v>
      </c>
      <c r="N37" s="271">
        <f>K37/M37</f>
        <v>364771.23386462918</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3383.1875</v>
      </c>
    </row>
    <row r="43" spans="1:14" ht="15.75" thickBot="1">
      <c r="B43" s="821" t="s">
        <v>953</v>
      </c>
      <c r="C43" s="822"/>
      <c r="D43" s="822"/>
      <c r="E43" s="822"/>
      <c r="F43" s="822"/>
      <c r="G43" s="822"/>
      <c r="H43" s="822"/>
      <c r="I43" s="822"/>
      <c r="J43" s="822"/>
      <c r="K43" s="822"/>
      <c r="L43" s="822"/>
      <c r="M43" s="823"/>
      <c r="N43" s="393">
        <f>SUM(N36:N42)</f>
        <v>828831.76880642958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90556.005119961876</v>
      </c>
      <c r="N51" s="271">
        <f>K51*M51</f>
        <v>181112.01023992375</v>
      </c>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250377.7390962037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67663.75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1146873.2579026334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229374.6515805267</v>
      </c>
      <c r="M83" s="857"/>
      <c r="N83" s="51"/>
    </row>
    <row r="84" spans="1:14">
      <c r="B84" s="89" t="s">
        <v>973</v>
      </c>
      <c r="C84" s="90"/>
      <c r="D84" s="90"/>
      <c r="E84" s="90"/>
      <c r="F84" s="90"/>
      <c r="G84" s="90"/>
      <c r="H84" s="90"/>
      <c r="I84" s="87"/>
      <c r="J84" s="88"/>
      <c r="K84" s="303">
        <v>0.05</v>
      </c>
      <c r="L84" s="856">
        <f>N78*K84</f>
        <v>57343.662895131674</v>
      </c>
      <c r="M84" s="857"/>
      <c r="N84" s="51"/>
    </row>
    <row r="85" spans="1:14" ht="15.75" thickBot="1">
      <c r="B85" s="91" t="s">
        <v>974</v>
      </c>
      <c r="C85" s="92"/>
      <c r="D85" s="92"/>
      <c r="E85" s="92"/>
      <c r="F85" s="92"/>
      <c r="G85" s="92"/>
      <c r="H85" s="92"/>
      <c r="I85" s="93"/>
      <c r="J85" s="94"/>
      <c r="K85" s="304">
        <v>0.05</v>
      </c>
      <c r="L85" s="858">
        <f>N78*K85</f>
        <v>57343.662895131674</v>
      </c>
      <c r="M85" s="859"/>
      <c r="N85" s="51"/>
    </row>
    <row r="86" spans="1:14" ht="15.75" thickBot="1">
      <c r="B86" s="821" t="s">
        <v>953</v>
      </c>
      <c r="C86" s="822"/>
      <c r="D86" s="822"/>
      <c r="E86" s="822"/>
      <c r="F86" s="822"/>
      <c r="G86" s="822"/>
      <c r="H86" s="822"/>
      <c r="I86" s="822"/>
      <c r="J86" s="822"/>
      <c r="K86" s="822"/>
      <c r="L86" s="822"/>
      <c r="M86" s="823"/>
      <c r="N86" s="52">
        <f>L83+L84+L85</f>
        <v>344061.97737079003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1490935.2352734234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6"/>
      <c r="J36" s="267"/>
      <c r="K36" s="268">
        <f>VLOOKUP(A36,EQUIPOS!A6:D163,4,FALSE)</f>
        <v>230338.6737209002</v>
      </c>
      <c r="L36" s="269"/>
      <c r="M36" s="270">
        <v>0.4375</v>
      </c>
      <c r="N36" s="271">
        <f>K36/M36</f>
        <v>526488.3970763433</v>
      </c>
    </row>
    <row r="37" spans="1:14">
      <c r="A37" s="108" t="s">
        <v>241</v>
      </c>
      <c r="B37" s="870" t="str">
        <f>VLOOKUP(A37,EQUIPOS!A7:D154,3,FALSE)</f>
        <v>Grúa (capacidad 15 ton)</v>
      </c>
      <c r="C37" s="871"/>
      <c r="D37" s="871"/>
      <c r="E37" s="871"/>
      <c r="F37" s="871"/>
      <c r="G37" s="871"/>
      <c r="H37" s="872"/>
      <c r="I37" s="266"/>
      <c r="J37" s="267"/>
      <c r="K37" s="268">
        <f>VLOOKUP(A37,EQUIPOS!A7:D164,4,FALSE)</f>
        <v>182385.61693231459</v>
      </c>
      <c r="L37" s="269"/>
      <c r="M37" s="270">
        <v>0.4375</v>
      </c>
      <c r="N37" s="271">
        <f>K37/M37</f>
        <v>416881.41013100476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3866.5</v>
      </c>
    </row>
    <row r="43" spans="1:14" ht="15.75" thickBot="1">
      <c r="B43" s="821" t="s">
        <v>953</v>
      </c>
      <c r="C43" s="822"/>
      <c r="D43" s="822"/>
      <c r="E43" s="822"/>
      <c r="F43" s="822"/>
      <c r="G43" s="822"/>
      <c r="H43" s="822"/>
      <c r="I43" s="822"/>
      <c r="J43" s="822"/>
      <c r="K43" s="822"/>
      <c r="L43" s="822"/>
      <c r="M43" s="823"/>
      <c r="N43" s="393">
        <f>SUM(N36:N42)</f>
        <v>947236.30720734806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90556.005119961876</v>
      </c>
      <c r="N51" s="271">
        <f>K51*M51</f>
        <v>181112.01023992375</v>
      </c>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250377.7390962037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77330</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1274944.0463035516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254988.80926071035</v>
      </c>
      <c r="M83" s="857"/>
      <c r="N83" s="51"/>
    </row>
    <row r="84" spans="1:14">
      <c r="B84" s="89" t="s">
        <v>973</v>
      </c>
      <c r="C84" s="90"/>
      <c r="D84" s="90"/>
      <c r="E84" s="90"/>
      <c r="F84" s="90"/>
      <c r="G84" s="90"/>
      <c r="H84" s="90"/>
      <c r="I84" s="87"/>
      <c r="J84" s="88"/>
      <c r="K84" s="303">
        <v>0.05</v>
      </c>
      <c r="L84" s="856">
        <f>N78*K84</f>
        <v>63747.202315177587</v>
      </c>
      <c r="M84" s="857"/>
      <c r="N84" s="51"/>
    </row>
    <row r="85" spans="1:14" ht="15.75" thickBot="1">
      <c r="B85" s="91" t="s">
        <v>974</v>
      </c>
      <c r="C85" s="92"/>
      <c r="D85" s="92"/>
      <c r="E85" s="92"/>
      <c r="F85" s="92"/>
      <c r="G85" s="92"/>
      <c r="H85" s="92"/>
      <c r="I85" s="93"/>
      <c r="J85" s="94"/>
      <c r="K85" s="304">
        <v>0.05</v>
      </c>
      <c r="L85" s="858">
        <f>N78*K85</f>
        <v>63747.202315177587</v>
      </c>
      <c r="M85" s="859"/>
      <c r="N85" s="51"/>
    </row>
    <row r="86" spans="1:14" ht="15.75" thickBot="1">
      <c r="B86" s="821" t="s">
        <v>953</v>
      </c>
      <c r="C86" s="822"/>
      <c r="D86" s="822"/>
      <c r="E86" s="822"/>
      <c r="F86" s="822"/>
      <c r="G86" s="822"/>
      <c r="H86" s="822"/>
      <c r="I86" s="822"/>
      <c r="J86" s="822"/>
      <c r="K86" s="822"/>
      <c r="L86" s="822"/>
      <c r="M86" s="823"/>
      <c r="N86" s="52">
        <f>L83+L84+L85</f>
        <v>382483.2138910655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1657427.2601946171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6"/>
      <c r="J36" s="267"/>
      <c r="K36" s="268">
        <f>VLOOKUP(A36,EQUIPOS!A6:D163,4,FALSE)</f>
        <v>230338.6737209002</v>
      </c>
      <c r="L36" s="269"/>
      <c r="M36" s="270">
        <v>0.875</v>
      </c>
      <c r="N36" s="271">
        <f>K36/M36</f>
        <v>263244.19853817165</v>
      </c>
    </row>
    <row r="37" spans="1:14">
      <c r="A37" s="108" t="s">
        <v>241</v>
      </c>
      <c r="B37" s="870" t="str">
        <f>VLOOKUP(A37,EQUIPOS!A7:D154,3,FALSE)</f>
        <v>Grúa (capacidad 15 ton)</v>
      </c>
      <c r="C37" s="871"/>
      <c r="D37" s="871"/>
      <c r="E37" s="871"/>
      <c r="F37" s="871"/>
      <c r="G37" s="871"/>
      <c r="H37" s="872"/>
      <c r="I37" s="266"/>
      <c r="J37" s="267"/>
      <c r="K37" s="268">
        <f>VLOOKUP(A37,EQUIPOS!A7:D164,4,FALSE)</f>
        <v>182385.61693231459</v>
      </c>
      <c r="L37" s="269"/>
      <c r="M37" s="270">
        <v>0.875</v>
      </c>
      <c r="N37" s="271">
        <f>K37/M37</f>
        <v>208440.70506550238</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1546.6000000000001</v>
      </c>
    </row>
    <row r="43" spans="1:14" ht="15.75" thickBot="1">
      <c r="B43" s="821" t="s">
        <v>953</v>
      </c>
      <c r="C43" s="822"/>
      <c r="D43" s="822"/>
      <c r="E43" s="822"/>
      <c r="F43" s="822"/>
      <c r="G43" s="822"/>
      <c r="H43" s="822"/>
      <c r="I43" s="822"/>
      <c r="J43" s="822"/>
      <c r="K43" s="822"/>
      <c r="L43" s="822"/>
      <c r="M43" s="823"/>
      <c r="N43" s="393">
        <f>SUM(N36:N42)</f>
        <v>473231.50360367401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30932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573429.23245995399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114685.8464919908</v>
      </c>
      <c r="M83" s="857"/>
      <c r="N83" s="51"/>
    </row>
    <row r="84" spans="1:14">
      <c r="B84" s="89" t="s">
        <v>973</v>
      </c>
      <c r="C84" s="90"/>
      <c r="D84" s="90"/>
      <c r="E84" s="90"/>
      <c r="F84" s="90"/>
      <c r="G84" s="90"/>
      <c r="H84" s="90"/>
      <c r="I84" s="87"/>
      <c r="J84" s="88"/>
      <c r="K84" s="303">
        <v>0.05</v>
      </c>
      <c r="L84" s="856">
        <f>N78*K84</f>
        <v>28671.4616229977</v>
      </c>
      <c r="M84" s="857"/>
      <c r="N84" s="51"/>
    </row>
    <row r="85" spans="1:14" ht="15.75" thickBot="1">
      <c r="B85" s="91" t="s">
        <v>974</v>
      </c>
      <c r="C85" s="92"/>
      <c r="D85" s="92"/>
      <c r="E85" s="92"/>
      <c r="F85" s="92"/>
      <c r="G85" s="92"/>
      <c r="H85" s="92"/>
      <c r="I85" s="93"/>
      <c r="J85" s="94"/>
      <c r="K85" s="304">
        <v>0.05</v>
      </c>
      <c r="L85" s="858">
        <f>N78*K85</f>
        <v>28671.4616229977</v>
      </c>
      <c r="M85" s="859"/>
      <c r="N85" s="51"/>
    </row>
    <row r="86" spans="1:14" ht="15.75" thickBot="1">
      <c r="B86" s="821" t="s">
        <v>953</v>
      </c>
      <c r="C86" s="822"/>
      <c r="D86" s="822"/>
      <c r="E86" s="822"/>
      <c r="F86" s="822"/>
      <c r="G86" s="822"/>
      <c r="H86" s="822"/>
      <c r="I86" s="822"/>
      <c r="J86" s="822"/>
      <c r="K86" s="822"/>
      <c r="L86" s="822"/>
      <c r="M86" s="823"/>
      <c r="N86" s="52">
        <f>L83+L84+L85</f>
        <v>172028.76973798621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745458.00219794014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6"/>
      <c r="J36" s="267"/>
      <c r="K36" s="268">
        <f>VLOOKUP(A36,EQUIPOS!A6:D163,4,FALSE)</f>
        <v>230338.6737209002</v>
      </c>
      <c r="L36" s="269"/>
      <c r="M36" s="270">
        <v>0.75</v>
      </c>
      <c r="N36" s="271">
        <f>K36/M36</f>
        <v>307118.23162786692</v>
      </c>
    </row>
    <row r="37" spans="1:14">
      <c r="A37" s="108" t="s">
        <v>241</v>
      </c>
      <c r="B37" s="870" t="str">
        <f>VLOOKUP(A37,EQUIPOS!A7:D154,3,FALSE)</f>
        <v>Grúa (capacidad 15 ton)</v>
      </c>
      <c r="C37" s="871"/>
      <c r="D37" s="871"/>
      <c r="E37" s="871"/>
      <c r="F37" s="871"/>
      <c r="G37" s="871"/>
      <c r="H37" s="872"/>
      <c r="I37" s="266"/>
      <c r="J37" s="267"/>
      <c r="K37" s="268">
        <f>VLOOKUP(A37,EQUIPOS!A7:D164,4,FALSE)</f>
        <v>182385.61693231459</v>
      </c>
      <c r="L37" s="269"/>
      <c r="M37" s="270">
        <v>0.75</v>
      </c>
      <c r="N37" s="271">
        <f>K37/M37</f>
        <v>243180.82257641945</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1804.3666666666668</v>
      </c>
    </row>
    <row r="43" spans="1:14" ht="15.75" thickBot="1">
      <c r="B43" s="821" t="s">
        <v>953</v>
      </c>
      <c r="C43" s="822"/>
      <c r="D43" s="822"/>
      <c r="E43" s="822"/>
      <c r="F43" s="822"/>
      <c r="G43" s="822"/>
      <c r="H43" s="822"/>
      <c r="I43" s="822"/>
      <c r="J43" s="822"/>
      <c r="K43" s="822"/>
      <c r="L43" s="822"/>
      <c r="M43" s="823"/>
      <c r="N43" s="393">
        <f>SUM(N36:N42)</f>
        <v>552103.42087095301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36087.333333333336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657456.48306056636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131491.29661211328</v>
      </c>
      <c r="M83" s="857"/>
      <c r="N83" s="51"/>
    </row>
    <row r="84" spans="1:14">
      <c r="B84" s="89" t="s">
        <v>973</v>
      </c>
      <c r="C84" s="90"/>
      <c r="D84" s="90"/>
      <c r="E84" s="90"/>
      <c r="F84" s="90"/>
      <c r="G84" s="90"/>
      <c r="H84" s="90"/>
      <c r="I84" s="87"/>
      <c r="J84" s="88"/>
      <c r="K84" s="303">
        <v>0.05</v>
      </c>
      <c r="L84" s="856">
        <f>N78*K84</f>
        <v>32872.824153028319</v>
      </c>
      <c r="M84" s="857"/>
      <c r="N84" s="51"/>
    </row>
    <row r="85" spans="1:14" ht="15.75" thickBot="1">
      <c r="B85" s="91" t="s">
        <v>974</v>
      </c>
      <c r="C85" s="92"/>
      <c r="D85" s="92"/>
      <c r="E85" s="92"/>
      <c r="F85" s="92"/>
      <c r="G85" s="92"/>
      <c r="H85" s="92"/>
      <c r="I85" s="93"/>
      <c r="J85" s="94"/>
      <c r="K85" s="304">
        <v>0.05</v>
      </c>
      <c r="L85" s="858">
        <f>N78*K85</f>
        <v>32872.824153028319</v>
      </c>
      <c r="M85" s="859"/>
      <c r="N85" s="51"/>
    </row>
    <row r="86" spans="1:14" ht="15.75" thickBot="1">
      <c r="B86" s="821" t="s">
        <v>953</v>
      </c>
      <c r="C86" s="822"/>
      <c r="D86" s="822"/>
      <c r="E86" s="822"/>
      <c r="F86" s="822"/>
      <c r="G86" s="822"/>
      <c r="H86" s="822"/>
      <c r="I86" s="822"/>
      <c r="J86" s="822"/>
      <c r="K86" s="822"/>
      <c r="L86" s="822"/>
      <c r="M86" s="823"/>
      <c r="N86" s="52">
        <f>L83+L84+L85</f>
        <v>197236.9449181699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854693.42797873623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146</v>
      </c>
      <c r="B36" s="870" t="str">
        <f>VLOOKUP(A36,EQUIPOS!A6:D154,3,FALSE)</f>
        <v>Camabaja</v>
      </c>
      <c r="C36" s="871"/>
      <c r="D36" s="871"/>
      <c r="E36" s="871"/>
      <c r="F36" s="871"/>
      <c r="G36" s="871"/>
      <c r="H36" s="872"/>
      <c r="I36" s="266"/>
      <c r="J36" s="267"/>
      <c r="K36" s="268">
        <f>VLOOKUP(A36,EQUIPOS!A6:D163,4,FALSE)</f>
        <v>230338.6737209002</v>
      </c>
      <c r="L36" s="269"/>
      <c r="M36" s="270">
        <v>0.6875</v>
      </c>
      <c r="N36" s="271">
        <f>K36/M36</f>
        <v>335038.07086676394</v>
      </c>
    </row>
    <row r="37" spans="1:14">
      <c r="A37" s="108" t="s">
        <v>241</v>
      </c>
      <c r="B37" s="870" t="str">
        <f>VLOOKUP(A37,EQUIPOS!A7:D154,3,FALSE)</f>
        <v>Grúa (capacidad 15 ton)</v>
      </c>
      <c r="C37" s="871"/>
      <c r="D37" s="871"/>
      <c r="E37" s="871"/>
      <c r="F37" s="871"/>
      <c r="G37" s="871"/>
      <c r="H37" s="872"/>
      <c r="I37" s="266"/>
      <c r="J37" s="267"/>
      <c r="K37" s="268">
        <f>VLOOKUP(A37,EQUIPOS!A7:D164,4,FALSE)</f>
        <v>182385.61693231459</v>
      </c>
      <c r="L37" s="269"/>
      <c r="M37" s="270">
        <v>0.6875</v>
      </c>
      <c r="N37" s="271">
        <f>K37/M37</f>
        <v>265288.17008336668</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1968.4</v>
      </c>
    </row>
    <row r="43" spans="1:14" ht="15.75" thickBot="1">
      <c r="B43" s="821" t="s">
        <v>953</v>
      </c>
      <c r="C43" s="822"/>
      <c r="D43" s="822"/>
      <c r="E43" s="822"/>
      <c r="F43" s="822"/>
      <c r="G43" s="822"/>
      <c r="H43" s="822"/>
      <c r="I43" s="822"/>
      <c r="J43" s="822"/>
      <c r="K43" s="822"/>
      <c r="L43" s="822"/>
      <c r="M43" s="823"/>
      <c r="N43" s="393">
        <f>SUM(N36:N42)</f>
        <v>602294.64095013065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39368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710928.36980641063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142185.67396128213</v>
      </c>
      <c r="M83" s="857"/>
      <c r="N83" s="51"/>
    </row>
    <row r="84" spans="1:14">
      <c r="B84" s="89" t="s">
        <v>973</v>
      </c>
      <c r="C84" s="90"/>
      <c r="D84" s="90"/>
      <c r="E84" s="90"/>
      <c r="F84" s="90"/>
      <c r="G84" s="90"/>
      <c r="H84" s="90"/>
      <c r="I84" s="87"/>
      <c r="J84" s="88"/>
      <c r="K84" s="303">
        <v>0.05</v>
      </c>
      <c r="L84" s="856">
        <f>N78*K84</f>
        <v>35546.418490320531</v>
      </c>
      <c r="M84" s="857"/>
      <c r="N84" s="51"/>
    </row>
    <row r="85" spans="1:14" ht="15.75" thickBot="1">
      <c r="B85" s="91" t="s">
        <v>974</v>
      </c>
      <c r="C85" s="92"/>
      <c r="D85" s="92"/>
      <c r="E85" s="92"/>
      <c r="F85" s="92"/>
      <c r="G85" s="92"/>
      <c r="H85" s="92"/>
      <c r="I85" s="93"/>
      <c r="J85" s="94"/>
      <c r="K85" s="304">
        <v>0.05</v>
      </c>
      <c r="L85" s="858">
        <f>N78*K85</f>
        <v>35546.418490320531</v>
      </c>
      <c r="M85" s="859"/>
      <c r="N85" s="51"/>
    </row>
    <row r="86" spans="1:14" ht="15.75" thickBot="1">
      <c r="B86" s="821" t="s">
        <v>953</v>
      </c>
      <c r="C86" s="822"/>
      <c r="D86" s="822"/>
      <c r="E86" s="822"/>
      <c r="F86" s="822"/>
      <c r="G86" s="822"/>
      <c r="H86" s="822"/>
      <c r="I86" s="822"/>
      <c r="J86" s="822"/>
      <c r="K86" s="822"/>
      <c r="L86" s="822"/>
      <c r="M86" s="823"/>
      <c r="N86" s="52">
        <f>L83+L84+L85</f>
        <v>213278.51094192319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924206.88074833388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52" t="s">
        <v>241</v>
      </c>
      <c r="B36" s="870" t="str">
        <f>VLOOKUP(A36,EQUIPOS!A6:D154,3,FALSE)</f>
        <v>Grúa (capacidad 15 ton)</v>
      </c>
      <c r="C36" s="871"/>
      <c r="D36" s="871"/>
      <c r="E36" s="871"/>
      <c r="F36" s="871"/>
      <c r="G36" s="871"/>
      <c r="H36" s="872"/>
      <c r="I36" s="266"/>
      <c r="J36" s="267"/>
      <c r="K36" s="268">
        <f>VLOOKUP(A36,EQUIPOS!A6:D163,4,FALSE)</f>
        <v>182385.61693231459</v>
      </c>
      <c r="L36" s="269"/>
      <c r="M36" s="395">
        <v>1.125</v>
      </c>
      <c r="N36" s="271">
        <f>K36/M36</f>
        <v>162120.54838427962</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1202.9111111111113</v>
      </c>
    </row>
    <row r="43" spans="1:14" ht="15.75" thickBot="1">
      <c r="B43" s="821" t="s">
        <v>953</v>
      </c>
      <c r="C43" s="822"/>
      <c r="D43" s="822"/>
      <c r="E43" s="822"/>
      <c r="F43" s="822"/>
      <c r="G43" s="822"/>
      <c r="H43" s="822"/>
      <c r="I43" s="822"/>
      <c r="J43" s="822"/>
      <c r="K43" s="822"/>
      <c r="L43" s="822"/>
      <c r="M43" s="823"/>
      <c r="N43" s="393">
        <f>SUM(N36:N42)</f>
        <v>163323.45949539074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4210.5363425843616</v>
      </c>
      <c r="N48" s="271">
        <f>K48*M48</f>
        <v>42105.363425843614</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3475.4969982074917</v>
      </c>
      <c r="N49" s="271">
        <f>K49*M49</f>
        <v>3475.4969982074917</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23684.868432228832</v>
      </c>
      <c r="N50" s="271">
        <f>K50*M50</f>
        <v>23684.868432228832</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24058.222222222223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256647.41057389291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51329.482114778584</v>
      </c>
      <c r="M83" s="857"/>
      <c r="N83" s="51"/>
    </row>
    <row r="84" spans="1:14">
      <c r="B84" s="89" t="s">
        <v>973</v>
      </c>
      <c r="C84" s="90"/>
      <c r="D84" s="90"/>
      <c r="E84" s="90"/>
      <c r="F84" s="90"/>
      <c r="G84" s="90"/>
      <c r="H84" s="90"/>
      <c r="I84" s="87"/>
      <c r="J84" s="88"/>
      <c r="K84" s="303">
        <v>0.05</v>
      </c>
      <c r="L84" s="856">
        <f>N78*K84</f>
        <v>12832.370528694646</v>
      </c>
      <c r="M84" s="857"/>
      <c r="N84" s="51"/>
    </row>
    <row r="85" spans="1:14" ht="15.75" thickBot="1">
      <c r="B85" s="91" t="s">
        <v>974</v>
      </c>
      <c r="C85" s="92"/>
      <c r="D85" s="92"/>
      <c r="E85" s="92"/>
      <c r="F85" s="92"/>
      <c r="G85" s="92"/>
      <c r="H85" s="92"/>
      <c r="I85" s="93"/>
      <c r="J85" s="94"/>
      <c r="K85" s="304">
        <v>0.05</v>
      </c>
      <c r="L85" s="858">
        <f>N78*K85</f>
        <v>12832.370528694646</v>
      </c>
      <c r="M85" s="859"/>
      <c r="N85" s="51"/>
    </row>
    <row r="86" spans="1:14" ht="15.75" thickBot="1">
      <c r="B86" s="821" t="s">
        <v>953</v>
      </c>
      <c r="C86" s="822"/>
      <c r="D86" s="822"/>
      <c r="E86" s="822"/>
      <c r="F86" s="822"/>
      <c r="G86" s="822"/>
      <c r="H86" s="822"/>
      <c r="I86" s="822"/>
      <c r="J86" s="822"/>
      <c r="K86" s="822"/>
      <c r="L86" s="822"/>
      <c r="M86" s="823"/>
      <c r="N86" s="52">
        <f>L83+L84+L85</f>
        <v>76994.223172167884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333641.63374606078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55" t="s">
        <v>241</v>
      </c>
      <c r="B36" s="870" t="str">
        <f>VLOOKUP(A36,EQUIPOS!A6:D154,3,FALSE)</f>
        <v>Grúa (capacidad 15 ton)</v>
      </c>
      <c r="C36" s="871"/>
      <c r="D36" s="871"/>
      <c r="E36" s="871"/>
      <c r="F36" s="871"/>
      <c r="G36" s="871"/>
      <c r="H36" s="872"/>
      <c r="I36" s="266"/>
      <c r="J36" s="267"/>
      <c r="K36" s="268">
        <f>VLOOKUP(A36,EQUIPOS!A6:D163,4,FALSE)</f>
        <v>182385.61693231459</v>
      </c>
      <c r="L36" s="269"/>
      <c r="M36" s="461">
        <v>1</v>
      </c>
      <c r="N36" s="271">
        <f>K36/M36</f>
        <v>182385.61693231459</v>
      </c>
    </row>
    <row r="37" spans="1:14">
      <c r="A37" s="155" t="s">
        <v>373</v>
      </c>
      <c r="B37" s="870" t="str">
        <f>VLOOKUP(A37,EQUIPOS!A7:D154,3,FALSE)</f>
        <v>Volqueta 6 m3</v>
      </c>
      <c r="C37" s="871"/>
      <c r="D37" s="871"/>
      <c r="E37" s="871"/>
      <c r="F37" s="871"/>
      <c r="G37" s="871"/>
      <c r="H37" s="872"/>
      <c r="I37" s="266"/>
      <c r="J37" s="267"/>
      <c r="K37" s="268">
        <f>VLOOKUP(A37,EQUIPOS!A7:D164,4,FALSE)</f>
        <v>120927.80370347261</v>
      </c>
      <c r="L37" s="269"/>
      <c r="M37" s="462">
        <v>1</v>
      </c>
      <c r="N37" s="271">
        <f>K37/M37</f>
        <v>120927.80370347261</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1353.2750000000001</v>
      </c>
    </row>
    <row r="43" spans="1:14" ht="15.75" thickBot="1">
      <c r="B43" s="821" t="s">
        <v>953</v>
      </c>
      <c r="C43" s="822"/>
      <c r="D43" s="822"/>
      <c r="E43" s="822"/>
      <c r="F43" s="822"/>
      <c r="G43" s="822"/>
      <c r="H43" s="822"/>
      <c r="I43" s="822"/>
      <c r="J43" s="822"/>
      <c r="K43" s="822"/>
      <c r="L43" s="822"/>
      <c r="M43" s="823"/>
      <c r="N43" s="393">
        <f>SUM(N36:N42)</f>
        <v>304666.69563578721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4210.5363425843616</v>
      </c>
      <c r="N48" s="271">
        <f>K48*M48</f>
        <v>42105.363425843614</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3475.4969982074917</v>
      </c>
      <c r="N49" s="271">
        <f>K49*M49</f>
        <v>3475.4969982074917</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23684.868432228832</v>
      </c>
      <c r="N50" s="271">
        <f>K50*M50</f>
        <v>23684.868432228832</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27065.5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400997.92449206713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80199.584898413435</v>
      </c>
      <c r="M83" s="857"/>
      <c r="N83" s="51"/>
    </row>
    <row r="84" spans="1:14">
      <c r="B84" s="89" t="s">
        <v>973</v>
      </c>
      <c r="C84" s="90"/>
      <c r="D84" s="90"/>
      <c r="E84" s="90"/>
      <c r="F84" s="90"/>
      <c r="G84" s="90"/>
      <c r="H84" s="90"/>
      <c r="I84" s="87"/>
      <c r="J84" s="88"/>
      <c r="K84" s="303">
        <v>0.05</v>
      </c>
      <c r="L84" s="856">
        <f>N78*K84</f>
        <v>20049.896224603359</v>
      </c>
      <c r="M84" s="857"/>
      <c r="N84" s="51"/>
    </row>
    <row r="85" spans="1:14" ht="15.75" thickBot="1">
      <c r="B85" s="91" t="s">
        <v>974</v>
      </c>
      <c r="C85" s="92"/>
      <c r="D85" s="92"/>
      <c r="E85" s="92"/>
      <c r="F85" s="92"/>
      <c r="G85" s="92"/>
      <c r="H85" s="92"/>
      <c r="I85" s="93"/>
      <c r="J85" s="94"/>
      <c r="K85" s="304">
        <v>0.05</v>
      </c>
      <c r="L85" s="858">
        <f>N78*K85</f>
        <v>20049.896224603359</v>
      </c>
      <c r="M85" s="859"/>
      <c r="N85" s="51"/>
    </row>
    <row r="86" spans="1:14" ht="15.75" thickBot="1">
      <c r="B86" s="821" t="s">
        <v>953</v>
      </c>
      <c r="C86" s="822"/>
      <c r="D86" s="822"/>
      <c r="E86" s="822"/>
      <c r="F86" s="822"/>
      <c r="G86" s="822"/>
      <c r="H86" s="822"/>
      <c r="I86" s="822"/>
      <c r="J86" s="822"/>
      <c r="K86" s="822"/>
      <c r="L86" s="822"/>
      <c r="M86" s="823"/>
      <c r="N86" s="52">
        <f>L83+L84+L85</f>
        <v>120299.37734762016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521297.30183968728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6"/>
      <c r="J36" s="267"/>
      <c r="K36" s="268">
        <f>VLOOKUP(A36,EQUIPOS!A6:D163,4,FALSE)</f>
        <v>182385.61693231459</v>
      </c>
      <c r="L36" s="269"/>
      <c r="M36" s="270">
        <v>0.9375</v>
      </c>
      <c r="N36" s="271">
        <f>K36/M36</f>
        <v>194544.65806113556</v>
      </c>
    </row>
    <row r="37" spans="1:14">
      <c r="A37" s="144" t="s">
        <v>373</v>
      </c>
      <c r="B37" s="870" t="str">
        <f>VLOOKUP(A37,EQUIPOS!A7:D154,3,FALSE)</f>
        <v>Volqueta 6 m3</v>
      </c>
      <c r="C37" s="871"/>
      <c r="D37" s="871"/>
      <c r="E37" s="871"/>
      <c r="F37" s="871"/>
      <c r="G37" s="871"/>
      <c r="H37" s="872"/>
      <c r="I37" s="266"/>
      <c r="J37" s="267"/>
      <c r="K37" s="268">
        <f>VLOOKUP(A37,EQUIPOS!A7:D164,4,FALSE)</f>
        <v>120927.80370347261</v>
      </c>
      <c r="L37" s="269"/>
      <c r="M37" s="270">
        <v>0.9375</v>
      </c>
      <c r="N37" s="271">
        <f>K37/M37</f>
        <v>128989.65728370412</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1443.4933333333333</v>
      </c>
    </row>
    <row r="43" spans="1:14" ht="15.75" thickBot="1">
      <c r="B43" s="821" t="s">
        <v>953</v>
      </c>
      <c r="C43" s="822"/>
      <c r="D43" s="822"/>
      <c r="E43" s="822"/>
      <c r="F43" s="822"/>
      <c r="G43" s="822"/>
      <c r="H43" s="822"/>
      <c r="I43" s="822"/>
      <c r="J43" s="822"/>
      <c r="K43" s="822"/>
      <c r="L43" s="822"/>
      <c r="M43" s="823"/>
      <c r="N43" s="393">
        <f>SUM(N36:N42)</f>
        <v>324977.80867817305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23684.868432228832</v>
      </c>
      <c r="N49" s="271">
        <f>K49*M49</f>
        <v>23684.868432228832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28869.866666666665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423113.40420111961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84622.680840223926</v>
      </c>
      <c r="M83" s="857"/>
      <c r="N83" s="51"/>
    </row>
    <row r="84" spans="1:14">
      <c r="B84" s="89" t="s">
        <v>973</v>
      </c>
      <c r="C84" s="90"/>
      <c r="D84" s="90"/>
      <c r="E84" s="90"/>
      <c r="F84" s="90"/>
      <c r="G84" s="90"/>
      <c r="H84" s="90"/>
      <c r="I84" s="87"/>
      <c r="J84" s="88"/>
      <c r="K84" s="303">
        <v>0.05</v>
      </c>
      <c r="L84" s="856">
        <f>N78*K84</f>
        <v>21155.670210055981</v>
      </c>
      <c r="M84" s="857"/>
      <c r="N84" s="51"/>
    </row>
    <row r="85" spans="1:14" ht="15.75" thickBot="1">
      <c r="B85" s="91" t="s">
        <v>974</v>
      </c>
      <c r="C85" s="92"/>
      <c r="D85" s="92"/>
      <c r="E85" s="92"/>
      <c r="F85" s="92"/>
      <c r="G85" s="92"/>
      <c r="H85" s="92"/>
      <c r="I85" s="93"/>
      <c r="J85" s="94"/>
      <c r="K85" s="304">
        <v>0.05</v>
      </c>
      <c r="L85" s="858">
        <f>N78*K85</f>
        <v>21155.670210055981</v>
      </c>
      <c r="M85" s="859"/>
      <c r="N85" s="51"/>
    </row>
    <row r="86" spans="1:14" ht="15.75" thickBot="1">
      <c r="B86" s="821" t="s">
        <v>953</v>
      </c>
      <c r="C86" s="822"/>
      <c r="D86" s="822"/>
      <c r="E86" s="822"/>
      <c r="F86" s="822"/>
      <c r="G86" s="822"/>
      <c r="H86" s="822"/>
      <c r="I86" s="822"/>
      <c r="J86" s="822"/>
      <c r="K86" s="822"/>
      <c r="L86" s="822"/>
      <c r="M86" s="823"/>
      <c r="N86" s="52">
        <f>L83+L84+L85</f>
        <v>126934.02126033588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550047.42546145548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6"/>
      <c r="J36" s="267"/>
      <c r="K36" s="268">
        <f>VLOOKUP(A36,EQUIPOS!A6:D163,4,FALSE)</f>
        <v>182385.61693231459</v>
      </c>
      <c r="L36" s="269"/>
      <c r="M36" s="270">
        <v>1.5</v>
      </c>
      <c r="N36" s="271">
        <f>K36/M36</f>
        <v>121590.41128820973</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902.18333333333339</v>
      </c>
    </row>
    <row r="43" spans="1:14" ht="15.75" thickBot="1">
      <c r="B43" s="821" t="s">
        <v>953</v>
      </c>
      <c r="C43" s="822"/>
      <c r="D43" s="822"/>
      <c r="E43" s="822"/>
      <c r="F43" s="822"/>
      <c r="G43" s="822"/>
      <c r="H43" s="822"/>
      <c r="I43" s="822"/>
      <c r="J43" s="822"/>
      <c r="K43" s="822"/>
      <c r="L43" s="822"/>
      <c r="M43" s="823"/>
      <c r="N43" s="393">
        <f>SUM(N36:N42)</f>
        <v>122492.59462154306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23684.868432228832</v>
      </c>
      <c r="N49" s="271">
        <f>K49*M49</f>
        <v>23684.868432228832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18043.666666666668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209801.99014448965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41960.398028897936</v>
      </c>
      <c r="M83" s="857"/>
      <c r="N83" s="51"/>
    </row>
    <row r="84" spans="1:14">
      <c r="B84" s="89" t="s">
        <v>973</v>
      </c>
      <c r="C84" s="90"/>
      <c r="D84" s="90"/>
      <c r="E84" s="90"/>
      <c r="F84" s="90"/>
      <c r="G84" s="90"/>
      <c r="H84" s="90"/>
      <c r="I84" s="87"/>
      <c r="J84" s="88"/>
      <c r="K84" s="303">
        <v>0.05</v>
      </c>
      <c r="L84" s="856">
        <f>N78*K84</f>
        <v>10490.099507224484</v>
      </c>
      <c r="M84" s="857"/>
      <c r="N84" s="51"/>
    </row>
    <row r="85" spans="1:14" ht="15.75" thickBot="1">
      <c r="B85" s="91" t="s">
        <v>974</v>
      </c>
      <c r="C85" s="92"/>
      <c r="D85" s="92"/>
      <c r="E85" s="92"/>
      <c r="F85" s="92"/>
      <c r="G85" s="92"/>
      <c r="H85" s="92"/>
      <c r="I85" s="93"/>
      <c r="J85" s="94"/>
      <c r="K85" s="304">
        <v>0.05</v>
      </c>
      <c r="L85" s="858">
        <f>N78*K85</f>
        <v>10490.099507224484</v>
      </c>
      <c r="M85" s="859"/>
      <c r="N85" s="51"/>
    </row>
    <row r="86" spans="1:14" ht="15.75" thickBot="1">
      <c r="B86" s="821" t="s">
        <v>953</v>
      </c>
      <c r="C86" s="822"/>
      <c r="D86" s="822"/>
      <c r="E86" s="822"/>
      <c r="F86" s="822"/>
      <c r="G86" s="822"/>
      <c r="H86" s="822"/>
      <c r="I86" s="822"/>
      <c r="J86" s="822"/>
      <c r="K86" s="822"/>
      <c r="L86" s="822"/>
      <c r="M86" s="823"/>
      <c r="N86" s="52">
        <f>L83+L84+L85</f>
        <v>62940.597043346905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272742.58718783653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6"/>
      <c r="J36" s="267"/>
      <c r="K36" s="268">
        <f>VLOOKUP(A36,EQUIPOS!A6:D163,4,FALSE)</f>
        <v>182385.61693231459</v>
      </c>
      <c r="L36" s="269"/>
      <c r="M36" s="270">
        <v>1.375</v>
      </c>
      <c r="N36" s="271">
        <f>K36/M36</f>
        <v>132644.08504168334</v>
      </c>
    </row>
    <row r="37" spans="1:14">
      <c r="A37" s="144" t="s">
        <v>373</v>
      </c>
      <c r="B37" s="870" t="str">
        <f>VLOOKUP(A37,EQUIPOS!A7:D154,3,FALSE)</f>
        <v>Volqueta 6 m3</v>
      </c>
      <c r="C37" s="871"/>
      <c r="D37" s="871"/>
      <c r="E37" s="871"/>
      <c r="F37" s="871"/>
      <c r="G37" s="871"/>
      <c r="H37" s="872"/>
      <c r="I37" s="266"/>
      <c r="J37" s="267"/>
      <c r="K37" s="268">
        <f>VLOOKUP(A37,EQUIPOS!A7:D164,4,FALSE)</f>
        <v>120927.80370347261</v>
      </c>
      <c r="L37" s="269"/>
      <c r="M37" s="270">
        <v>1.375</v>
      </c>
      <c r="N37" s="271">
        <f>K37/M37</f>
        <v>87947.493602525545</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984.2</v>
      </c>
    </row>
    <row r="43" spans="1:14" ht="15.75" thickBot="1">
      <c r="B43" s="821" t="s">
        <v>953</v>
      </c>
      <c r="C43" s="822"/>
      <c r="D43" s="822"/>
      <c r="E43" s="822"/>
      <c r="F43" s="822"/>
      <c r="G43" s="822"/>
      <c r="H43" s="822"/>
      <c r="I43" s="822"/>
      <c r="J43" s="822"/>
      <c r="K43" s="822"/>
      <c r="L43" s="822"/>
      <c r="M43" s="823"/>
      <c r="N43" s="393">
        <f>SUM(N36:N42)</f>
        <v>221575.77864420891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23684.868432228832</v>
      </c>
      <c r="N49" s="271">
        <f>K49*M49</f>
        <v>23684.868432228832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19684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310525.50750048889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62105.101500097779</v>
      </c>
      <c r="M83" s="857"/>
      <c r="N83" s="51"/>
    </row>
    <row r="84" spans="1:14">
      <c r="B84" s="89" t="s">
        <v>973</v>
      </c>
      <c r="C84" s="90"/>
      <c r="D84" s="90"/>
      <c r="E84" s="90"/>
      <c r="F84" s="90"/>
      <c r="G84" s="90"/>
      <c r="H84" s="90"/>
      <c r="I84" s="87"/>
      <c r="J84" s="88"/>
      <c r="K84" s="303">
        <v>0.05</v>
      </c>
      <c r="L84" s="856">
        <f>N78*K84</f>
        <v>15526.275375024445</v>
      </c>
      <c r="M84" s="857"/>
      <c r="N84" s="51"/>
    </row>
    <row r="85" spans="1:14" ht="15.75" thickBot="1">
      <c r="B85" s="91" t="s">
        <v>974</v>
      </c>
      <c r="C85" s="92"/>
      <c r="D85" s="92"/>
      <c r="E85" s="92"/>
      <c r="F85" s="92"/>
      <c r="G85" s="92"/>
      <c r="H85" s="92"/>
      <c r="I85" s="93"/>
      <c r="J85" s="94"/>
      <c r="K85" s="304">
        <v>0.05</v>
      </c>
      <c r="L85" s="858">
        <f>N78*K85</f>
        <v>15526.275375024445</v>
      </c>
      <c r="M85" s="859"/>
      <c r="N85" s="51"/>
    </row>
    <row r="86" spans="1:14" ht="15.75" thickBot="1">
      <c r="B86" s="821" t="s">
        <v>953</v>
      </c>
      <c r="C86" s="822"/>
      <c r="D86" s="822"/>
      <c r="E86" s="822"/>
      <c r="F86" s="822"/>
      <c r="G86" s="822"/>
      <c r="H86" s="822"/>
      <c r="I86" s="822"/>
      <c r="J86" s="822"/>
      <c r="K86" s="822"/>
      <c r="L86" s="822"/>
      <c r="M86" s="823"/>
      <c r="N86" s="52">
        <f>L83+L84+L85</f>
        <v>93157.652250146668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403683.15975063556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241</v>
      </c>
      <c r="B36" s="870" t="str">
        <f>VLOOKUP(A36,EQUIPOS!A6:D154,3,FALSE)</f>
        <v>Grúa (capacidad 15 ton)</v>
      </c>
      <c r="C36" s="871"/>
      <c r="D36" s="871"/>
      <c r="E36" s="871"/>
      <c r="F36" s="871"/>
      <c r="G36" s="871"/>
      <c r="H36" s="872"/>
      <c r="I36" s="266"/>
      <c r="J36" s="267"/>
      <c r="K36" s="268">
        <f>VLOOKUP(A36,EQUIPOS!A6:D163,4,FALSE)</f>
        <v>182385.61693231459</v>
      </c>
      <c r="L36" s="269"/>
      <c r="M36" s="270">
        <v>1.3125</v>
      </c>
      <c r="N36" s="271">
        <f>K36/M36</f>
        <v>138960.47004366826</v>
      </c>
    </row>
    <row r="37" spans="1:14">
      <c r="A37" s="144" t="s">
        <v>373</v>
      </c>
      <c r="B37" s="870" t="str">
        <f>VLOOKUP(A37,EQUIPOS!A7:D154,3,FALSE)</f>
        <v>Volqueta 6 m3</v>
      </c>
      <c r="C37" s="871"/>
      <c r="D37" s="871"/>
      <c r="E37" s="871"/>
      <c r="F37" s="871"/>
      <c r="G37" s="871"/>
      <c r="H37" s="872"/>
      <c r="I37" s="266"/>
      <c r="J37" s="267"/>
      <c r="K37" s="268">
        <f>VLOOKUP(A37,EQUIPOS!A7:D164,4,FALSE)</f>
        <v>120927.80370347261</v>
      </c>
      <c r="L37" s="269"/>
      <c r="M37" s="270">
        <v>1.3125</v>
      </c>
      <c r="N37" s="271">
        <f>K37/M37</f>
        <v>92135.46948836009</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0.05</v>
      </c>
      <c r="M42" s="883"/>
      <c r="N42" s="105">
        <f>N76*L42</f>
        <v>1031.0666666666666</v>
      </c>
    </row>
    <row r="43" spans="1:14" ht="15.75" thickBot="1">
      <c r="B43" s="821" t="s">
        <v>953</v>
      </c>
      <c r="C43" s="822"/>
      <c r="D43" s="822"/>
      <c r="E43" s="822"/>
      <c r="F43" s="822"/>
      <c r="G43" s="822"/>
      <c r="H43" s="822"/>
      <c r="I43" s="822"/>
      <c r="J43" s="822"/>
      <c r="K43" s="822"/>
      <c r="L43" s="822"/>
      <c r="M43" s="823"/>
      <c r="N43" s="393">
        <f>SUM(N36:N42)</f>
        <v>232127.00619869502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4210.5363425843616</v>
      </c>
      <c r="N48" s="271">
        <f>K48*M48</f>
        <v>42105.363425843614</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23684.868432228832</v>
      </c>
      <c r="N49" s="271">
        <f>K49*M49</f>
        <v>23684.868432228832</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3475.4969982074917</v>
      </c>
      <c r="N50" s="271">
        <f>K50*M50</f>
        <v>3475.4969982074917</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69265.728856279951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20621.333333333332</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322014.06838830828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64402.813677661659</v>
      </c>
      <c r="M83" s="857"/>
      <c r="N83" s="51"/>
    </row>
    <row r="84" spans="1:14">
      <c r="B84" s="89" t="s">
        <v>973</v>
      </c>
      <c r="C84" s="90"/>
      <c r="D84" s="90"/>
      <c r="E84" s="90"/>
      <c r="F84" s="90"/>
      <c r="G84" s="90"/>
      <c r="H84" s="90"/>
      <c r="I84" s="87"/>
      <c r="J84" s="88"/>
      <c r="K84" s="303">
        <v>0.05</v>
      </c>
      <c r="L84" s="856">
        <f>N78*K84</f>
        <v>16100.703419415415</v>
      </c>
      <c r="M84" s="857"/>
      <c r="N84" s="51"/>
    </row>
    <row r="85" spans="1:14" ht="15.75" thickBot="1">
      <c r="B85" s="91" t="s">
        <v>974</v>
      </c>
      <c r="C85" s="92"/>
      <c r="D85" s="92"/>
      <c r="E85" s="92"/>
      <c r="F85" s="92"/>
      <c r="G85" s="92"/>
      <c r="H85" s="92"/>
      <c r="I85" s="93"/>
      <c r="J85" s="94"/>
      <c r="K85" s="304">
        <v>0.05</v>
      </c>
      <c r="L85" s="858">
        <f>N78*K85</f>
        <v>16100.703419415415</v>
      </c>
      <c r="M85" s="859"/>
      <c r="N85" s="51"/>
    </row>
    <row r="86" spans="1:14" ht="15.75" thickBot="1">
      <c r="B86" s="821" t="s">
        <v>953</v>
      </c>
      <c r="C86" s="822"/>
      <c r="D86" s="822"/>
      <c r="E86" s="822"/>
      <c r="F86" s="822"/>
      <c r="G86" s="822"/>
      <c r="H86" s="822"/>
      <c r="I86" s="822"/>
      <c r="J86" s="822"/>
      <c r="K86" s="822"/>
      <c r="L86" s="822"/>
      <c r="M86" s="823"/>
      <c r="N86" s="52">
        <f>L83+L84+L85</f>
        <v>96604.220516492482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418618.28890480078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66</v>
      </c>
      <c r="N36" s="271">
        <f>K36/M36</f>
        <v>5421.0914946200146</v>
      </c>
    </row>
    <row r="37" spans="1:14">
      <c r="A37" s="144" t="s">
        <v>129</v>
      </c>
      <c r="B37" s="870" t="str">
        <f>VLOOKUP(A37,EQUIPOS!A7:D154,3,FALSE)</f>
        <v xml:space="preserve">Buldozer, Potencia al volante de 140 HP, motor de 2200 RPM, longitud de hoja 4,80m. </v>
      </c>
      <c r="C37" s="871"/>
      <c r="D37" s="871"/>
      <c r="E37" s="871"/>
      <c r="F37" s="871"/>
      <c r="G37" s="871"/>
      <c r="H37" s="872"/>
      <c r="I37" s="266"/>
      <c r="J37" s="267"/>
      <c r="K37" s="268">
        <f>VLOOKUP(A37,EQUIPOS!A7:D164,4,FALSE)</f>
        <v>316715.67636623775</v>
      </c>
      <c r="L37" s="269"/>
      <c r="M37" s="270">
        <v>100</v>
      </c>
      <c r="N37" s="271">
        <f>K37/M37</f>
        <v>3167.1567636623777</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3">
        <f>SUM(N36:N42)</f>
        <v>8589.2734666157248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5135.5445504743257</v>
      </c>
      <c r="N48" s="271">
        <f>K48*M48</f>
        <v>5135.5445504743257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5135.5445504743257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13827.338850423384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2765.4677700846769</v>
      </c>
      <c r="M83" s="857"/>
      <c r="N83" s="51"/>
    </row>
    <row r="84" spans="1:14">
      <c r="B84" s="89" t="s">
        <v>973</v>
      </c>
      <c r="C84" s="90"/>
      <c r="D84" s="90"/>
      <c r="E84" s="90"/>
      <c r="F84" s="90"/>
      <c r="G84" s="90"/>
      <c r="H84" s="90"/>
      <c r="I84" s="87"/>
      <c r="J84" s="88"/>
      <c r="K84" s="303">
        <v>0.05</v>
      </c>
      <c r="L84" s="856">
        <f>N78*K84</f>
        <v>691.36694252116922</v>
      </c>
      <c r="M84" s="857"/>
      <c r="N84" s="51"/>
    </row>
    <row r="85" spans="1:14" ht="15.75" thickBot="1">
      <c r="B85" s="91" t="s">
        <v>974</v>
      </c>
      <c r="C85" s="92"/>
      <c r="D85" s="92"/>
      <c r="E85" s="92"/>
      <c r="F85" s="92"/>
      <c r="G85" s="92"/>
      <c r="H85" s="92"/>
      <c r="I85" s="93"/>
      <c r="J85" s="94"/>
      <c r="K85" s="304">
        <v>0.05</v>
      </c>
      <c r="L85" s="858">
        <f>N78*K85</f>
        <v>691.36694252116922</v>
      </c>
      <c r="M85" s="859"/>
      <c r="N85" s="51"/>
    </row>
    <row r="86" spans="1:14" ht="15.75" thickBot="1">
      <c r="B86" s="821" t="s">
        <v>953</v>
      </c>
      <c r="C86" s="822"/>
      <c r="D86" s="822"/>
      <c r="E86" s="822"/>
      <c r="F86" s="822"/>
      <c r="G86" s="822"/>
      <c r="H86" s="822"/>
      <c r="I86" s="822"/>
      <c r="J86" s="822"/>
      <c r="K86" s="822"/>
      <c r="L86" s="822"/>
      <c r="M86" s="823"/>
      <c r="N86" s="52">
        <f>L83+L84+L85</f>
        <v>4148.2016551270153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17975.540505550402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44"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66</v>
      </c>
      <c r="N36" s="271">
        <f>K36/M36</f>
        <v>5421.0914946200146</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3">
        <f>SUM(N36:N42)</f>
        <v>5422.1167029533481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5524.6375362866811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1104.9275072573362</v>
      </c>
      <c r="M83" s="857"/>
      <c r="N83" s="51"/>
    </row>
    <row r="84" spans="1:14">
      <c r="B84" s="89" t="s">
        <v>973</v>
      </c>
      <c r="C84" s="90"/>
      <c r="D84" s="90"/>
      <c r="E84" s="90"/>
      <c r="F84" s="90"/>
      <c r="G84" s="90"/>
      <c r="H84" s="90"/>
      <c r="I84" s="87"/>
      <c r="J84" s="88"/>
      <c r="K84" s="303">
        <v>0.05</v>
      </c>
      <c r="L84" s="856">
        <f>N78*K84</f>
        <v>276.23187681433404</v>
      </c>
      <c r="M84" s="857"/>
      <c r="N84" s="51"/>
    </row>
    <row r="85" spans="1:14" ht="15.75" thickBot="1">
      <c r="B85" s="91" t="s">
        <v>974</v>
      </c>
      <c r="C85" s="92"/>
      <c r="D85" s="92"/>
      <c r="E85" s="92"/>
      <c r="F85" s="92"/>
      <c r="G85" s="92"/>
      <c r="H85" s="92"/>
      <c r="I85" s="93"/>
      <c r="J85" s="94"/>
      <c r="K85" s="304">
        <v>0.05</v>
      </c>
      <c r="L85" s="858">
        <f>N78*K85</f>
        <v>276.23187681433404</v>
      </c>
      <c r="M85" s="859"/>
      <c r="N85" s="51"/>
    </row>
    <row r="86" spans="1:14" ht="15.75" thickBot="1">
      <c r="B86" s="821" t="s">
        <v>953</v>
      </c>
      <c r="C86" s="822"/>
      <c r="D86" s="822"/>
      <c r="E86" s="822"/>
      <c r="F86" s="822"/>
      <c r="G86" s="822"/>
      <c r="H86" s="822"/>
      <c r="I86" s="822"/>
      <c r="J86" s="822"/>
      <c r="K86" s="822"/>
      <c r="L86" s="822"/>
      <c r="M86" s="823"/>
      <c r="N86" s="52">
        <f>L83+L84+L85</f>
        <v>1657.3912608860044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7182.0287971726857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0" sqref="A10"/>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180</v>
      </c>
      <c r="B36" s="870" t="str">
        <f>VLOOKUP(A36,EQUIPOS!A6:D154,3,FALSE)</f>
        <v>Compresor 120 HP, con martillo.</v>
      </c>
      <c r="C36" s="871"/>
      <c r="D36" s="871"/>
      <c r="E36" s="871"/>
      <c r="F36" s="871"/>
      <c r="G36" s="871"/>
      <c r="H36" s="872"/>
      <c r="I36" s="266"/>
      <c r="J36" s="267"/>
      <c r="K36" s="268">
        <f>VLOOKUP(A36,EQUIPOS!A6:D163,4,FALSE)</f>
        <v>218862.04930275632</v>
      </c>
      <c r="L36" s="269"/>
      <c r="M36" s="270">
        <v>66</v>
      </c>
      <c r="N36" s="271">
        <f>K36/M36</f>
        <v>3316.0916561023687</v>
      </c>
    </row>
    <row r="37" spans="1:14">
      <c r="A37" s="108" t="s">
        <v>129</v>
      </c>
      <c r="B37" s="870" t="str">
        <f>VLOOKUP(A37,EQUIPOS!A7:D154,3,FALSE)</f>
        <v xml:space="preserve">Buldozer, Potencia al volante de 140 HP, motor de 2200 RPM, longitud de hoja 4,80m. </v>
      </c>
      <c r="C37" s="871"/>
      <c r="D37" s="871"/>
      <c r="E37" s="871"/>
      <c r="F37" s="871"/>
      <c r="G37" s="871"/>
      <c r="H37" s="872"/>
      <c r="I37" s="266"/>
      <c r="J37" s="267"/>
      <c r="K37" s="268">
        <f>VLOOKUP(A37,EQUIPOS!A7:D164,4,FALSE)</f>
        <v>316715.67636623775</v>
      </c>
      <c r="L37" s="269"/>
      <c r="M37" s="270">
        <v>100</v>
      </c>
      <c r="N37" s="271">
        <f>K37/M37</f>
        <v>3167.1567636623777</v>
      </c>
    </row>
    <row r="38" spans="1:14">
      <c r="A38" t="s">
        <v>312</v>
      </c>
      <c r="B38" s="870" t="str">
        <f>VLOOKUP(A38,EQUIPOS!A8:D154,3,FALSE)</f>
        <v>Retroexcavadora sobre oruga, potencia 138 HP, balde de 1,5 m3.</v>
      </c>
      <c r="C38" s="871"/>
      <c r="D38" s="871"/>
      <c r="E38" s="871"/>
      <c r="F38" s="871"/>
      <c r="G38" s="871"/>
      <c r="H38" s="872"/>
      <c r="I38" s="266"/>
      <c r="J38" s="267"/>
      <c r="K38" s="268">
        <f>VLOOKUP(A38,EQUIPOS!A8:D165,4,FALSE)</f>
        <v>357792.03864492098</v>
      </c>
      <c r="L38" s="269"/>
      <c r="M38" s="270">
        <v>66</v>
      </c>
      <c r="N38" s="271">
        <f>K38/M38</f>
        <v>5421.0914946200146</v>
      </c>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N78*L42</f>
        <v>6.0915622581215141</v>
      </c>
    </row>
    <row r="43" spans="1:14" ht="15.75" thickBot="1">
      <c r="B43" s="821" t="s">
        <v>953</v>
      </c>
      <c r="C43" s="822"/>
      <c r="D43" s="822"/>
      <c r="E43" s="822"/>
      <c r="F43" s="822"/>
      <c r="G43" s="822"/>
      <c r="H43" s="822"/>
      <c r="I43" s="822"/>
      <c r="J43" s="822"/>
      <c r="K43" s="822"/>
      <c r="L43" s="822"/>
      <c r="M43" s="823"/>
      <c r="N43" s="393">
        <f>SUM(N36:N42)</f>
        <v>11910.431476642882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14416.876437008854</v>
      </c>
      <c r="N48" s="271">
        <f>K48*M48</f>
        <v>2883.3752874017709</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3368.4290740674887</v>
      </c>
      <c r="N49" s="271">
        <f t="shared" ref="N49:N54" si="0">K49*M49</f>
        <v>10105.287222202467</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8495.6593289516459</v>
      </c>
      <c r="N50" s="271">
        <f t="shared" si="0"/>
        <v>2548.6977986854936</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1415.9432214919407</v>
      </c>
      <c r="N51" s="271">
        <f t="shared" si="0"/>
        <v>283.18864429838817</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1415.9432214919407</v>
      </c>
      <c r="N52" s="271">
        <f t="shared" si="0"/>
        <v>707.97161074597034</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5135.5445504743257</v>
      </c>
      <c r="N54" s="271">
        <f t="shared" si="0"/>
        <v>5135.5445504743257</v>
      </c>
    </row>
    <row r="55" spans="1:14" ht="15.75" thickBot="1">
      <c r="B55" s="903"/>
      <c r="C55" s="904"/>
      <c r="D55" s="904"/>
      <c r="E55" s="904"/>
      <c r="F55" s="904"/>
      <c r="G55" s="904"/>
      <c r="H55" s="904"/>
      <c r="I55" s="874"/>
      <c r="J55" s="42"/>
      <c r="K55" s="44"/>
      <c r="L55" s="905"/>
      <c r="M55" s="906"/>
      <c r="N55" s="45"/>
    </row>
    <row r="56" spans="1:14" ht="15.75" thickBot="1">
      <c r="B56" s="821" t="s">
        <v>953</v>
      </c>
      <c r="C56" s="822"/>
      <c r="D56" s="822"/>
      <c r="E56" s="822"/>
      <c r="F56" s="822"/>
      <c r="G56" s="822"/>
      <c r="H56" s="822"/>
      <c r="I56" s="822"/>
      <c r="J56" s="822"/>
      <c r="K56" s="822"/>
      <c r="L56" s="822"/>
      <c r="M56" s="823"/>
      <c r="N56" s="393">
        <f>SUM(N48:N55)</f>
        <v>21664.065113808418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B61" s="46"/>
      <c r="C61" s="316"/>
      <c r="D61" s="316"/>
      <c r="E61" s="316"/>
      <c r="F61" s="316"/>
      <c r="G61" s="316"/>
      <c r="H61" s="310"/>
      <c r="I61" s="278"/>
      <c r="J61" s="285"/>
      <c r="K61" s="278"/>
      <c r="L61" s="908"/>
      <c r="M61" s="909"/>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821" t="s">
        <v>953</v>
      </c>
      <c r="C78" s="822"/>
      <c r="D78" s="822"/>
      <c r="E78" s="822"/>
      <c r="F78" s="822"/>
      <c r="G78" s="822"/>
      <c r="H78" s="822"/>
      <c r="I78" s="864"/>
      <c r="J78" s="864"/>
      <c r="K78" s="864"/>
      <c r="L78" s="864"/>
      <c r="M78" s="865"/>
      <c r="N78" s="300">
        <f>SUM(N72:N77)</f>
        <v>304.57811290607572</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33879.074703357379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6775.8149406714765</v>
      </c>
      <c r="M85" s="857"/>
      <c r="N85" s="51"/>
    </row>
    <row r="86" spans="1:14">
      <c r="B86" s="89" t="s">
        <v>973</v>
      </c>
      <c r="C86" s="90"/>
      <c r="D86" s="90"/>
      <c r="E86" s="90"/>
      <c r="F86" s="90"/>
      <c r="G86" s="90"/>
      <c r="H86" s="90"/>
      <c r="I86" s="87"/>
      <c r="J86" s="88"/>
      <c r="K86" s="303">
        <v>0.05</v>
      </c>
      <c r="L86" s="856">
        <f>N80*K86</f>
        <v>1693.9537351678691</v>
      </c>
      <c r="M86" s="857"/>
      <c r="N86" s="51"/>
    </row>
    <row r="87" spans="1:14" ht="15.75" thickBot="1">
      <c r="B87" s="91" t="s">
        <v>974</v>
      </c>
      <c r="C87" s="92"/>
      <c r="D87" s="92"/>
      <c r="E87" s="92"/>
      <c r="F87" s="92"/>
      <c r="G87" s="92"/>
      <c r="H87" s="92"/>
      <c r="I87" s="93"/>
      <c r="J87" s="94"/>
      <c r="K87" s="304">
        <v>0.05</v>
      </c>
      <c r="L87" s="858">
        <f>N80*K87</f>
        <v>1693.9537351678691</v>
      </c>
      <c r="M87" s="859"/>
      <c r="N87" s="51"/>
    </row>
    <row r="88" spans="1:14" ht="15.75" thickBot="1">
      <c r="B88" s="821" t="s">
        <v>953</v>
      </c>
      <c r="C88" s="822"/>
      <c r="D88" s="822"/>
      <c r="E88" s="822"/>
      <c r="F88" s="822"/>
      <c r="G88" s="822"/>
      <c r="H88" s="822"/>
      <c r="I88" s="822"/>
      <c r="J88" s="822"/>
      <c r="K88" s="822"/>
      <c r="L88" s="822"/>
      <c r="M88" s="823"/>
      <c r="N88" s="52">
        <f>L85+L86+L87</f>
        <v>10163.722411007217</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44042.797114364599</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24" t="s">
        <v>2218</v>
      </c>
      <c r="C107" s="825"/>
      <c r="D107" s="825"/>
      <c r="E107" s="825"/>
      <c r="F107" s="825"/>
      <c r="G107" s="825"/>
      <c r="H107" s="825"/>
      <c r="I107" s="825"/>
      <c r="J107" s="825"/>
      <c r="K107" s="825"/>
      <c r="L107" s="825"/>
      <c r="M107" s="825"/>
      <c r="N107" s="826"/>
    </row>
    <row r="108" spans="2:14" ht="15" customHeight="1">
      <c r="B108" s="824"/>
      <c r="C108" s="825"/>
      <c r="D108" s="825"/>
      <c r="E108" s="825"/>
      <c r="F108" s="825"/>
      <c r="G108" s="825"/>
      <c r="H108" s="825"/>
      <c r="I108" s="825"/>
      <c r="J108" s="825"/>
      <c r="K108" s="825"/>
      <c r="L108" s="825"/>
      <c r="M108" s="825"/>
      <c r="N108" s="826"/>
    </row>
    <row r="109" spans="2:14" ht="30" customHeight="1">
      <c r="B109" s="827" t="s">
        <v>2219</v>
      </c>
      <c r="C109" s="828"/>
      <c r="D109" s="828"/>
      <c r="E109" s="828"/>
      <c r="F109" s="828"/>
      <c r="G109" s="828"/>
      <c r="H109" s="828"/>
      <c r="I109" s="828"/>
      <c r="J109" s="828"/>
      <c r="K109" s="828"/>
      <c r="L109" s="828"/>
      <c r="M109" s="828"/>
      <c r="N109" s="829"/>
    </row>
    <row r="110" spans="2:14">
      <c r="B110" s="827"/>
      <c r="C110" s="828"/>
      <c r="D110" s="828"/>
      <c r="E110" s="828"/>
      <c r="F110" s="828"/>
      <c r="G110" s="828"/>
      <c r="H110" s="828"/>
      <c r="I110" s="828"/>
      <c r="J110" s="828"/>
      <c r="K110" s="828"/>
      <c r="L110" s="828"/>
      <c r="M110" s="828"/>
      <c r="N110" s="829"/>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7"/>
      <c r="K120" s="887"/>
      <c r="L120" s="887"/>
      <c r="M120" s="887"/>
      <c r="N120" s="888"/>
    </row>
    <row r="121" spans="2:14" ht="15.75" thickBot="1">
      <c r="B121" s="260" t="s">
        <v>2221</v>
      </c>
      <c r="C121" s="392"/>
      <c r="D121" s="392"/>
      <c r="E121" s="57"/>
      <c r="F121" s="57"/>
      <c r="G121" s="57"/>
      <c r="H121" s="57"/>
      <c r="I121" s="57"/>
      <c r="J121" s="889"/>
      <c r="K121" s="889"/>
      <c r="L121" s="889"/>
      <c r="M121" s="889"/>
      <c r="N121" s="89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66</v>
      </c>
      <c r="N36" s="271">
        <f>K36/M36</f>
        <v>5421.0914946200146</v>
      </c>
    </row>
    <row r="37" spans="1:14">
      <c r="A37" s="108" t="s">
        <v>129</v>
      </c>
      <c r="B37" s="870" t="str">
        <f>VLOOKUP(A37,EQUIPOS!A7:D154,3,FALSE)</f>
        <v xml:space="preserve">Buldozer, Potencia al volante de 140 HP, motor de 2200 RPM, longitud de hoja 4,80m. </v>
      </c>
      <c r="C37" s="871"/>
      <c r="D37" s="871"/>
      <c r="E37" s="871"/>
      <c r="F37" s="871"/>
      <c r="G37" s="871"/>
      <c r="H37" s="872"/>
      <c r="I37" s="266"/>
      <c r="J37" s="267"/>
      <c r="K37" s="268">
        <f>VLOOKUP(A37,EQUIPOS!A7:D164,4,FALSE)</f>
        <v>316715.67636623775</v>
      </c>
      <c r="L37" s="269"/>
      <c r="M37" s="270">
        <v>100</v>
      </c>
      <c r="N37" s="271">
        <f>K37/M37</f>
        <v>3167.1567636623777</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3">
        <f>SUM(N36:N42)</f>
        <v>8589.2734666157248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5135.5445504743257</v>
      </c>
      <c r="N48" s="271">
        <f>K48*M48</f>
        <v>5135.5445504743257</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5135.5445504743257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13827.338850423384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2765.4677700846769</v>
      </c>
      <c r="M83" s="857"/>
      <c r="N83" s="51"/>
    </row>
    <row r="84" spans="1:14">
      <c r="B84" s="89" t="s">
        <v>973</v>
      </c>
      <c r="C84" s="90"/>
      <c r="D84" s="90"/>
      <c r="E84" s="90"/>
      <c r="F84" s="90"/>
      <c r="G84" s="90"/>
      <c r="H84" s="90"/>
      <c r="I84" s="87"/>
      <c r="J84" s="88"/>
      <c r="K84" s="303">
        <v>0.05</v>
      </c>
      <c r="L84" s="856">
        <f>N78*K84</f>
        <v>691.36694252116922</v>
      </c>
      <c r="M84" s="857"/>
      <c r="N84" s="51"/>
    </row>
    <row r="85" spans="1:14" ht="15.75" thickBot="1">
      <c r="B85" s="91" t="s">
        <v>974</v>
      </c>
      <c r="C85" s="92"/>
      <c r="D85" s="92"/>
      <c r="E85" s="92"/>
      <c r="F85" s="92"/>
      <c r="G85" s="92"/>
      <c r="H85" s="92"/>
      <c r="I85" s="93"/>
      <c r="J85" s="94"/>
      <c r="K85" s="304">
        <v>0.05</v>
      </c>
      <c r="L85" s="858">
        <f>N78*K85</f>
        <v>691.36694252116922</v>
      </c>
      <c r="M85" s="859"/>
      <c r="N85" s="51"/>
    </row>
    <row r="86" spans="1:14" ht="15.75" thickBot="1">
      <c r="B86" s="821" t="s">
        <v>953</v>
      </c>
      <c r="C86" s="822"/>
      <c r="D86" s="822"/>
      <c r="E86" s="822"/>
      <c r="F86" s="822"/>
      <c r="G86" s="822"/>
      <c r="H86" s="822"/>
      <c r="I86" s="822"/>
      <c r="J86" s="822"/>
      <c r="K86" s="822"/>
      <c r="L86" s="822"/>
      <c r="M86" s="823"/>
      <c r="N86" s="52">
        <f>L83+L84+L85</f>
        <v>4148.2016551270153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17975.540505550402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C3" sqref="C3:J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66</v>
      </c>
      <c r="N36" s="271">
        <f>K36/M36</f>
        <v>5421.0914946200146</v>
      </c>
    </row>
    <row r="37" spans="1:14">
      <c r="A37" s="108" t="s">
        <v>180</v>
      </c>
      <c r="B37" s="870" t="str">
        <f>VLOOKUP(A37,EQUIPOS!A7:D154,3,FALSE)</f>
        <v>Compresor 120 HP, con martillo.</v>
      </c>
      <c r="C37" s="871"/>
      <c r="D37" s="871"/>
      <c r="E37" s="871"/>
      <c r="F37" s="871"/>
      <c r="G37" s="871"/>
      <c r="H37" s="872"/>
      <c r="I37" s="266"/>
      <c r="J37" s="267"/>
      <c r="K37" s="268">
        <f>VLOOKUP(A37,EQUIPOS!A7:D164,4,FALSE)</f>
        <v>218862.04930275632</v>
      </c>
      <c r="L37" s="269"/>
      <c r="M37" s="270">
        <v>66</v>
      </c>
      <c r="N37" s="271">
        <f>K37/M37</f>
        <v>3316.0916561023687</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N79*L42</f>
        <v>6.0915622581215141</v>
      </c>
    </row>
    <row r="43" spans="1:14" ht="15.75" thickBot="1">
      <c r="B43" s="821" t="s">
        <v>953</v>
      </c>
      <c r="C43" s="822"/>
      <c r="D43" s="822"/>
      <c r="E43" s="822"/>
      <c r="F43" s="822"/>
      <c r="G43" s="822"/>
      <c r="H43" s="822"/>
      <c r="I43" s="822"/>
      <c r="J43" s="822"/>
      <c r="K43" s="822"/>
      <c r="L43" s="822"/>
      <c r="M43" s="823"/>
      <c r="N43" s="393">
        <f>SUM(N36:N42)</f>
        <v>8743.2747129805048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14416.876437008854</v>
      </c>
      <c r="N48" s="271">
        <f t="shared" ref="N48:N53" si="0">K48*M48</f>
        <v>2883.3752874017709</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3368.4290740674887</v>
      </c>
      <c r="N49" s="271">
        <f t="shared" si="0"/>
        <v>10105.287222202467</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8495.6593289516459</v>
      </c>
      <c r="N50" s="271">
        <f t="shared" si="0"/>
        <v>2548.6977986854936</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1415.9432214919407</v>
      </c>
      <c r="N51" s="271">
        <f t="shared" si="0"/>
        <v>283.18864429838817</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1415.9432214919407</v>
      </c>
      <c r="N52" s="271">
        <f t="shared" si="0"/>
        <v>707.97161074597034</v>
      </c>
    </row>
    <row r="53" spans="1:14">
      <c r="B53" s="43"/>
      <c r="C53" s="280"/>
      <c r="D53" s="280"/>
      <c r="E53" s="280"/>
      <c r="F53" s="280"/>
      <c r="G53" s="280"/>
      <c r="H53" s="280"/>
      <c r="I53" s="267"/>
      <c r="J53" s="223"/>
      <c r="K53" s="281"/>
      <c r="L53" s="266"/>
      <c r="M53" s="282"/>
      <c r="N53" s="271"/>
    </row>
    <row r="54" spans="1:14" ht="15.75" thickBot="1">
      <c r="B54" s="903"/>
      <c r="C54" s="904"/>
      <c r="D54" s="904"/>
      <c r="E54" s="904"/>
      <c r="F54" s="904"/>
      <c r="G54" s="904"/>
      <c r="H54" s="904"/>
      <c r="I54" s="874"/>
      <c r="J54" s="42"/>
      <c r="K54" s="44"/>
      <c r="L54" s="905"/>
      <c r="M54" s="906"/>
      <c r="N54" s="45"/>
    </row>
    <row r="55" spans="1:14" ht="15.75" thickBot="1">
      <c r="B55" s="821" t="s">
        <v>953</v>
      </c>
      <c r="C55" s="822"/>
      <c r="D55" s="822"/>
      <c r="E55" s="822"/>
      <c r="F55" s="822"/>
      <c r="G55" s="822"/>
      <c r="H55" s="822"/>
      <c r="I55" s="822"/>
      <c r="J55" s="822"/>
      <c r="K55" s="822"/>
      <c r="L55" s="822"/>
      <c r="M55" s="823"/>
      <c r="N55" s="393">
        <f>SUM(N48:N54)</f>
        <v>16528.520563334092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948"/>
      <c r="C65" s="949"/>
      <c r="D65" s="949"/>
      <c r="E65" s="949"/>
      <c r="F65" s="949"/>
      <c r="G65" s="950"/>
      <c r="H65" s="310"/>
      <c r="I65" s="278"/>
      <c r="J65" s="285"/>
      <c r="K65" s="278"/>
      <c r="L65" s="908"/>
      <c r="M65" s="909"/>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97"/>
      <c r="C78" s="898"/>
      <c r="D78" s="898"/>
      <c r="E78" s="898"/>
      <c r="F78" s="898"/>
      <c r="G78" s="898"/>
      <c r="H78" s="898"/>
      <c r="I78" s="126"/>
      <c r="J78" s="126"/>
      <c r="K78" s="126"/>
      <c r="L78" s="911"/>
      <c r="M78" s="911"/>
      <c r="N78" s="45"/>
    </row>
    <row r="79" spans="1:15" ht="15.75" thickBot="1">
      <c r="B79" s="910" t="s">
        <v>953</v>
      </c>
      <c r="C79" s="864"/>
      <c r="D79" s="864"/>
      <c r="E79" s="864"/>
      <c r="F79" s="864"/>
      <c r="G79" s="864"/>
      <c r="H79" s="864"/>
      <c r="I79" s="864"/>
      <c r="J79" s="864"/>
      <c r="K79" s="864"/>
      <c r="L79" s="864"/>
      <c r="M79" s="865"/>
      <c r="N79" s="300">
        <f>SUM(N73:N78)</f>
        <v>304.57811290607572</v>
      </c>
    </row>
    <row r="80" spans="1:15" ht="15.75" thickBot="1">
      <c r="B80" s="33"/>
      <c r="C80" s="34"/>
      <c r="D80" s="34"/>
      <c r="E80" s="34"/>
      <c r="F80" s="34"/>
      <c r="G80" s="34"/>
      <c r="H80" s="34"/>
      <c r="I80" s="34"/>
      <c r="J80" s="34"/>
      <c r="K80" s="34"/>
      <c r="L80" s="34"/>
      <c r="M80" s="34"/>
      <c r="N80" s="35"/>
    </row>
    <row r="81" spans="1:14" ht="15.75" thickBot="1">
      <c r="B81" s="821" t="s">
        <v>967</v>
      </c>
      <c r="C81" s="822"/>
      <c r="D81" s="822"/>
      <c r="E81" s="822"/>
      <c r="F81" s="822"/>
      <c r="G81" s="822"/>
      <c r="H81" s="822"/>
      <c r="I81" s="822"/>
      <c r="J81" s="822"/>
      <c r="K81" s="822"/>
      <c r="L81" s="822"/>
      <c r="M81" s="823"/>
      <c r="N81" s="99">
        <f>N43+N55+N68+N79</f>
        <v>25576.373389220669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6" t="s">
        <v>969</v>
      </c>
      <c r="C85" s="867"/>
      <c r="D85" s="867"/>
      <c r="E85" s="867"/>
      <c r="F85" s="867"/>
      <c r="G85" s="867"/>
      <c r="H85" s="867"/>
      <c r="I85" s="313"/>
      <c r="J85" s="333"/>
      <c r="K85" s="301" t="s">
        <v>970</v>
      </c>
      <c r="L85" s="868" t="s">
        <v>971</v>
      </c>
      <c r="M85" s="869"/>
      <c r="N85" s="302"/>
    </row>
    <row r="86" spans="1:14">
      <c r="B86" s="854" t="s">
        <v>972</v>
      </c>
      <c r="C86" s="855"/>
      <c r="D86" s="855"/>
      <c r="E86" s="855"/>
      <c r="F86" s="855"/>
      <c r="G86" s="855"/>
      <c r="H86" s="855"/>
      <c r="I86" s="87"/>
      <c r="J86" s="88"/>
      <c r="K86" s="303">
        <v>0.2</v>
      </c>
      <c r="L86" s="856">
        <f>N81*K86</f>
        <v>5115.2746778441342</v>
      </c>
      <c r="M86" s="857"/>
      <c r="N86" s="51"/>
    </row>
    <row r="87" spans="1:14">
      <c r="B87" s="89" t="s">
        <v>973</v>
      </c>
      <c r="C87" s="90"/>
      <c r="D87" s="90"/>
      <c r="E87" s="90"/>
      <c r="F87" s="90"/>
      <c r="G87" s="90"/>
      <c r="H87" s="90"/>
      <c r="I87" s="87"/>
      <c r="J87" s="88"/>
      <c r="K87" s="303">
        <v>0.05</v>
      </c>
      <c r="L87" s="856">
        <f>N81*K87</f>
        <v>1278.8186694610336</v>
      </c>
      <c r="M87" s="857"/>
      <c r="N87" s="51"/>
    </row>
    <row r="88" spans="1:14" ht="15.75" thickBot="1">
      <c r="B88" s="91" t="s">
        <v>974</v>
      </c>
      <c r="C88" s="92"/>
      <c r="D88" s="92"/>
      <c r="E88" s="92"/>
      <c r="F88" s="92"/>
      <c r="G88" s="92"/>
      <c r="H88" s="92"/>
      <c r="I88" s="93"/>
      <c r="J88" s="94"/>
      <c r="K88" s="304">
        <v>0.05</v>
      </c>
      <c r="L88" s="858">
        <f>N81*K88</f>
        <v>1278.8186694610336</v>
      </c>
      <c r="M88" s="859"/>
      <c r="N88" s="51"/>
    </row>
    <row r="89" spans="1:14" ht="15.75" thickBot="1">
      <c r="B89" s="821" t="s">
        <v>953</v>
      </c>
      <c r="C89" s="822"/>
      <c r="D89" s="822"/>
      <c r="E89" s="822"/>
      <c r="F89" s="822"/>
      <c r="G89" s="822"/>
      <c r="H89" s="822"/>
      <c r="I89" s="822"/>
      <c r="J89" s="822"/>
      <c r="K89" s="822"/>
      <c r="L89" s="822"/>
      <c r="M89" s="823"/>
      <c r="N89" s="52">
        <f>L86+L87+L88</f>
        <v>7672.9120167662022</v>
      </c>
    </row>
    <row r="90" spans="1:14" ht="15.75" thickBot="1">
      <c r="B90" s="33"/>
      <c r="C90" s="34"/>
      <c r="D90" s="34"/>
      <c r="E90" s="34"/>
      <c r="F90" s="34"/>
      <c r="G90" s="34"/>
      <c r="H90" s="34"/>
      <c r="I90" s="34"/>
      <c r="J90" s="34"/>
      <c r="K90" s="34"/>
      <c r="L90" s="34"/>
      <c r="M90" s="34"/>
      <c r="N90" s="35"/>
    </row>
    <row r="91" spans="1:14" ht="15.75" thickBot="1">
      <c r="A91" t="s">
        <v>2016</v>
      </c>
      <c r="B91" s="821" t="s">
        <v>975</v>
      </c>
      <c r="C91" s="822"/>
      <c r="D91" s="822"/>
      <c r="E91" s="822"/>
      <c r="F91" s="822"/>
      <c r="G91" s="822"/>
      <c r="H91" s="822"/>
      <c r="I91" s="822"/>
      <c r="J91" s="822"/>
      <c r="K91" s="822"/>
      <c r="L91" s="822"/>
      <c r="M91" s="823"/>
      <c r="N91" s="187">
        <f>N81+N89</f>
        <v>33249.28540598687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24" t="s">
        <v>2218</v>
      </c>
      <c r="C108" s="825"/>
      <c r="D108" s="825"/>
      <c r="E108" s="825"/>
      <c r="F108" s="825"/>
      <c r="G108" s="825"/>
      <c r="H108" s="825"/>
      <c r="I108" s="825"/>
      <c r="J108" s="825"/>
      <c r="K108" s="825"/>
      <c r="L108" s="825"/>
      <c r="M108" s="825"/>
      <c r="N108" s="826"/>
    </row>
    <row r="109" spans="2:14" ht="15" customHeight="1">
      <c r="B109" s="824"/>
      <c r="C109" s="825"/>
      <c r="D109" s="825"/>
      <c r="E109" s="825"/>
      <c r="F109" s="825"/>
      <c r="G109" s="825"/>
      <c r="H109" s="825"/>
      <c r="I109" s="825"/>
      <c r="J109" s="825"/>
      <c r="K109" s="825"/>
      <c r="L109" s="825"/>
      <c r="M109" s="825"/>
      <c r="N109" s="826"/>
    </row>
    <row r="110" spans="2:14" ht="32.25" customHeight="1">
      <c r="B110" s="827" t="s">
        <v>2219</v>
      </c>
      <c r="C110" s="828"/>
      <c r="D110" s="828"/>
      <c r="E110" s="828"/>
      <c r="F110" s="828"/>
      <c r="G110" s="828"/>
      <c r="H110" s="828"/>
      <c r="I110" s="828"/>
      <c r="J110" s="828"/>
      <c r="K110" s="828"/>
      <c r="L110" s="828"/>
      <c r="M110" s="828"/>
      <c r="N110" s="829"/>
    </row>
    <row r="111" spans="2:14">
      <c r="B111" s="827"/>
      <c r="C111" s="828"/>
      <c r="D111" s="828"/>
      <c r="E111" s="828"/>
      <c r="F111" s="828"/>
      <c r="G111" s="828"/>
      <c r="H111" s="828"/>
      <c r="I111" s="828"/>
      <c r="J111" s="828"/>
      <c r="K111" s="828"/>
      <c r="L111" s="828"/>
      <c r="M111" s="828"/>
      <c r="N111" s="829"/>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7"/>
      <c r="K121" s="887"/>
      <c r="L121" s="887"/>
      <c r="M121" s="887"/>
      <c r="N121" s="888"/>
    </row>
    <row r="122" spans="2:14" ht="15.75" thickBot="1">
      <c r="B122" s="260" t="s">
        <v>2221</v>
      </c>
      <c r="C122" s="392"/>
      <c r="D122" s="392"/>
      <c r="E122" s="57"/>
      <c r="F122" s="57"/>
      <c r="G122" s="57"/>
      <c r="H122" s="57"/>
      <c r="I122" s="57"/>
      <c r="J122" s="889"/>
      <c r="K122" s="889"/>
      <c r="L122" s="889"/>
      <c r="M122" s="889"/>
      <c r="N122" s="89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312</v>
      </c>
      <c r="B36" s="870" t="str">
        <f>VLOOKUP(A36,EQUIPOS!A6:D154,3,FALSE)</f>
        <v>Retroexcavadora sobre oruga, potencia 138 HP, balde de 1,5 m3.</v>
      </c>
      <c r="C36" s="871"/>
      <c r="D36" s="871"/>
      <c r="E36" s="871"/>
      <c r="F36" s="871"/>
      <c r="G36" s="871"/>
      <c r="H36" s="872"/>
      <c r="I36" s="266"/>
      <c r="J36" s="267"/>
      <c r="K36" s="268">
        <f>VLOOKUP(A36,EQUIPOS!A6:D163,4,FALSE)</f>
        <v>357792.03864492098</v>
      </c>
      <c r="L36" s="269"/>
      <c r="M36" s="270">
        <v>66</v>
      </c>
      <c r="N36" s="271">
        <f>K36/M36</f>
        <v>5421.0914946200146</v>
      </c>
    </row>
    <row r="37" spans="1:14">
      <c r="A37" s="108"/>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1.0252083333333333</v>
      </c>
    </row>
    <row r="43" spans="1:14" ht="15.75" thickBot="1">
      <c r="B43" s="821" t="s">
        <v>953</v>
      </c>
      <c r="C43" s="822"/>
      <c r="D43" s="822"/>
      <c r="E43" s="822"/>
      <c r="F43" s="822"/>
      <c r="G43" s="822"/>
      <c r="H43" s="822"/>
      <c r="I43" s="822"/>
      <c r="J43" s="822"/>
      <c r="K43" s="822"/>
      <c r="L43" s="822"/>
      <c r="M43" s="823"/>
      <c r="N43" s="393">
        <f>SUM(N36:N42)</f>
        <v>5422.1167029533481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102.52083333333333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5524.6375362866811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1104.9275072573362</v>
      </c>
      <c r="M83" s="857"/>
      <c r="N83" s="51"/>
    </row>
    <row r="84" spans="1:14">
      <c r="B84" s="89" t="s">
        <v>973</v>
      </c>
      <c r="C84" s="90"/>
      <c r="D84" s="90"/>
      <c r="E84" s="90"/>
      <c r="F84" s="90"/>
      <c r="G84" s="90"/>
      <c r="H84" s="90"/>
      <c r="I84" s="87"/>
      <c r="J84" s="88"/>
      <c r="K84" s="303">
        <v>0.05</v>
      </c>
      <c r="L84" s="856">
        <f>N78*K84</f>
        <v>276.23187681433404</v>
      </c>
      <c r="M84" s="857"/>
      <c r="N84" s="51"/>
    </row>
    <row r="85" spans="1:14" ht="15.75" thickBot="1">
      <c r="B85" s="91" t="s">
        <v>974</v>
      </c>
      <c r="C85" s="92"/>
      <c r="D85" s="92"/>
      <c r="E85" s="92"/>
      <c r="F85" s="92"/>
      <c r="G85" s="92"/>
      <c r="H85" s="92"/>
      <c r="I85" s="93"/>
      <c r="J85" s="94"/>
      <c r="K85" s="304">
        <v>0.05</v>
      </c>
      <c r="L85" s="858">
        <f>N78*K85</f>
        <v>276.23187681433404</v>
      </c>
      <c r="M85" s="859"/>
      <c r="N85" s="51"/>
    </row>
    <row r="86" spans="1:14" ht="15.75" thickBot="1">
      <c r="B86" s="821" t="s">
        <v>953</v>
      </c>
      <c r="C86" s="822"/>
      <c r="D86" s="822"/>
      <c r="E86" s="822"/>
      <c r="F86" s="822"/>
      <c r="G86" s="822"/>
      <c r="H86" s="822"/>
      <c r="I86" s="822"/>
      <c r="J86" s="822"/>
      <c r="K86" s="822"/>
      <c r="L86" s="822"/>
      <c r="M86" s="823"/>
      <c r="N86" s="52">
        <f>L83+L84+L85</f>
        <v>1657.3912608860044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7182.0287971726857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148</v>
      </c>
      <c r="B36" s="870" t="str">
        <f>VLOOKUP(A36,EQUIPOS!A6:D154,3,FALSE)</f>
        <v>Cargador : Potencia en el volante 110 hp, Clasificación de RPM del motor 2300.</v>
      </c>
      <c r="C36" s="871"/>
      <c r="D36" s="871"/>
      <c r="E36" s="871"/>
      <c r="F36" s="871"/>
      <c r="G36" s="871"/>
      <c r="H36" s="872"/>
      <c r="I36" s="266"/>
      <c r="J36" s="267"/>
      <c r="K36" s="268">
        <f>VLOOKUP(A36,EQUIPOS!A6:D163,4,FALSE)</f>
        <v>215269.78852420577</v>
      </c>
      <c r="L36" s="269"/>
      <c r="M36" s="270">
        <v>66</v>
      </c>
      <c r="N36" s="271">
        <f>K36/M36</f>
        <v>3261.6634624879662</v>
      </c>
    </row>
    <row r="37" spans="1:14">
      <c r="A37" s="108" t="s">
        <v>129</v>
      </c>
      <c r="B37" s="870" t="str">
        <f>VLOOKUP(A37,EQUIPOS!A7:D154,3,FALSE)</f>
        <v xml:space="preserve">Buldozer, Potencia al volante de 140 HP, motor de 2200 RPM, longitud de hoja 4,80m. </v>
      </c>
      <c r="C37" s="871"/>
      <c r="D37" s="871"/>
      <c r="E37" s="871"/>
      <c r="F37" s="871"/>
      <c r="G37" s="871"/>
      <c r="H37" s="872"/>
      <c r="I37" s="266"/>
      <c r="J37" s="267"/>
      <c r="K37" s="268">
        <f>VLOOKUP(A37,EQUIPOS!A7:D164,4,FALSE)</f>
        <v>316715.67636623775</v>
      </c>
      <c r="L37" s="269"/>
      <c r="M37" s="270">
        <v>100</v>
      </c>
      <c r="N37" s="271">
        <f>K37/M37</f>
        <v>3167.1567636623777</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73"/>
      <c r="L39" s="875"/>
      <c r="M39" s="876"/>
      <c r="N39" s="272"/>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2.0504166666666666</v>
      </c>
    </row>
    <row r="43" spans="1:14" ht="15.75" thickBot="1">
      <c r="B43" s="821" t="s">
        <v>953</v>
      </c>
      <c r="C43" s="822"/>
      <c r="D43" s="822"/>
      <c r="E43" s="822"/>
      <c r="F43" s="822"/>
      <c r="G43" s="822"/>
      <c r="H43" s="822"/>
      <c r="I43" s="822"/>
      <c r="J43" s="822"/>
      <c r="K43" s="822"/>
      <c r="L43" s="822"/>
      <c r="M43" s="823"/>
      <c r="N43" s="393">
        <f>SUM(N36:N42)</f>
        <v>6430.8706428170108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3528.4593329830145</v>
      </c>
      <c r="N48" s="271">
        <f>K48*M48</f>
        <v>3528.4593329830145</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3528.4593329830145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205.04166666666666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10164.371642466691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2032.8743284933382</v>
      </c>
      <c r="M83" s="857"/>
      <c r="N83" s="51"/>
    </row>
    <row r="84" spans="1:14">
      <c r="B84" s="89" t="s">
        <v>973</v>
      </c>
      <c r="C84" s="90"/>
      <c r="D84" s="90"/>
      <c r="E84" s="90"/>
      <c r="F84" s="90"/>
      <c r="G84" s="90"/>
      <c r="H84" s="90"/>
      <c r="I84" s="87"/>
      <c r="J84" s="88"/>
      <c r="K84" s="303">
        <v>0.05</v>
      </c>
      <c r="L84" s="856">
        <f>N78*K84</f>
        <v>508.21858212333456</v>
      </c>
      <c r="M84" s="857"/>
      <c r="N84" s="51"/>
    </row>
    <row r="85" spans="1:14" ht="15.75" thickBot="1">
      <c r="B85" s="91" t="s">
        <v>974</v>
      </c>
      <c r="C85" s="92"/>
      <c r="D85" s="92"/>
      <c r="E85" s="92"/>
      <c r="F85" s="92"/>
      <c r="G85" s="92"/>
      <c r="H85" s="92"/>
      <c r="I85" s="93"/>
      <c r="J85" s="94"/>
      <c r="K85" s="304">
        <v>0.05</v>
      </c>
      <c r="L85" s="858">
        <f>N78*K85</f>
        <v>508.21858212333456</v>
      </c>
      <c r="M85" s="859"/>
      <c r="N85" s="51"/>
    </row>
    <row r="86" spans="1:14" ht="15.75" thickBot="1">
      <c r="B86" s="821" t="s">
        <v>953</v>
      </c>
      <c r="C86" s="822"/>
      <c r="D86" s="822"/>
      <c r="E86" s="822"/>
      <c r="F86" s="822"/>
      <c r="G86" s="822"/>
      <c r="H86" s="822"/>
      <c r="I86" s="822"/>
      <c r="J86" s="822"/>
      <c r="K86" s="822"/>
      <c r="L86" s="822"/>
      <c r="M86" s="823"/>
      <c r="N86" s="52">
        <f>L83+L84+L85</f>
        <v>3049.3114927400075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13213.683135206698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08" t="s">
        <v>129</v>
      </c>
      <c r="B36" s="870" t="str">
        <f>VLOOKUP(A36,EQUIPOS!A6:D154,3,FALSE)</f>
        <v xml:space="preserve">Buldozer, Potencia al volante de 140 HP, motor de 2200 RPM, longitud de hoja 4,80m. </v>
      </c>
      <c r="C36" s="871"/>
      <c r="D36" s="871"/>
      <c r="E36" s="871"/>
      <c r="F36" s="871"/>
      <c r="G36" s="871"/>
      <c r="H36" s="872"/>
      <c r="I36" s="266"/>
      <c r="J36" s="267"/>
      <c r="K36" s="268">
        <f>VLOOKUP(A36,EQUIPOS!A6:D163,4,FALSE)</f>
        <v>316715.67636623775</v>
      </c>
      <c r="L36" s="463"/>
      <c r="M36" s="282">
        <v>50</v>
      </c>
      <c r="N36" s="271">
        <f>K36/M36</f>
        <v>6334.3135273247553</v>
      </c>
    </row>
    <row r="37" spans="1:14">
      <c r="A37" s="108" t="s">
        <v>152</v>
      </c>
      <c r="B37" s="870" t="str">
        <f>VLOOKUP(A37,EQUIPOS!A7:D154,3,FALSE)</f>
        <v xml:space="preserve">Carrotanque de agua(1000 Galones) </v>
      </c>
      <c r="C37" s="871"/>
      <c r="D37" s="871"/>
      <c r="E37" s="871"/>
      <c r="F37" s="871"/>
      <c r="G37" s="871"/>
      <c r="H37" s="872"/>
      <c r="I37" s="266"/>
      <c r="J37" s="267"/>
      <c r="K37" s="268">
        <f>VLOOKUP(A37,EQUIPOS!A7:D164,4,FALSE)</f>
        <v>243180.05478084035</v>
      </c>
      <c r="L37" s="463"/>
      <c r="M37" s="282">
        <v>50</v>
      </c>
      <c r="N37" s="271">
        <f>K37/M37</f>
        <v>4863.6010956168066</v>
      </c>
    </row>
    <row r="38" spans="1:14">
      <c r="A38" s="204"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463"/>
      <c r="M38" s="282">
        <v>50</v>
      </c>
      <c r="N38" s="271">
        <f>K38/M38</f>
        <v>4606.7734744180043</v>
      </c>
    </row>
    <row r="39" spans="1:14">
      <c r="A39" s="204" t="s">
        <v>365</v>
      </c>
      <c r="B39" s="870" t="str">
        <f>VLOOKUP(A39,EQUIPOS!A9:D154,3,FALSE)</f>
        <v xml:space="preserve">Vibrocompatador, potencia 153 HP, peso 10 Ton. </v>
      </c>
      <c r="C39" s="871"/>
      <c r="D39" s="871"/>
      <c r="E39" s="871"/>
      <c r="F39" s="871"/>
      <c r="G39" s="871"/>
      <c r="H39" s="872"/>
      <c r="I39" s="873"/>
      <c r="J39" s="874"/>
      <c r="K39" s="268">
        <f>VLOOKUP(A39,EQUIPOS!A9:D166,4,FALSE)</f>
        <v>182385.61693231459</v>
      </c>
      <c r="L39" s="951">
        <v>50</v>
      </c>
      <c r="M39" s="952"/>
      <c r="N39" s="271">
        <f>K39/L39</f>
        <v>3647.7123386462918</v>
      </c>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19452.400436005857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402.04310903601993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19854.443545041879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3970.8887090083758</v>
      </c>
      <c r="M83" s="857"/>
      <c r="N83" s="51"/>
    </row>
    <row r="84" spans="1:14">
      <c r="B84" s="89" t="s">
        <v>973</v>
      </c>
      <c r="C84" s="90"/>
      <c r="D84" s="90"/>
      <c r="E84" s="90"/>
      <c r="F84" s="90"/>
      <c r="G84" s="90"/>
      <c r="H84" s="90"/>
      <c r="I84" s="87"/>
      <c r="J84" s="88"/>
      <c r="K84" s="303">
        <v>0.05</v>
      </c>
      <c r="L84" s="856">
        <f>N78*K84</f>
        <v>992.72217725209396</v>
      </c>
      <c r="M84" s="857"/>
      <c r="N84" s="51"/>
    </row>
    <row r="85" spans="1:14" ht="15.75" thickBot="1">
      <c r="B85" s="91" t="s">
        <v>974</v>
      </c>
      <c r="C85" s="92"/>
      <c r="D85" s="92"/>
      <c r="E85" s="92"/>
      <c r="F85" s="92"/>
      <c r="G85" s="92"/>
      <c r="H85" s="92"/>
      <c r="I85" s="93"/>
      <c r="J85" s="94"/>
      <c r="K85" s="304">
        <v>0.05</v>
      </c>
      <c r="L85" s="858">
        <f>N78*K85</f>
        <v>992.72217725209396</v>
      </c>
      <c r="M85" s="859"/>
      <c r="N85" s="51"/>
    </row>
    <row r="86" spans="1:14" ht="15.75" thickBot="1">
      <c r="B86" s="821" t="s">
        <v>953</v>
      </c>
      <c r="C86" s="822"/>
      <c r="D86" s="822"/>
      <c r="E86" s="822"/>
      <c r="F86" s="822"/>
      <c r="G86" s="822"/>
      <c r="H86" s="822"/>
      <c r="I86" s="822"/>
      <c r="J86" s="822"/>
      <c r="K86" s="822"/>
      <c r="L86" s="822"/>
      <c r="M86" s="823"/>
      <c r="N86" s="52">
        <f>L83+L84+L85</f>
        <v>5956.333063512564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25810.776608554443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129</v>
      </c>
      <c r="B36" s="870" t="str">
        <f>VLOOKUP(A36,EQUIPOS!A6:D154,3,FALSE)</f>
        <v xml:space="preserve">Buldozer, Potencia al volante de 140 HP, motor de 2200 RPM, longitud de hoja 4,80m. </v>
      </c>
      <c r="C36" s="871"/>
      <c r="D36" s="871"/>
      <c r="E36" s="871"/>
      <c r="F36" s="871"/>
      <c r="G36" s="871"/>
      <c r="H36" s="872"/>
      <c r="I36" s="266"/>
      <c r="J36" s="267"/>
      <c r="K36" s="268">
        <f>VLOOKUP(A36,EQUIPOS!A6:D163,4,FALSE)</f>
        <v>316715.67636623775</v>
      </c>
      <c r="L36" s="269"/>
      <c r="M36" s="270">
        <v>40</v>
      </c>
      <c r="N36" s="271">
        <f>K36/M36</f>
        <v>7917.8919091559437</v>
      </c>
    </row>
    <row r="37" spans="1:14">
      <c r="A37" s="113" t="s">
        <v>365</v>
      </c>
      <c r="B37" s="870" t="str">
        <f>VLOOKUP(A37,EQUIPOS!A7:D154,3,FALSE)</f>
        <v xml:space="preserve">Vibrocompatador, potencia 153 HP, peso 10 Ton. </v>
      </c>
      <c r="C37" s="871"/>
      <c r="D37" s="871"/>
      <c r="E37" s="871"/>
      <c r="F37" s="871"/>
      <c r="G37" s="871"/>
      <c r="H37" s="872"/>
      <c r="I37" s="266"/>
      <c r="J37" s="267"/>
      <c r="K37" s="268">
        <f>VLOOKUP(A37,EQUIPOS!A7:D164,4,FALSE)</f>
        <v>182385.61693231459</v>
      </c>
      <c r="L37" s="269"/>
      <c r="M37" s="270">
        <v>40</v>
      </c>
      <c r="N37" s="271">
        <f>K37/M37</f>
        <v>4559.6404233078647</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12477.532332463808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502.55388629502494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12980.086218758834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2596.0172437517667</v>
      </c>
      <c r="M83" s="857"/>
      <c r="N83" s="51"/>
    </row>
    <row r="84" spans="1:14">
      <c r="B84" s="89" t="s">
        <v>973</v>
      </c>
      <c r="C84" s="90"/>
      <c r="D84" s="90"/>
      <c r="E84" s="90"/>
      <c r="F84" s="90"/>
      <c r="G84" s="90"/>
      <c r="H84" s="90"/>
      <c r="I84" s="87"/>
      <c r="J84" s="88"/>
      <c r="K84" s="303">
        <v>0.05</v>
      </c>
      <c r="L84" s="856">
        <f>N78*K84</f>
        <v>649.00431093794168</v>
      </c>
      <c r="M84" s="857"/>
      <c r="N84" s="51"/>
    </row>
    <row r="85" spans="1:14" ht="15.75" thickBot="1">
      <c r="B85" s="91" t="s">
        <v>974</v>
      </c>
      <c r="C85" s="92"/>
      <c r="D85" s="92"/>
      <c r="E85" s="92"/>
      <c r="F85" s="92"/>
      <c r="G85" s="92"/>
      <c r="H85" s="92"/>
      <c r="I85" s="93"/>
      <c r="J85" s="94"/>
      <c r="K85" s="304">
        <v>0.05</v>
      </c>
      <c r="L85" s="858">
        <f>N78*K85</f>
        <v>649.00431093794168</v>
      </c>
      <c r="M85" s="859"/>
      <c r="N85" s="51"/>
    </row>
    <row r="86" spans="1:14" ht="15.75" thickBot="1">
      <c r="B86" s="821" t="s">
        <v>953</v>
      </c>
      <c r="C86" s="822"/>
      <c r="D86" s="822"/>
      <c r="E86" s="822"/>
      <c r="F86" s="822"/>
      <c r="G86" s="822"/>
      <c r="H86" s="822"/>
      <c r="I86" s="822"/>
      <c r="J86" s="822"/>
      <c r="K86" s="822"/>
      <c r="L86" s="822"/>
      <c r="M86" s="823"/>
      <c r="N86" s="52">
        <f>L83+L84+L85</f>
        <v>3894.0258656276501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16874.112084386485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129</v>
      </c>
      <c r="B36" s="870" t="str">
        <f>VLOOKUP(A36,EQUIPOS!A6:D154,3,FALSE)</f>
        <v xml:space="preserve">Buldozer, Potencia al volante de 140 HP, motor de 2200 RPM, longitud de hoja 4,80m. </v>
      </c>
      <c r="C36" s="871"/>
      <c r="D36" s="871"/>
      <c r="E36" s="871"/>
      <c r="F36" s="871"/>
      <c r="G36" s="871"/>
      <c r="H36" s="872"/>
      <c r="I36" s="266"/>
      <c r="J36" s="267"/>
      <c r="K36" s="268">
        <f>VLOOKUP(A36,EQUIPOS!A6:D163,4,FALSE)</f>
        <v>316715.67636623775</v>
      </c>
      <c r="L36" s="269"/>
      <c r="M36" s="270">
        <v>40</v>
      </c>
      <c r="N36" s="271">
        <f>K36/M36</f>
        <v>7917.8919091559437</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7917.8919091559437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502.55388629502494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8420.4457954509689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1684.0891590901938</v>
      </c>
      <c r="M83" s="857"/>
      <c r="N83" s="51"/>
    </row>
    <row r="84" spans="1:14">
      <c r="B84" s="89" t="s">
        <v>973</v>
      </c>
      <c r="C84" s="90"/>
      <c r="D84" s="90"/>
      <c r="E84" s="90"/>
      <c r="F84" s="90"/>
      <c r="G84" s="90"/>
      <c r="H84" s="90"/>
      <c r="I84" s="87"/>
      <c r="J84" s="88"/>
      <c r="K84" s="303">
        <v>0.05</v>
      </c>
      <c r="L84" s="856">
        <f>N78*K84</f>
        <v>421.02228977254845</v>
      </c>
      <c r="M84" s="857"/>
      <c r="N84" s="51"/>
    </row>
    <row r="85" spans="1:14" ht="15.75" thickBot="1">
      <c r="B85" s="91" t="s">
        <v>974</v>
      </c>
      <c r="C85" s="92"/>
      <c r="D85" s="92"/>
      <c r="E85" s="92"/>
      <c r="F85" s="92"/>
      <c r="G85" s="92"/>
      <c r="H85" s="92"/>
      <c r="I85" s="93"/>
      <c r="J85" s="94"/>
      <c r="K85" s="304">
        <v>0.05</v>
      </c>
      <c r="L85" s="858">
        <f>N78*K85</f>
        <v>421.02228977254845</v>
      </c>
      <c r="M85" s="859"/>
      <c r="N85" s="51"/>
    </row>
    <row r="86" spans="1:14" ht="15.75" thickBot="1">
      <c r="B86" s="821" t="s">
        <v>953</v>
      </c>
      <c r="C86" s="822"/>
      <c r="D86" s="822"/>
      <c r="E86" s="822"/>
      <c r="F86" s="822"/>
      <c r="G86" s="822"/>
      <c r="H86" s="822"/>
      <c r="I86" s="822"/>
      <c r="J86" s="822"/>
      <c r="K86" s="822"/>
      <c r="L86" s="822"/>
      <c r="M86" s="823"/>
      <c r="N86" s="52">
        <f>L83+L84+L85</f>
        <v>2526.1337386352907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10946.579534086261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2.1494824361440799</v>
      </c>
    </row>
    <row r="43" spans="1:14" ht="15.75" thickBot="1">
      <c r="B43" s="821" t="s">
        <v>953</v>
      </c>
      <c r="C43" s="822"/>
      <c r="D43" s="822"/>
      <c r="E43" s="822"/>
      <c r="F43" s="822"/>
      <c r="G43" s="822"/>
      <c r="H43" s="822"/>
      <c r="I43" s="822"/>
      <c r="J43" s="822"/>
      <c r="K43" s="822"/>
      <c r="L43" s="822"/>
      <c r="M43" s="82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5076.6766100947561</v>
      </c>
      <c r="N48" s="271">
        <f>K48*M48</f>
        <v>6599.6795931231836</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6599.6795931231836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47"/>
      <c r="D59" s="47"/>
      <c r="E59" s="47"/>
      <c r="F59" s="47"/>
      <c r="G59" s="47"/>
      <c r="H59" s="287"/>
      <c r="I59" s="278"/>
      <c r="J59" s="278"/>
      <c r="K59" s="278"/>
      <c r="L59" s="908"/>
      <c r="M59" s="909"/>
      <c r="N59" s="290"/>
    </row>
    <row r="60" spans="1:14" ht="24.75" customHeight="1">
      <c r="B60" s="46"/>
      <c r="C60" s="316"/>
      <c r="D60" s="316"/>
      <c r="E60" s="316"/>
      <c r="F60" s="316"/>
      <c r="G60" s="316"/>
      <c r="H60" s="310"/>
      <c r="I60" s="398"/>
      <c r="J60" s="285"/>
      <c r="K60" s="278"/>
      <c r="L60" s="908"/>
      <c r="M60" s="909"/>
      <c r="N60" s="286"/>
    </row>
    <row r="61" spans="1:14">
      <c r="B61" s="46"/>
      <c r="C61" s="47"/>
      <c r="D61" s="47"/>
      <c r="E61" s="47"/>
      <c r="F61" s="47"/>
      <c r="G61" s="316"/>
      <c r="H61" s="310"/>
      <c r="I61" s="398"/>
      <c r="J61" s="285"/>
      <c r="K61" s="278"/>
      <c r="L61" s="908"/>
      <c r="M61" s="909"/>
      <c r="N61" s="290"/>
    </row>
    <row r="62" spans="1:14">
      <c r="B62" s="46"/>
      <c r="C62" s="47"/>
      <c r="D62" s="47"/>
      <c r="E62" s="47"/>
      <c r="F62" s="47"/>
      <c r="G62" s="47"/>
      <c r="H62" s="287"/>
      <c r="I62" s="278"/>
      <c r="J62" s="278"/>
      <c r="K62" s="278"/>
      <c r="L62" s="908"/>
      <c r="M62" s="909"/>
      <c r="N62" s="290"/>
    </row>
    <row r="63" spans="1:14">
      <c r="B63" s="46"/>
      <c r="C63" s="47"/>
      <c r="D63" s="47"/>
      <c r="E63" s="47"/>
      <c r="F63" s="47"/>
      <c r="G63" s="47"/>
      <c r="H63" s="287"/>
      <c r="I63" s="278"/>
      <c r="J63" s="278"/>
      <c r="K63" s="278"/>
      <c r="L63" s="908"/>
      <c r="M63" s="909"/>
      <c r="N63" s="290"/>
    </row>
    <row r="64" spans="1:14" ht="15.75" thickBot="1">
      <c r="B64" s="464"/>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6816.777319173736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1363.3554638347473</v>
      </c>
      <c r="M83" s="857"/>
      <c r="N83" s="51"/>
    </row>
    <row r="84" spans="1:14">
      <c r="B84" s="89" t="s">
        <v>973</v>
      </c>
      <c r="C84" s="90"/>
      <c r="D84" s="90"/>
      <c r="E84" s="90"/>
      <c r="F84" s="90"/>
      <c r="G84" s="90"/>
      <c r="H84" s="90"/>
      <c r="I84" s="87"/>
      <c r="J84" s="88"/>
      <c r="K84" s="303">
        <v>0.05</v>
      </c>
      <c r="L84" s="856">
        <f>N78*K84</f>
        <v>340.83886595868682</v>
      </c>
      <c r="M84" s="857"/>
      <c r="N84" s="51"/>
    </row>
    <row r="85" spans="1:14" ht="15.75" thickBot="1">
      <c r="B85" s="91" t="s">
        <v>974</v>
      </c>
      <c r="C85" s="92"/>
      <c r="D85" s="92"/>
      <c r="E85" s="92"/>
      <c r="F85" s="92"/>
      <c r="G85" s="92"/>
      <c r="H85" s="92"/>
      <c r="I85" s="93"/>
      <c r="J85" s="94"/>
      <c r="K85" s="304">
        <v>0.05</v>
      </c>
      <c r="L85" s="858">
        <f>N78*K85</f>
        <v>340.83886595868682</v>
      </c>
      <c r="M85" s="859"/>
      <c r="N85" s="51"/>
    </row>
    <row r="86" spans="1:14" ht="15.75" thickBot="1">
      <c r="B86" s="821" t="s">
        <v>953</v>
      </c>
      <c r="C86" s="822"/>
      <c r="D86" s="822"/>
      <c r="E86" s="822"/>
      <c r="F86" s="822"/>
      <c r="G86" s="822"/>
      <c r="H86" s="822"/>
      <c r="I86" s="822"/>
      <c r="J86" s="822"/>
      <c r="K86" s="822"/>
      <c r="L86" s="822"/>
      <c r="M86" s="823"/>
      <c r="N86" s="52">
        <f>L83+L84+L85</f>
        <v>2045.0331957521207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8861.8105149258572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0.01</v>
      </c>
      <c r="M42" s="883"/>
      <c r="N42" s="105">
        <f>N76*L42</f>
        <v>2.1494824361440799</v>
      </c>
    </row>
    <row r="43" spans="1:14" ht="15.75" thickBot="1">
      <c r="B43" s="821" t="s">
        <v>953</v>
      </c>
      <c r="C43" s="822"/>
      <c r="D43" s="822"/>
      <c r="E43" s="822"/>
      <c r="F43" s="822"/>
      <c r="G43" s="822"/>
      <c r="H43" s="822"/>
      <c r="I43" s="822"/>
      <c r="J43" s="822"/>
      <c r="K43" s="822"/>
      <c r="L43" s="822"/>
      <c r="M43" s="82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8109.4929958174798</v>
      </c>
      <c r="N48" s="271">
        <f>K48*M48</f>
        <v>9731.3915949809762</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9731.3915949809762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47"/>
      <c r="D59" s="47"/>
      <c r="E59" s="47"/>
      <c r="F59" s="47"/>
      <c r="G59" s="47"/>
      <c r="H59" s="287"/>
      <c r="I59" s="278"/>
      <c r="J59" s="278"/>
      <c r="K59" s="278"/>
      <c r="L59" s="908"/>
      <c r="M59" s="909"/>
      <c r="N59" s="290"/>
    </row>
    <row r="60" spans="1:14" ht="24.75" customHeight="1">
      <c r="B60" s="46"/>
      <c r="C60" s="316"/>
      <c r="D60" s="316"/>
      <c r="E60" s="316"/>
      <c r="F60" s="316"/>
      <c r="G60" s="316"/>
      <c r="H60" s="310"/>
      <c r="I60" s="398"/>
      <c r="J60" s="285"/>
      <c r="K60" s="278"/>
      <c r="L60" s="908"/>
      <c r="M60" s="909"/>
      <c r="N60" s="286"/>
    </row>
    <row r="61" spans="1:14">
      <c r="B61" s="46"/>
      <c r="C61" s="47"/>
      <c r="D61" s="47"/>
      <c r="E61" s="47"/>
      <c r="F61" s="47"/>
      <c r="G61" s="316"/>
      <c r="H61" s="310"/>
      <c r="I61" s="398"/>
      <c r="J61" s="285"/>
      <c r="K61" s="278"/>
      <c r="L61" s="908"/>
      <c r="M61" s="909"/>
      <c r="N61" s="290"/>
    </row>
    <row r="62" spans="1:14">
      <c r="B62" s="46"/>
      <c r="C62" s="47"/>
      <c r="D62" s="47"/>
      <c r="E62" s="47"/>
      <c r="F62" s="47"/>
      <c r="G62" s="47"/>
      <c r="H62" s="287"/>
      <c r="I62" s="278"/>
      <c r="J62" s="278"/>
      <c r="K62" s="278"/>
      <c r="L62" s="908"/>
      <c r="M62" s="909"/>
      <c r="N62" s="290"/>
    </row>
    <row r="63" spans="1:14">
      <c r="B63" s="46"/>
      <c r="C63" s="47"/>
      <c r="D63" s="47"/>
      <c r="E63" s="47"/>
      <c r="F63" s="47"/>
      <c r="G63" s="47"/>
      <c r="H63" s="287"/>
      <c r="I63" s="278"/>
      <c r="J63" s="278"/>
      <c r="K63" s="278"/>
      <c r="L63" s="908"/>
      <c r="M63" s="909"/>
      <c r="N63" s="290"/>
    </row>
    <row r="64" spans="1:14" ht="15.75" thickBot="1">
      <c r="B64" s="464"/>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9948.4893210315277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1989.6978642063057</v>
      </c>
      <c r="M83" s="857"/>
      <c r="N83" s="51"/>
    </row>
    <row r="84" spans="1:14">
      <c r="B84" s="89" t="s">
        <v>973</v>
      </c>
      <c r="C84" s="90"/>
      <c r="D84" s="90"/>
      <c r="E84" s="90"/>
      <c r="F84" s="90"/>
      <c r="G84" s="90"/>
      <c r="H84" s="90"/>
      <c r="I84" s="87"/>
      <c r="J84" s="88"/>
      <c r="K84" s="303">
        <v>0.05</v>
      </c>
      <c r="L84" s="856">
        <f>N78*K84</f>
        <v>497.42446605157642</v>
      </c>
      <c r="M84" s="857"/>
      <c r="N84" s="51"/>
    </row>
    <row r="85" spans="1:14" ht="15.75" thickBot="1">
      <c r="B85" s="91" t="s">
        <v>974</v>
      </c>
      <c r="C85" s="92"/>
      <c r="D85" s="92"/>
      <c r="E85" s="92"/>
      <c r="F85" s="92"/>
      <c r="G85" s="92"/>
      <c r="H85" s="92"/>
      <c r="I85" s="93"/>
      <c r="J85" s="94"/>
      <c r="K85" s="304">
        <v>0.05</v>
      </c>
      <c r="L85" s="858">
        <f>N78*K85</f>
        <v>497.42446605157642</v>
      </c>
      <c r="M85" s="859"/>
      <c r="N85" s="51"/>
    </row>
    <row r="86" spans="1:14" ht="15.75" thickBot="1">
      <c r="B86" s="821" t="s">
        <v>953</v>
      </c>
      <c r="C86" s="822"/>
      <c r="D86" s="822"/>
      <c r="E86" s="822"/>
      <c r="F86" s="822"/>
      <c r="G86" s="822"/>
      <c r="H86" s="822"/>
      <c r="I86" s="822"/>
      <c r="J86" s="822"/>
      <c r="K86" s="822"/>
      <c r="L86" s="822"/>
      <c r="M86" s="823"/>
      <c r="N86" s="52">
        <f>L83+L84+L85</f>
        <v>2984.5467963094584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12933.036117340986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129</v>
      </c>
      <c r="B36" s="870" t="str">
        <f>VLOOKUP(A36,EQUIPOS!A6:D186,3,FALSE)</f>
        <v xml:space="preserve">Buldozer, Potencia al volante de 140 HP, motor de 2200 RPM, longitud de hoja 4,80m. </v>
      </c>
      <c r="C36" s="871"/>
      <c r="D36" s="871"/>
      <c r="E36" s="871"/>
      <c r="F36" s="871"/>
      <c r="G36" s="871"/>
      <c r="H36" s="872"/>
      <c r="I36" s="266"/>
      <c r="J36" s="267"/>
      <c r="K36" s="268">
        <f>VLOOKUP(A36,EQUIPOS!A6:D186,4,FALSE)</f>
        <v>316715.67636623775</v>
      </c>
      <c r="L36" s="269"/>
      <c r="M36" s="270">
        <v>45</v>
      </c>
      <c r="N36" s="271">
        <f>K36/M36</f>
        <v>7038.1261414719502</v>
      </c>
    </row>
    <row r="37" spans="1:14">
      <c r="A37" s="113" t="s">
        <v>152</v>
      </c>
      <c r="B37" s="870" t="str">
        <f>VLOOKUP(A37,EQUIPOS!A7:D187,3,FALSE)</f>
        <v xml:space="preserve">Carrotanque de agua(1000 Galones) </v>
      </c>
      <c r="C37" s="871"/>
      <c r="D37" s="871"/>
      <c r="E37" s="871"/>
      <c r="F37" s="871"/>
      <c r="G37" s="871"/>
      <c r="H37" s="872"/>
      <c r="I37" s="266"/>
      <c r="J37" s="267"/>
      <c r="K37" s="268">
        <f>VLOOKUP(A37,EQUIPOS!A7:D187,4,FALSE)</f>
        <v>243180.05478084035</v>
      </c>
      <c r="L37" s="269"/>
      <c r="M37" s="270">
        <v>45</v>
      </c>
      <c r="N37" s="271">
        <f>K37/M37</f>
        <v>5404.0012173520081</v>
      </c>
    </row>
    <row r="38" spans="1:14">
      <c r="A38" t="s">
        <v>269</v>
      </c>
      <c r="B38" s="870" t="str">
        <f>VLOOKUP(A38,EQUIPOS!A8:D188,3,FALSE)</f>
        <v>Motoniveladora  potencia 215 HP, ancho de cuchilla 4,27 m, peso 18 ton.</v>
      </c>
      <c r="C38" s="871"/>
      <c r="D38" s="871"/>
      <c r="E38" s="871"/>
      <c r="F38" s="871"/>
      <c r="G38" s="871"/>
      <c r="H38" s="872"/>
      <c r="I38" s="266"/>
      <c r="J38" s="267"/>
      <c r="K38" s="268">
        <f>VLOOKUP(A38,EQUIPOS!A8:D188,4,FALSE)</f>
        <v>230338.6737209002</v>
      </c>
      <c r="L38" s="269"/>
      <c r="M38" s="270">
        <v>45</v>
      </c>
      <c r="N38" s="271">
        <f>K38/M38</f>
        <v>5118.6371937977819</v>
      </c>
    </row>
    <row r="39" spans="1:14">
      <c r="A39" t="s">
        <v>365</v>
      </c>
      <c r="B39" s="870" t="str">
        <f>VLOOKUP(A39,EQUIPOS!A9:D189,3,FALSE)</f>
        <v xml:space="preserve">Vibrocompatador, potencia 153 HP, peso 10 Ton. </v>
      </c>
      <c r="C39" s="871"/>
      <c r="D39" s="871"/>
      <c r="E39" s="871"/>
      <c r="F39" s="871"/>
      <c r="G39" s="871"/>
      <c r="H39" s="872"/>
      <c r="I39" s="873"/>
      <c r="J39" s="874"/>
      <c r="K39" s="268">
        <f>VLOOKUP(A39,EQUIPOS!A9:D189,4,FALSE)</f>
        <v>182385.61693231459</v>
      </c>
      <c r="L39" s="875">
        <v>45</v>
      </c>
      <c r="M39" s="876"/>
      <c r="N39" s="271">
        <f>K39/L39</f>
        <v>4053.0137096069907</v>
      </c>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11.941569089689333</v>
      </c>
    </row>
    <row r="43" spans="1:14" ht="15.75" thickBot="1">
      <c r="B43" s="821" t="s">
        <v>953</v>
      </c>
      <c r="C43" s="822"/>
      <c r="D43" s="822"/>
      <c r="E43" s="822"/>
      <c r="F43" s="822"/>
      <c r="G43" s="822"/>
      <c r="H43" s="822"/>
      <c r="I43" s="822"/>
      <c r="J43" s="822"/>
      <c r="K43" s="822"/>
      <c r="L43" s="822"/>
      <c r="M43" s="823"/>
      <c r="N43" s="393">
        <f>SUM(N36:N42)</f>
        <v>21625.71983131842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270316.43319391599</v>
      </c>
      <c r="N48" s="271">
        <f>K48*M48</f>
        <v>337895.54149239499</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337895.54149239499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908">
        <f>VLOOKUP(A59,TRANSPORTE!A5:D123,4,FALSE)</f>
        <v>1816.651127221553</v>
      </c>
      <c r="M59" s="909"/>
      <c r="N59" s="290">
        <f>K59*L59</f>
        <v>2270.8139090269415</v>
      </c>
    </row>
    <row r="60" spans="1:14" ht="24.75" customHeight="1">
      <c r="B60" s="46"/>
      <c r="C60" s="316"/>
      <c r="D60" s="316"/>
      <c r="E60" s="316"/>
      <c r="F60" s="316"/>
      <c r="G60" s="316"/>
      <c r="H60" s="310"/>
      <c r="I60" s="398"/>
      <c r="J60" s="285"/>
      <c r="K60" s="278"/>
      <c r="L60" s="908"/>
      <c r="M60" s="909"/>
      <c r="N60" s="286"/>
    </row>
    <row r="61" spans="1:14">
      <c r="B61" s="46"/>
      <c r="C61" s="47"/>
      <c r="D61" s="47"/>
      <c r="E61" s="47"/>
      <c r="F61" s="47"/>
      <c r="G61" s="316"/>
      <c r="H61" s="310"/>
      <c r="I61" s="398"/>
      <c r="J61" s="285"/>
      <c r="K61" s="278"/>
      <c r="L61" s="908"/>
      <c r="M61" s="909"/>
      <c r="N61" s="290"/>
    </row>
    <row r="62" spans="1:14">
      <c r="B62" s="46"/>
      <c r="C62" s="47"/>
      <c r="D62" s="47"/>
      <c r="E62" s="47"/>
      <c r="F62" s="47"/>
      <c r="G62" s="47"/>
      <c r="H62" s="287"/>
      <c r="I62" s="278"/>
      <c r="J62" s="278"/>
      <c r="K62" s="278"/>
      <c r="L62" s="908"/>
      <c r="M62" s="909"/>
      <c r="N62" s="290"/>
    </row>
    <row r="63" spans="1:14">
      <c r="B63" s="46"/>
      <c r="C63" s="47"/>
      <c r="D63" s="47"/>
      <c r="E63" s="47"/>
      <c r="F63" s="47"/>
      <c r="G63" s="47"/>
      <c r="H63" s="287"/>
      <c r="I63" s="278"/>
      <c r="J63" s="278"/>
      <c r="K63" s="278"/>
      <c r="L63" s="908"/>
      <c r="M63" s="909"/>
      <c r="N63" s="290"/>
    </row>
    <row r="64" spans="1:14" ht="15.75" thickBot="1">
      <c r="B64" s="464"/>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SUM(N59:N64)</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362389.15368722484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72477.830737444965</v>
      </c>
      <c r="M83" s="857"/>
      <c r="N83" s="51"/>
    </row>
    <row r="84" spans="1:14">
      <c r="B84" s="89" t="s">
        <v>973</v>
      </c>
      <c r="C84" s="90"/>
      <c r="D84" s="90"/>
      <c r="E84" s="90"/>
      <c r="F84" s="90"/>
      <c r="G84" s="90"/>
      <c r="H84" s="90"/>
      <c r="I84" s="87"/>
      <c r="J84" s="88"/>
      <c r="K84" s="303">
        <v>0.05</v>
      </c>
      <c r="L84" s="856">
        <f>N78*K84</f>
        <v>18119.457684361241</v>
      </c>
      <c r="M84" s="857"/>
      <c r="N84" s="51"/>
    </row>
    <row r="85" spans="1:14" ht="15.75" thickBot="1">
      <c r="B85" s="91" t="s">
        <v>974</v>
      </c>
      <c r="C85" s="92"/>
      <c r="D85" s="92"/>
      <c r="E85" s="92"/>
      <c r="F85" s="92"/>
      <c r="G85" s="92"/>
      <c r="H85" s="92"/>
      <c r="I85" s="93"/>
      <c r="J85" s="94"/>
      <c r="K85" s="304">
        <v>0.05</v>
      </c>
      <c r="L85" s="858">
        <f>N78*K85</f>
        <v>18119.457684361241</v>
      </c>
      <c r="M85" s="859"/>
      <c r="N85" s="51"/>
    </row>
    <row r="86" spans="1:14" ht="15.75" thickBot="1">
      <c r="B86" s="821" t="s">
        <v>953</v>
      </c>
      <c r="C86" s="822"/>
      <c r="D86" s="822"/>
      <c r="E86" s="822"/>
      <c r="F86" s="822"/>
      <c r="G86" s="822"/>
      <c r="H86" s="822"/>
      <c r="I86" s="822"/>
      <c r="J86" s="822"/>
      <c r="K86" s="822"/>
      <c r="L86" s="822"/>
      <c r="M86" s="823"/>
      <c r="N86" s="52">
        <f>L83+L84+L85</f>
        <v>108716.74610616745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ROUND((N78+N86),0)</f>
        <v>471106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129</v>
      </c>
      <c r="B36" s="870" t="str">
        <f>VLOOKUP(A36,EQUIPOS!A6:D186,3,FALSE)</f>
        <v xml:space="preserve">Buldozer, Potencia al volante de 140 HP, motor de 2200 RPM, longitud de hoja 4,80m. </v>
      </c>
      <c r="C36" s="871"/>
      <c r="D36" s="871"/>
      <c r="E36" s="871"/>
      <c r="F36" s="871"/>
      <c r="G36" s="871"/>
      <c r="H36" s="872"/>
      <c r="I36" s="266"/>
      <c r="J36" s="267"/>
      <c r="K36" s="268">
        <f>VLOOKUP(A36,EQUIPOS!A6:D186,4,FALSE)</f>
        <v>316715.67636623775</v>
      </c>
      <c r="L36" s="269"/>
      <c r="M36" s="270">
        <v>45</v>
      </c>
      <c r="N36" s="271">
        <f>K36/M36</f>
        <v>7038.1261414719502</v>
      </c>
    </row>
    <row r="37" spans="1:14">
      <c r="A37" s="113" t="s">
        <v>152</v>
      </c>
      <c r="B37" s="870" t="str">
        <f>VLOOKUP(A37,EQUIPOS!A7:D187,3,FALSE)</f>
        <v xml:space="preserve">Carrotanque de agua(1000 Galones) </v>
      </c>
      <c r="C37" s="871"/>
      <c r="D37" s="871"/>
      <c r="E37" s="871"/>
      <c r="F37" s="871"/>
      <c r="G37" s="871"/>
      <c r="H37" s="872"/>
      <c r="I37" s="266"/>
      <c r="J37" s="267"/>
      <c r="K37" s="268">
        <f>VLOOKUP(A37,EQUIPOS!A7:D187,4,FALSE)</f>
        <v>243180.05478084035</v>
      </c>
      <c r="L37" s="269"/>
      <c r="M37" s="270">
        <v>45</v>
      </c>
      <c r="N37" s="271">
        <f>K37/M37</f>
        <v>5404.0012173520081</v>
      </c>
    </row>
    <row r="38" spans="1:14">
      <c r="A38" t="s">
        <v>269</v>
      </c>
      <c r="B38" s="870" t="str">
        <f>VLOOKUP(A38,EQUIPOS!A8:D188,3,FALSE)</f>
        <v>Motoniveladora  potencia 215 HP, ancho de cuchilla 4,27 m, peso 18 ton.</v>
      </c>
      <c r="C38" s="871"/>
      <c r="D38" s="871"/>
      <c r="E38" s="871"/>
      <c r="F38" s="871"/>
      <c r="G38" s="871"/>
      <c r="H38" s="872"/>
      <c r="I38" s="266"/>
      <c r="J38" s="267"/>
      <c r="K38" s="268">
        <f>VLOOKUP(A38,EQUIPOS!A8:D188,4,FALSE)</f>
        <v>230338.6737209002</v>
      </c>
      <c r="L38" s="269"/>
      <c r="M38" s="270">
        <v>45</v>
      </c>
      <c r="N38" s="271">
        <f>K38/M38</f>
        <v>5118.6371937977819</v>
      </c>
    </row>
    <row r="39" spans="1:14">
      <c r="A39" t="s">
        <v>365</v>
      </c>
      <c r="B39" s="870" t="str">
        <f>VLOOKUP(A39,EQUIPOS!A9:D189,3,FALSE)</f>
        <v xml:space="preserve">Vibrocompatador, potencia 153 HP, peso 10 Ton. </v>
      </c>
      <c r="C39" s="871"/>
      <c r="D39" s="871"/>
      <c r="E39" s="871"/>
      <c r="F39" s="871"/>
      <c r="G39" s="871"/>
      <c r="H39" s="872"/>
      <c r="I39" s="873"/>
      <c r="J39" s="874"/>
      <c r="K39" s="268">
        <f>VLOOKUP(A39,EQUIPOS!A9:D189,4,FALSE)</f>
        <v>182385.61693231459</v>
      </c>
      <c r="L39" s="875">
        <v>45</v>
      </c>
      <c r="M39" s="876"/>
      <c r="N39" s="271">
        <f>K39/L39</f>
        <v>4053.0137096069907</v>
      </c>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11.941569089689333</v>
      </c>
    </row>
    <row r="43" spans="1:14" ht="15.75" thickBot="1">
      <c r="B43" s="821" t="s">
        <v>953</v>
      </c>
      <c r="C43" s="822"/>
      <c r="D43" s="822"/>
      <c r="E43" s="822"/>
      <c r="F43" s="822"/>
      <c r="G43" s="822"/>
      <c r="H43" s="822"/>
      <c r="I43" s="822"/>
      <c r="J43" s="822"/>
      <c r="K43" s="822"/>
      <c r="L43" s="822"/>
      <c r="M43" s="823"/>
      <c r="N43" s="393">
        <f>SUM(N36:N42)</f>
        <v>21625.71983131842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469174.04960225738</v>
      </c>
      <c r="N48" s="271">
        <f>K48*M48</f>
        <v>586467.56200282171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586467.56200282171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08">
        <f>VLOOKUP(A59,TRANSPORTE!A5:D123,4,FALSE)</f>
        <v>1816.651127221553</v>
      </c>
      <c r="M59" s="909"/>
      <c r="N59" s="290">
        <f>K59*L59</f>
        <v>2270.8139090269415</v>
      </c>
    </row>
    <row r="60" spans="1:14" ht="24.75" customHeight="1">
      <c r="B60" s="46"/>
      <c r="C60" s="316"/>
      <c r="D60" s="316"/>
      <c r="E60" s="316"/>
      <c r="F60" s="316"/>
      <c r="G60" s="316"/>
      <c r="H60" s="310"/>
      <c r="I60" s="398"/>
      <c r="J60" s="285"/>
      <c r="K60" s="278"/>
      <c r="L60" s="908"/>
      <c r="M60" s="909"/>
      <c r="N60" s="286"/>
    </row>
    <row r="61" spans="1:14">
      <c r="B61" s="46"/>
      <c r="C61" s="47"/>
      <c r="D61" s="47"/>
      <c r="E61" s="47"/>
      <c r="F61" s="47"/>
      <c r="G61" s="316"/>
      <c r="H61" s="310"/>
      <c r="I61" s="398"/>
      <c r="J61" s="285"/>
      <c r="K61" s="278"/>
      <c r="L61" s="908"/>
      <c r="M61" s="909"/>
      <c r="N61" s="290"/>
    </row>
    <row r="62" spans="1:14">
      <c r="B62" s="46"/>
      <c r="C62" s="47"/>
      <c r="D62" s="47"/>
      <c r="E62" s="47"/>
      <c r="F62" s="47"/>
      <c r="G62" s="47"/>
      <c r="H62" s="287"/>
      <c r="I62" s="278"/>
      <c r="J62" s="278"/>
      <c r="K62" s="278"/>
      <c r="L62" s="908"/>
      <c r="M62" s="909"/>
      <c r="N62" s="290"/>
    </row>
    <row r="63" spans="1:14">
      <c r="B63" s="46"/>
      <c r="C63" s="47"/>
      <c r="D63" s="47"/>
      <c r="E63" s="47"/>
      <c r="F63" s="47"/>
      <c r="G63" s="47"/>
      <c r="H63" s="287"/>
      <c r="I63" s="278"/>
      <c r="J63" s="278"/>
      <c r="K63" s="278"/>
      <c r="L63" s="908"/>
      <c r="M63" s="909"/>
      <c r="N63" s="290"/>
    </row>
    <row r="64" spans="1:14" ht="15.75" thickBot="1">
      <c r="B64" s="464"/>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SUM(N59:N64)</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610961.17419765156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122192.23483953031</v>
      </c>
      <c r="M83" s="857"/>
      <c r="N83" s="51"/>
    </row>
    <row r="84" spans="1:14">
      <c r="B84" s="89" t="s">
        <v>973</v>
      </c>
      <c r="C84" s="90"/>
      <c r="D84" s="90"/>
      <c r="E84" s="90"/>
      <c r="F84" s="90"/>
      <c r="G84" s="90"/>
      <c r="H84" s="90"/>
      <c r="I84" s="87"/>
      <c r="J84" s="88"/>
      <c r="K84" s="303">
        <v>0.05</v>
      </c>
      <c r="L84" s="856">
        <f>N78*K84</f>
        <v>30548.058709882578</v>
      </c>
      <c r="M84" s="857"/>
      <c r="N84" s="51"/>
    </row>
    <row r="85" spans="1:14" ht="15.75" thickBot="1">
      <c r="B85" s="91" t="s">
        <v>974</v>
      </c>
      <c r="C85" s="92"/>
      <c r="D85" s="92"/>
      <c r="E85" s="92"/>
      <c r="F85" s="92"/>
      <c r="G85" s="92"/>
      <c r="H85" s="92"/>
      <c r="I85" s="93"/>
      <c r="J85" s="94"/>
      <c r="K85" s="304">
        <v>0.05</v>
      </c>
      <c r="L85" s="858">
        <f>N78*K85</f>
        <v>30548.058709882578</v>
      </c>
      <c r="M85" s="859"/>
      <c r="N85" s="51"/>
    </row>
    <row r="86" spans="1:14" ht="15.75" thickBot="1">
      <c r="B86" s="821" t="s">
        <v>953</v>
      </c>
      <c r="C86" s="822"/>
      <c r="D86" s="822"/>
      <c r="E86" s="822"/>
      <c r="F86" s="822"/>
      <c r="G86" s="822"/>
      <c r="H86" s="822"/>
      <c r="I86" s="822"/>
      <c r="J86" s="822"/>
      <c r="K86" s="822"/>
      <c r="L86" s="822"/>
      <c r="M86" s="823"/>
      <c r="N86" s="52">
        <f>L83+L84+L85</f>
        <v>183288.35225929547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794249.52645694697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129</v>
      </c>
      <c r="B36" s="870" t="str">
        <f>VLOOKUP(A36,EQUIPOS!A6:D186,3,FALSE)</f>
        <v xml:space="preserve">Buldozer, Potencia al volante de 140 HP, motor de 2200 RPM, longitud de hoja 4,80m. </v>
      </c>
      <c r="C36" s="871"/>
      <c r="D36" s="871"/>
      <c r="E36" s="871"/>
      <c r="F36" s="871"/>
      <c r="G36" s="871"/>
      <c r="H36" s="872"/>
      <c r="I36" s="266"/>
      <c r="J36" s="267"/>
      <c r="K36" s="268">
        <f>VLOOKUP(A36,EQUIPOS!A6:D186,4,FALSE)</f>
        <v>316715.67636623775</v>
      </c>
      <c r="L36" s="269"/>
      <c r="M36" s="270">
        <v>45</v>
      </c>
      <c r="N36" s="271">
        <f>K36/M36</f>
        <v>7038.1261414719502</v>
      </c>
    </row>
    <row r="37" spans="1:14">
      <c r="A37" s="113" t="s">
        <v>152</v>
      </c>
      <c r="B37" s="870" t="str">
        <f>VLOOKUP(A37,EQUIPOS!A7:D187,3,FALSE)</f>
        <v xml:space="preserve">Carrotanque de agua(1000 Galones) </v>
      </c>
      <c r="C37" s="871"/>
      <c r="D37" s="871"/>
      <c r="E37" s="871"/>
      <c r="F37" s="871"/>
      <c r="G37" s="871"/>
      <c r="H37" s="872"/>
      <c r="I37" s="266"/>
      <c r="J37" s="267"/>
      <c r="K37" s="268">
        <f>VLOOKUP(A37,EQUIPOS!A7:D187,4,FALSE)</f>
        <v>243180.05478084035</v>
      </c>
      <c r="L37" s="269"/>
      <c r="M37" s="270">
        <v>45</v>
      </c>
      <c r="N37" s="271">
        <f>K37/M37</f>
        <v>5404.0012173520081</v>
      </c>
    </row>
    <row r="38" spans="1:14">
      <c r="A38" t="s">
        <v>269</v>
      </c>
      <c r="B38" s="870" t="str">
        <f>VLOOKUP(A38,EQUIPOS!A8:D188,3,FALSE)</f>
        <v>Motoniveladora  potencia 215 HP, ancho de cuchilla 4,27 m, peso 18 ton.</v>
      </c>
      <c r="C38" s="871"/>
      <c r="D38" s="871"/>
      <c r="E38" s="871"/>
      <c r="F38" s="871"/>
      <c r="G38" s="871"/>
      <c r="H38" s="872"/>
      <c r="I38" s="266"/>
      <c r="J38" s="267"/>
      <c r="K38" s="268">
        <f>VLOOKUP(A38,EQUIPOS!A8:D188,4,FALSE)</f>
        <v>230338.6737209002</v>
      </c>
      <c r="L38" s="269"/>
      <c r="M38" s="270">
        <v>45</v>
      </c>
      <c r="N38" s="271">
        <f>K38/M38</f>
        <v>5118.6371937977819</v>
      </c>
    </row>
    <row r="39" spans="1:14">
      <c r="A39" t="s">
        <v>365</v>
      </c>
      <c r="B39" s="870" t="str">
        <f>VLOOKUP(A39,EQUIPOS!A9:D189,3,FALSE)</f>
        <v xml:space="preserve">Vibrocompatador, potencia 153 HP, peso 10 Ton. </v>
      </c>
      <c r="C39" s="871"/>
      <c r="D39" s="871"/>
      <c r="E39" s="871"/>
      <c r="F39" s="871"/>
      <c r="G39" s="871"/>
      <c r="H39" s="872"/>
      <c r="I39" s="873"/>
      <c r="J39" s="874"/>
      <c r="K39" s="268">
        <f>VLOOKUP(A39,EQUIPOS!A9:D189,4,FALSE)</f>
        <v>182385.61693231459</v>
      </c>
      <c r="L39" s="875">
        <v>45</v>
      </c>
      <c r="M39" s="876"/>
      <c r="N39" s="271">
        <f>K39/L39</f>
        <v>4053.0137096069907</v>
      </c>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t="s">
        <v>952</v>
      </c>
      <c r="C42" s="871"/>
      <c r="D42" s="871"/>
      <c r="E42" s="871"/>
      <c r="F42" s="871"/>
      <c r="G42" s="871"/>
      <c r="H42" s="872"/>
      <c r="I42" s="880"/>
      <c r="J42" s="881"/>
      <c r="K42" s="41"/>
      <c r="L42" s="882">
        <v>0.02</v>
      </c>
      <c r="M42" s="883"/>
      <c r="N42" s="105">
        <f>N76*L42</f>
        <v>11.941569089689333</v>
      </c>
    </row>
    <row r="43" spans="1:14" ht="15.75" thickBot="1">
      <c r="B43" s="821" t="s">
        <v>953</v>
      </c>
      <c r="C43" s="822"/>
      <c r="D43" s="822"/>
      <c r="E43" s="822"/>
      <c r="F43" s="822"/>
      <c r="G43" s="822"/>
      <c r="H43" s="822"/>
      <c r="I43" s="822"/>
      <c r="J43" s="822"/>
      <c r="K43" s="822"/>
      <c r="L43" s="822"/>
      <c r="M43" s="823"/>
      <c r="N43" s="393">
        <f>SUM(N36:N42)</f>
        <v>21625.71983131842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469174.04960225738</v>
      </c>
      <c r="N48" s="271">
        <f>K48*M48</f>
        <v>586467.56200282171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586467.56200282171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908">
        <f>VLOOKUP(A59,TRANSPORTE!A5:D123,4,FALSE)</f>
        <v>1816.651127221553</v>
      </c>
      <c r="M59" s="909"/>
      <c r="N59" s="290">
        <f>K59*L59</f>
        <v>2270.8139090269415</v>
      </c>
    </row>
    <row r="60" spans="1:14" ht="24.75" customHeight="1">
      <c r="B60" s="46"/>
      <c r="C60" s="316"/>
      <c r="D60" s="316"/>
      <c r="E60" s="316"/>
      <c r="F60" s="316"/>
      <c r="G60" s="316"/>
      <c r="H60" s="310"/>
      <c r="I60" s="398"/>
      <c r="J60" s="285"/>
      <c r="K60" s="278"/>
      <c r="L60" s="908"/>
      <c r="M60" s="909"/>
      <c r="N60" s="286"/>
    </row>
    <row r="61" spans="1:14">
      <c r="B61" s="46"/>
      <c r="C61" s="47"/>
      <c r="D61" s="47"/>
      <c r="E61" s="47"/>
      <c r="F61" s="47"/>
      <c r="G61" s="316"/>
      <c r="H61" s="310"/>
      <c r="I61" s="398"/>
      <c r="J61" s="285"/>
      <c r="K61" s="278"/>
      <c r="L61" s="908"/>
      <c r="M61" s="909"/>
      <c r="N61" s="290"/>
    </row>
    <row r="62" spans="1:14">
      <c r="B62" s="46"/>
      <c r="C62" s="47"/>
      <c r="D62" s="47"/>
      <c r="E62" s="47"/>
      <c r="F62" s="47"/>
      <c r="G62" s="47"/>
      <c r="H62" s="287"/>
      <c r="I62" s="278"/>
      <c r="J62" s="278"/>
      <c r="K62" s="278"/>
      <c r="L62" s="908"/>
      <c r="M62" s="909"/>
      <c r="N62" s="290"/>
    </row>
    <row r="63" spans="1:14">
      <c r="B63" s="46"/>
      <c r="C63" s="47"/>
      <c r="D63" s="47"/>
      <c r="E63" s="47"/>
      <c r="F63" s="47"/>
      <c r="G63" s="47"/>
      <c r="H63" s="287"/>
      <c r="I63" s="278"/>
      <c r="J63" s="278"/>
      <c r="K63" s="278"/>
      <c r="L63" s="908"/>
      <c r="M63" s="909"/>
      <c r="N63" s="290"/>
    </row>
    <row r="64" spans="1:14" ht="15.75" thickBot="1">
      <c r="B64" s="464"/>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SUM(N59:N64)</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610961.17419765156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122192.23483953031</v>
      </c>
      <c r="M83" s="857"/>
      <c r="N83" s="51"/>
    </row>
    <row r="84" spans="1:14">
      <c r="B84" s="89" t="s">
        <v>973</v>
      </c>
      <c r="C84" s="90"/>
      <c r="D84" s="90"/>
      <c r="E84" s="90"/>
      <c r="F84" s="90"/>
      <c r="G84" s="90"/>
      <c r="H84" s="90"/>
      <c r="I84" s="87"/>
      <c r="J84" s="88"/>
      <c r="K84" s="303">
        <v>0.05</v>
      </c>
      <c r="L84" s="856">
        <f>N78*K84</f>
        <v>30548.058709882578</v>
      </c>
      <c r="M84" s="857"/>
      <c r="N84" s="51"/>
    </row>
    <row r="85" spans="1:14" ht="15.75" thickBot="1">
      <c r="B85" s="91" t="s">
        <v>974</v>
      </c>
      <c r="C85" s="92"/>
      <c r="D85" s="92"/>
      <c r="E85" s="92"/>
      <c r="F85" s="92"/>
      <c r="G85" s="92"/>
      <c r="H85" s="92"/>
      <c r="I85" s="93"/>
      <c r="J85" s="94"/>
      <c r="K85" s="304">
        <v>0.05</v>
      </c>
      <c r="L85" s="858">
        <f>N78*K85</f>
        <v>30548.058709882578</v>
      </c>
      <c r="M85" s="859"/>
      <c r="N85" s="51"/>
    </row>
    <row r="86" spans="1:14" ht="15.75" thickBot="1">
      <c r="B86" s="821" t="s">
        <v>953</v>
      </c>
      <c r="C86" s="822"/>
      <c r="D86" s="822"/>
      <c r="E86" s="822"/>
      <c r="F86" s="822"/>
      <c r="G86" s="822"/>
      <c r="H86" s="822"/>
      <c r="I86" s="822"/>
      <c r="J86" s="822"/>
      <c r="K86" s="822"/>
      <c r="L86" s="822"/>
      <c r="M86" s="823"/>
      <c r="N86" s="52">
        <f>L83+L84+L85</f>
        <v>183288.35225929547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794249.52645694697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129</v>
      </c>
      <c r="B36" s="870" t="str">
        <f>VLOOKUP(A36,EQUIPOS!A6:D154,3,FALSE)</f>
        <v xml:space="preserve">Buldozer, Potencia al volante de 140 HP, motor de 2200 RPM, longitud de hoja 4,80m. </v>
      </c>
      <c r="C36" s="871"/>
      <c r="D36" s="871"/>
      <c r="E36" s="871"/>
      <c r="F36" s="871"/>
      <c r="G36" s="871"/>
      <c r="H36" s="872"/>
      <c r="I36" s="266"/>
      <c r="J36" s="267"/>
      <c r="K36" s="268">
        <f>VLOOKUP(A36,EQUIPOS!A6:D163,4,FALSE)</f>
        <v>316715.67636623775</v>
      </c>
      <c r="L36" s="269"/>
      <c r="M36" s="270">
        <v>400</v>
      </c>
      <c r="N36" s="271">
        <f>K36/M36</f>
        <v>791.78919091559442</v>
      </c>
    </row>
    <row r="37" spans="1:14">
      <c r="A37" s="113" t="s">
        <v>152</v>
      </c>
      <c r="B37" s="870" t="str">
        <f>VLOOKUP(A37,EQUIPOS!A7:D154,3,FALSE)</f>
        <v xml:space="preserve">Carrotanque de agua(1000 Galones) </v>
      </c>
      <c r="C37" s="871"/>
      <c r="D37" s="871"/>
      <c r="E37" s="871"/>
      <c r="F37" s="871"/>
      <c r="G37" s="871"/>
      <c r="H37" s="872"/>
      <c r="I37" s="266"/>
      <c r="J37" s="267"/>
      <c r="K37" s="268">
        <f>VLOOKUP(A37,EQUIPOS!A7:D164,4,FALSE)</f>
        <v>243180.05478084035</v>
      </c>
      <c r="L37" s="269"/>
      <c r="M37" s="270">
        <v>200</v>
      </c>
      <c r="N37" s="271">
        <f>K37/M37</f>
        <v>1215.9002739042016</v>
      </c>
    </row>
    <row r="38" spans="1:14">
      <c r="A38"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269"/>
      <c r="M38" s="270">
        <v>200</v>
      </c>
      <c r="N38" s="271">
        <f>K38/M38</f>
        <v>1151.6933686045011</v>
      </c>
    </row>
    <row r="39" spans="1:14">
      <c r="A39" t="s">
        <v>365</v>
      </c>
      <c r="B39" s="870" t="str">
        <f>VLOOKUP(A39,EQUIPOS!A9:D155,3,FALSE)</f>
        <v xml:space="preserve">Vibrocompatador, potencia 153 HP, peso 10 Ton. </v>
      </c>
      <c r="C39" s="871"/>
      <c r="D39" s="871"/>
      <c r="E39" s="871"/>
      <c r="F39" s="871"/>
      <c r="G39" s="871"/>
      <c r="H39" s="872"/>
      <c r="I39" s="873"/>
      <c r="J39" s="874"/>
      <c r="K39" s="268">
        <f>VLOOKUP(A39,EQUIPOS!A9:D166,4,FALSE)</f>
        <v>182385.61693231459</v>
      </c>
      <c r="L39" s="875">
        <v>200</v>
      </c>
      <c r="M39" s="876"/>
      <c r="N39" s="271">
        <f>K39/L39</f>
        <v>911.92808466157294</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0.02</v>
      </c>
      <c r="N41" s="343">
        <f>N76*M41</f>
        <v>2.6868530451800998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4073.9977711310503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134.34265225900498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4208.3404233900555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841.66808467801116</v>
      </c>
      <c r="M83" s="857"/>
      <c r="N83" s="51"/>
    </row>
    <row r="84" spans="1:14">
      <c r="B84" s="89" t="s">
        <v>973</v>
      </c>
      <c r="C84" s="90"/>
      <c r="D84" s="90"/>
      <c r="E84" s="90"/>
      <c r="F84" s="90"/>
      <c r="G84" s="90"/>
      <c r="H84" s="90"/>
      <c r="I84" s="87"/>
      <c r="J84" s="88"/>
      <c r="K84" s="303">
        <v>0.05</v>
      </c>
      <c r="L84" s="856">
        <f>N78*K84</f>
        <v>210.41702116950279</v>
      </c>
      <c r="M84" s="857"/>
      <c r="N84" s="51"/>
    </row>
    <row r="85" spans="1:14" ht="15.75" thickBot="1">
      <c r="B85" s="91" t="s">
        <v>974</v>
      </c>
      <c r="C85" s="92"/>
      <c r="D85" s="92"/>
      <c r="E85" s="92"/>
      <c r="F85" s="92"/>
      <c r="G85" s="92"/>
      <c r="H85" s="92"/>
      <c r="I85" s="93"/>
      <c r="J85" s="94"/>
      <c r="K85" s="304">
        <v>0.05</v>
      </c>
      <c r="L85" s="858">
        <f>N78*K85</f>
        <v>210.41702116950279</v>
      </c>
      <c r="M85" s="859"/>
      <c r="N85" s="51"/>
    </row>
    <row r="86" spans="1:14" ht="15.75" thickBot="1">
      <c r="B86" s="821" t="s">
        <v>953</v>
      </c>
      <c r="C86" s="822"/>
      <c r="D86" s="822"/>
      <c r="E86" s="822"/>
      <c r="F86" s="822"/>
      <c r="G86" s="822"/>
      <c r="H86" s="822"/>
      <c r="I86" s="822"/>
      <c r="J86" s="822"/>
      <c r="K86" s="822"/>
      <c r="L86" s="822"/>
      <c r="M86" s="823"/>
      <c r="N86" s="52">
        <f>L83+L84+L85</f>
        <v>1262.5021270170166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5470.8425504070719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5659.0889644827239</v>
      </c>
      <c r="N48" s="271">
        <f>K48*M48</f>
        <v>6790.9067573792681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6790.9067573792681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7008.0044834298205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1401.6008966859642</v>
      </c>
      <c r="M83" s="857"/>
      <c r="N83" s="51"/>
    </row>
    <row r="84" spans="1:14">
      <c r="B84" s="89" t="s">
        <v>973</v>
      </c>
      <c r="C84" s="90"/>
      <c r="D84" s="90"/>
      <c r="E84" s="90"/>
      <c r="F84" s="90"/>
      <c r="G84" s="90"/>
      <c r="H84" s="90"/>
      <c r="I84" s="87"/>
      <c r="J84" s="88"/>
      <c r="K84" s="303">
        <v>0.05</v>
      </c>
      <c r="L84" s="856">
        <f>N78*K84</f>
        <v>350.40022417149106</v>
      </c>
      <c r="M84" s="857"/>
      <c r="N84" s="51"/>
    </row>
    <row r="85" spans="1:14" ht="15.75" thickBot="1">
      <c r="B85" s="91" t="s">
        <v>974</v>
      </c>
      <c r="C85" s="92"/>
      <c r="D85" s="92"/>
      <c r="E85" s="92"/>
      <c r="F85" s="92"/>
      <c r="G85" s="92"/>
      <c r="H85" s="92"/>
      <c r="I85" s="93"/>
      <c r="J85" s="94"/>
      <c r="K85" s="304">
        <v>0.05</v>
      </c>
      <c r="L85" s="858">
        <f>N78*K85</f>
        <v>350.40022417149106</v>
      </c>
      <c r="M85" s="859"/>
      <c r="N85" s="51"/>
    </row>
    <row r="86" spans="1:14" ht="15.75" thickBot="1">
      <c r="B86" s="821" t="s">
        <v>953</v>
      </c>
      <c r="C86" s="822"/>
      <c r="D86" s="822"/>
      <c r="E86" s="822"/>
      <c r="F86" s="822"/>
      <c r="G86" s="822"/>
      <c r="H86" s="822"/>
      <c r="I86" s="822"/>
      <c r="J86" s="822"/>
      <c r="K86" s="822"/>
      <c r="L86" s="822"/>
      <c r="M86" s="823"/>
      <c r="N86" s="52">
        <f>L83+L84+L85</f>
        <v>2102.4013450289463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9110.4058284587663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1160.4915452101106</v>
      </c>
      <c r="M83" s="857"/>
      <c r="N83" s="51"/>
    </row>
    <row r="84" spans="1:14">
      <c r="B84" s="89" t="s">
        <v>973</v>
      </c>
      <c r="C84" s="90"/>
      <c r="D84" s="90"/>
      <c r="E84" s="90"/>
      <c r="F84" s="90"/>
      <c r="G84" s="90"/>
      <c r="H84" s="90"/>
      <c r="I84" s="87"/>
      <c r="J84" s="88"/>
      <c r="K84" s="303">
        <v>0.05</v>
      </c>
      <c r="L84" s="856">
        <f>N78*K84</f>
        <v>290.12288630252766</v>
      </c>
      <c r="M84" s="857"/>
      <c r="N84" s="51"/>
    </row>
    <row r="85" spans="1:14" ht="15.75" thickBot="1">
      <c r="B85" s="91" t="s">
        <v>974</v>
      </c>
      <c r="C85" s="92"/>
      <c r="D85" s="92"/>
      <c r="E85" s="92"/>
      <c r="F85" s="92"/>
      <c r="G85" s="92"/>
      <c r="H85" s="92"/>
      <c r="I85" s="93"/>
      <c r="J85" s="94"/>
      <c r="K85" s="304">
        <v>0.05</v>
      </c>
      <c r="L85" s="858">
        <f>N78*K85</f>
        <v>290.12288630252766</v>
      </c>
      <c r="M85" s="859"/>
      <c r="N85" s="51"/>
    </row>
    <row r="86" spans="1:14" ht="15.75" thickBot="1">
      <c r="B86" s="821" t="s">
        <v>953</v>
      </c>
      <c r="C86" s="822"/>
      <c r="D86" s="822"/>
      <c r="E86" s="822"/>
      <c r="F86" s="822"/>
      <c r="G86" s="822"/>
      <c r="H86" s="822"/>
      <c r="I86" s="822"/>
      <c r="J86" s="822"/>
      <c r="K86" s="822"/>
      <c r="L86" s="822"/>
      <c r="M86" s="823"/>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8511.1717738252573</v>
      </c>
      <c r="N48" s="271">
        <f>K48*M48</f>
        <v>10213.406128590308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10213.406128590308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10430.50385464086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2086.1007709281721</v>
      </c>
      <c r="M83" s="857"/>
      <c r="N83" s="51"/>
    </row>
    <row r="84" spans="1:14">
      <c r="B84" s="89" t="s">
        <v>973</v>
      </c>
      <c r="C84" s="90"/>
      <c r="D84" s="90"/>
      <c r="E84" s="90"/>
      <c r="F84" s="90"/>
      <c r="G84" s="90"/>
      <c r="H84" s="90"/>
      <c r="I84" s="87"/>
      <c r="J84" s="88"/>
      <c r="K84" s="303">
        <v>0.05</v>
      </c>
      <c r="L84" s="856">
        <f>N78*K84</f>
        <v>521.52519273204302</v>
      </c>
      <c r="M84" s="857"/>
      <c r="N84" s="51"/>
    </row>
    <row r="85" spans="1:14" ht="15.75" thickBot="1">
      <c r="B85" s="91" t="s">
        <v>974</v>
      </c>
      <c r="C85" s="92"/>
      <c r="D85" s="92"/>
      <c r="E85" s="92"/>
      <c r="F85" s="92"/>
      <c r="G85" s="92"/>
      <c r="H85" s="92"/>
      <c r="I85" s="93"/>
      <c r="J85" s="94"/>
      <c r="K85" s="304">
        <v>0.05</v>
      </c>
      <c r="L85" s="858">
        <f>N78*K85</f>
        <v>521.52519273204302</v>
      </c>
      <c r="M85" s="859"/>
      <c r="N85" s="51"/>
    </row>
    <row r="86" spans="1:14" ht="15.75" thickBot="1">
      <c r="B86" s="821" t="s">
        <v>953</v>
      </c>
      <c r="C86" s="822"/>
      <c r="D86" s="822"/>
      <c r="E86" s="822"/>
      <c r="F86" s="822"/>
      <c r="G86" s="822"/>
      <c r="H86" s="822"/>
      <c r="I86" s="822"/>
      <c r="J86" s="822"/>
      <c r="K86" s="822"/>
      <c r="L86" s="822"/>
      <c r="M86" s="823"/>
      <c r="N86" s="52">
        <f>L83+L84+L85</f>
        <v>3129.1511563922586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13559.655011033119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2.1494824361440799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12099.878438203858</v>
      </c>
      <c r="N48" s="271">
        <f>K48*M48</f>
        <v>15729.841969665014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15729.841969665014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214.948243614408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15946.939695715566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3189.3879391431133</v>
      </c>
      <c r="M83" s="857"/>
      <c r="N83" s="51"/>
    </row>
    <row r="84" spans="1:14">
      <c r="B84" s="89" t="s">
        <v>973</v>
      </c>
      <c r="C84" s="90"/>
      <c r="D84" s="90"/>
      <c r="E84" s="90"/>
      <c r="F84" s="90"/>
      <c r="G84" s="90"/>
      <c r="H84" s="90"/>
      <c r="I84" s="87"/>
      <c r="J84" s="88"/>
      <c r="K84" s="303">
        <v>0.05</v>
      </c>
      <c r="L84" s="856">
        <f>N78*K84</f>
        <v>797.34698478577832</v>
      </c>
      <c r="M84" s="857"/>
      <c r="N84" s="51"/>
    </row>
    <row r="85" spans="1:14" ht="15.75" thickBot="1">
      <c r="B85" s="91" t="s">
        <v>974</v>
      </c>
      <c r="C85" s="92"/>
      <c r="D85" s="92"/>
      <c r="E85" s="92"/>
      <c r="F85" s="92"/>
      <c r="G85" s="92"/>
      <c r="H85" s="92"/>
      <c r="I85" s="93"/>
      <c r="J85" s="94"/>
      <c r="K85" s="304">
        <v>0.05</v>
      </c>
      <c r="L85" s="858">
        <f>N78*K85</f>
        <v>797.34698478577832</v>
      </c>
      <c r="M85" s="859"/>
      <c r="N85" s="51"/>
    </row>
    <row r="86" spans="1:14" ht="15.75" thickBot="1">
      <c r="B86" s="821" t="s">
        <v>953</v>
      </c>
      <c r="C86" s="822"/>
      <c r="D86" s="822"/>
      <c r="E86" s="822"/>
      <c r="F86" s="822"/>
      <c r="G86" s="822"/>
      <c r="H86" s="822"/>
      <c r="I86" s="822"/>
      <c r="J86" s="822"/>
      <c r="K86" s="822"/>
      <c r="L86" s="822"/>
      <c r="M86" s="823"/>
      <c r="N86" s="52">
        <f>L83+L84+L85</f>
        <v>4784.0819087146701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20731.021604430236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303</v>
      </c>
      <c r="B36" s="870" t="str">
        <f>VLOOKUP(A36,EQUIPOS!A6:D154,3,FALSE)</f>
        <v>Retrocargador, pala de 1,1 m3 de capacidad, profundidad de excavación de 4.400 mm y una altura de 5.680 mm</v>
      </c>
      <c r="C36" s="871"/>
      <c r="D36" s="871"/>
      <c r="E36" s="871"/>
      <c r="F36" s="871"/>
      <c r="G36" s="871"/>
      <c r="H36" s="872"/>
      <c r="I36" s="266"/>
      <c r="J36" s="267"/>
      <c r="K36" s="268">
        <f>VLOOKUP(A36,EQUIPOS!A6:D163,4,FALSE)</f>
        <v>243139.74551293923</v>
      </c>
      <c r="L36" s="269"/>
      <c r="M36" s="270">
        <v>250</v>
      </c>
      <c r="N36" s="271">
        <f>K36/M36</f>
        <v>972.55898205175697</v>
      </c>
    </row>
    <row r="37" spans="1:14">
      <c r="A37" s="113" t="s">
        <v>373</v>
      </c>
      <c r="B37" s="870" t="str">
        <f>VLOOKUP(A37,EQUIPOS!A7:D154,3,FALSE)</f>
        <v>Volqueta 6 m3</v>
      </c>
      <c r="C37" s="871"/>
      <c r="D37" s="871"/>
      <c r="E37" s="871"/>
      <c r="F37" s="871"/>
      <c r="G37" s="871"/>
      <c r="H37" s="872"/>
      <c r="I37" s="266"/>
      <c r="J37" s="267"/>
      <c r="K37" s="268">
        <f>VLOOKUP(A37,EQUIPOS!A7:D164,4,FALSE)</f>
        <v>120927.80370347261</v>
      </c>
      <c r="L37" s="269"/>
      <c r="M37" s="270">
        <v>250</v>
      </c>
      <c r="N37" s="271">
        <f>K37/M37</f>
        <v>483.71121481389048</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5.3737060903602005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1461.6439029560077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107.474121807204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1569.1180247632117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313.82360495264237</v>
      </c>
      <c r="M83" s="857"/>
      <c r="N83" s="51"/>
    </row>
    <row r="84" spans="1:14">
      <c r="B84" s="89" t="s">
        <v>973</v>
      </c>
      <c r="C84" s="90"/>
      <c r="D84" s="90"/>
      <c r="E84" s="90"/>
      <c r="F84" s="90"/>
      <c r="G84" s="90"/>
      <c r="H84" s="90"/>
      <c r="I84" s="87"/>
      <c r="J84" s="88"/>
      <c r="K84" s="303">
        <v>0.05</v>
      </c>
      <c r="L84" s="856">
        <f>N78*K84</f>
        <v>78.455901238160592</v>
      </c>
      <c r="M84" s="857"/>
      <c r="N84" s="51"/>
    </row>
    <row r="85" spans="1:14" ht="15.75" thickBot="1">
      <c r="B85" s="91" t="s">
        <v>974</v>
      </c>
      <c r="C85" s="92"/>
      <c r="D85" s="92"/>
      <c r="E85" s="92"/>
      <c r="F85" s="92"/>
      <c r="G85" s="92"/>
      <c r="H85" s="92"/>
      <c r="I85" s="93"/>
      <c r="J85" s="94"/>
      <c r="K85" s="304">
        <v>0.05</v>
      </c>
      <c r="L85" s="858">
        <f>N78*K85</f>
        <v>78.455901238160592</v>
      </c>
      <c r="M85" s="859"/>
      <c r="N85" s="51"/>
    </row>
    <row r="86" spans="1:14" ht="15.75" thickBot="1">
      <c r="B86" s="821" t="s">
        <v>953</v>
      </c>
      <c r="C86" s="822"/>
      <c r="D86" s="822"/>
      <c r="E86" s="822"/>
      <c r="F86" s="822"/>
      <c r="G86" s="822"/>
      <c r="H86" s="822"/>
      <c r="I86" s="822"/>
      <c r="J86" s="822"/>
      <c r="K86" s="822"/>
      <c r="L86" s="822"/>
      <c r="M86" s="823"/>
      <c r="N86" s="52">
        <f>L83+L84+L85</f>
        <v>470.73540742896358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2039.8534321921752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35</v>
      </c>
      <c r="N36" s="271">
        <f>K36/M36</f>
        <v>6948.0015651668673</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35</v>
      </c>
      <c r="N37" s="271">
        <f>K37/M37</f>
        <v>6581.1049634542915</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35</v>
      </c>
      <c r="N38" s="271">
        <f>K38/M38</f>
        <v>5211.0176266375593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0.02</v>
      </c>
      <c r="N41" s="343">
        <f>N76*M41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18755.477601231178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643.61055522360959</v>
      </c>
      <c r="N48" s="271">
        <f>K48*M48</f>
        <v>16090.263880590241</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626.06666248651777</v>
      </c>
      <c r="N49" s="271">
        <f>K49*M49</f>
        <v>50085.332998921425</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66175.596879511664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767.67229862288559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85698.746779365727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17139.749355873148</v>
      </c>
      <c r="M83" s="857"/>
      <c r="N83" s="51"/>
    </row>
    <row r="84" spans="1:14">
      <c r="B84" s="89" t="s">
        <v>973</v>
      </c>
      <c r="C84" s="90"/>
      <c r="D84" s="90"/>
      <c r="E84" s="90"/>
      <c r="F84" s="90"/>
      <c r="G84" s="90"/>
      <c r="H84" s="90"/>
      <c r="I84" s="87"/>
      <c r="J84" s="88"/>
      <c r="K84" s="303">
        <v>0.05</v>
      </c>
      <c r="L84" s="856">
        <f>N78*K84</f>
        <v>4284.9373389682869</v>
      </c>
      <c r="M84" s="857"/>
      <c r="N84" s="51"/>
    </row>
    <row r="85" spans="1:14" ht="15.75" thickBot="1">
      <c r="B85" s="91" t="s">
        <v>974</v>
      </c>
      <c r="C85" s="92"/>
      <c r="D85" s="92"/>
      <c r="E85" s="92"/>
      <c r="F85" s="92"/>
      <c r="G85" s="92"/>
      <c r="H85" s="92"/>
      <c r="I85" s="93"/>
      <c r="J85" s="94"/>
      <c r="K85" s="304">
        <v>0.05</v>
      </c>
      <c r="L85" s="858">
        <f>N78*K85</f>
        <v>4284.9373389682869</v>
      </c>
      <c r="M85" s="859"/>
      <c r="N85" s="51"/>
    </row>
    <row r="86" spans="1:14" ht="15.75" thickBot="1">
      <c r="B86" s="821" t="s">
        <v>953</v>
      </c>
      <c r="C86" s="822"/>
      <c r="D86" s="822"/>
      <c r="E86" s="822"/>
      <c r="F86" s="822"/>
      <c r="G86" s="822"/>
      <c r="H86" s="822"/>
      <c r="I86" s="822"/>
      <c r="J86" s="822"/>
      <c r="K86" s="822"/>
      <c r="L86" s="822"/>
      <c r="M86" s="823"/>
      <c r="N86" s="52">
        <f>L83+L84+L85</f>
        <v>25709.624033809723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111408.37081317545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35</v>
      </c>
      <c r="N36" s="271">
        <f>K36/M36</f>
        <v>6948.0015651668673</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35</v>
      </c>
      <c r="N37" s="271">
        <f>K37/M37</f>
        <v>6581.1049634542915</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35</v>
      </c>
      <c r="N38" s="271">
        <f>K38/M38</f>
        <v>5211.0176266375593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0.02</v>
      </c>
      <c r="N41" s="343">
        <f>N76*M41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18755.477601231178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643.61055522360959</v>
      </c>
      <c r="N48" s="271">
        <f>K48*M48</f>
        <v>16090.263880590241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16090.263880590241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767.67229862288559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35613.413780444302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7122.6827560888605</v>
      </c>
      <c r="M83" s="857"/>
      <c r="N83" s="51"/>
    </row>
    <row r="84" spans="1:14">
      <c r="B84" s="89" t="s">
        <v>973</v>
      </c>
      <c r="C84" s="90"/>
      <c r="D84" s="90"/>
      <c r="E84" s="90"/>
      <c r="F84" s="90"/>
      <c r="G84" s="90"/>
      <c r="H84" s="90"/>
      <c r="I84" s="87"/>
      <c r="J84" s="88"/>
      <c r="K84" s="303">
        <v>0.05</v>
      </c>
      <c r="L84" s="856">
        <f>N78*K84</f>
        <v>1780.6706890222151</v>
      </c>
      <c r="M84" s="857"/>
      <c r="N84" s="51"/>
    </row>
    <row r="85" spans="1:14" ht="15.75" thickBot="1">
      <c r="B85" s="91" t="s">
        <v>974</v>
      </c>
      <c r="C85" s="92"/>
      <c r="D85" s="92"/>
      <c r="E85" s="92"/>
      <c r="F85" s="92"/>
      <c r="G85" s="92"/>
      <c r="H85" s="92"/>
      <c r="I85" s="93"/>
      <c r="J85" s="94"/>
      <c r="K85" s="304">
        <v>0.05</v>
      </c>
      <c r="L85" s="858">
        <f>N78*K85</f>
        <v>1780.6706890222151</v>
      </c>
      <c r="M85" s="859"/>
      <c r="N85" s="51"/>
    </row>
    <row r="86" spans="1:14" ht="15.75" thickBot="1">
      <c r="B86" s="821" t="s">
        <v>953</v>
      </c>
      <c r="C86" s="822"/>
      <c r="D86" s="822"/>
      <c r="E86" s="822"/>
      <c r="F86" s="822"/>
      <c r="G86" s="822"/>
      <c r="H86" s="822"/>
      <c r="I86" s="822"/>
      <c r="J86" s="822"/>
      <c r="K86" s="822"/>
      <c r="L86" s="822"/>
      <c r="M86" s="823"/>
      <c r="N86" s="52">
        <f>L83+L84+L85</f>
        <v>10684.024134133291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46297.437914577589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626.06666248651777</v>
      </c>
      <c r="N48" s="271">
        <f>K48*M48</f>
        <v>626.06666248651777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626.06666248651777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f>SUM(N70:N75)</f>
        <v>0</v>
      </c>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626.06666248651777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125.21333249730355</v>
      </c>
      <c r="M83" s="857"/>
      <c r="N83" s="51"/>
    </row>
    <row r="84" spans="1:14">
      <c r="B84" s="89" t="s">
        <v>973</v>
      </c>
      <c r="C84" s="90"/>
      <c r="D84" s="90"/>
      <c r="E84" s="90"/>
      <c r="F84" s="90"/>
      <c r="G84" s="90"/>
      <c r="H84" s="90"/>
      <c r="I84" s="87"/>
      <c r="J84" s="88"/>
      <c r="K84" s="303">
        <v>0.05</v>
      </c>
      <c r="L84" s="856">
        <f>N78*K84</f>
        <v>31.303333124325889</v>
      </c>
      <c r="M84" s="857"/>
      <c r="N84" s="51"/>
    </row>
    <row r="85" spans="1:14" ht="15.75" thickBot="1">
      <c r="B85" s="91" t="s">
        <v>974</v>
      </c>
      <c r="C85" s="92"/>
      <c r="D85" s="92"/>
      <c r="E85" s="92"/>
      <c r="F85" s="92"/>
      <c r="G85" s="92"/>
      <c r="H85" s="92"/>
      <c r="I85" s="93"/>
      <c r="J85" s="94"/>
      <c r="K85" s="304">
        <v>0.05</v>
      </c>
      <c r="L85" s="858">
        <f>N78*K85</f>
        <v>31.303333124325889</v>
      </c>
      <c r="M85" s="859"/>
      <c r="N85" s="51"/>
    </row>
    <row r="86" spans="1:14" ht="15.75" thickBot="1">
      <c r="B86" s="821" t="s">
        <v>953</v>
      </c>
      <c r="C86" s="822"/>
      <c r="D86" s="822"/>
      <c r="E86" s="822"/>
      <c r="F86" s="822"/>
      <c r="G86" s="822"/>
      <c r="H86" s="822"/>
      <c r="I86" s="822"/>
      <c r="J86" s="822"/>
      <c r="K86" s="822"/>
      <c r="L86" s="822"/>
      <c r="M86" s="823"/>
      <c r="N86" s="52">
        <f>L83+L84+L85</f>
        <v>187.81999874595533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813.8866612324731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35</v>
      </c>
      <c r="N36" s="271">
        <f>K36/M36</f>
        <v>6948.0015651668673</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35</v>
      </c>
      <c r="N37" s="271">
        <f>K37/M37</f>
        <v>6581.1049634542915</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35</v>
      </c>
      <c r="N38" s="271">
        <f>K38/M38</f>
        <v>5211.0176266375593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0.02</v>
      </c>
      <c r="N41" s="343">
        <f>N76*M41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18755.477601231178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1990.0871200869128</v>
      </c>
      <c r="N48" s="271">
        <f>K48*M48</f>
        <v>159206.96960695303</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643.61055522360959</v>
      </c>
      <c r="N49" s="271">
        <f>K49*M49</f>
        <v>16090.263880590241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175297.23348754327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767.67229862288559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194820.38338739733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38964.076677479468</v>
      </c>
      <c r="M83" s="857"/>
      <c r="N83" s="51"/>
    </row>
    <row r="84" spans="1:14">
      <c r="B84" s="89" t="s">
        <v>973</v>
      </c>
      <c r="C84" s="90"/>
      <c r="D84" s="90"/>
      <c r="E84" s="90"/>
      <c r="F84" s="90"/>
      <c r="G84" s="90"/>
      <c r="H84" s="90"/>
      <c r="I84" s="87"/>
      <c r="J84" s="88"/>
      <c r="K84" s="303">
        <v>0.05</v>
      </c>
      <c r="L84" s="856">
        <f>N78*K84</f>
        <v>9741.0191693698671</v>
      </c>
      <c r="M84" s="857"/>
      <c r="N84" s="51"/>
    </row>
    <row r="85" spans="1:14" ht="15.75" thickBot="1">
      <c r="B85" s="91" t="s">
        <v>974</v>
      </c>
      <c r="C85" s="92"/>
      <c r="D85" s="92"/>
      <c r="E85" s="92"/>
      <c r="F85" s="92"/>
      <c r="G85" s="92"/>
      <c r="H85" s="92"/>
      <c r="I85" s="93"/>
      <c r="J85" s="94"/>
      <c r="K85" s="304">
        <v>0.05</v>
      </c>
      <c r="L85" s="858">
        <f>N78*K85</f>
        <v>9741.0191693698671</v>
      </c>
      <c r="M85" s="859"/>
      <c r="N85" s="51"/>
    </row>
    <row r="86" spans="1:14" ht="15.75" thickBot="1">
      <c r="B86" s="821" t="s">
        <v>953</v>
      </c>
      <c r="C86" s="822"/>
      <c r="D86" s="822"/>
      <c r="E86" s="822"/>
      <c r="F86" s="822"/>
      <c r="G86" s="822"/>
      <c r="H86" s="822"/>
      <c r="I86" s="822"/>
      <c r="J86" s="822"/>
      <c r="K86" s="822"/>
      <c r="L86" s="822"/>
      <c r="M86" s="823"/>
      <c r="N86" s="52">
        <f>L83+L84+L85</f>
        <v>58446.115016219199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253266.49840361654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35</v>
      </c>
      <c r="N36" s="271">
        <f>K36/M36</f>
        <v>6948.0015651668673</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35</v>
      </c>
      <c r="N37" s="271">
        <f>K37/M37</f>
        <v>6581.1049634542915</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35</v>
      </c>
      <c r="N38" s="271">
        <f>K38/M38</f>
        <v>5211.0176266375593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0.02</v>
      </c>
      <c r="N41" s="343">
        <f>N75*M41</f>
        <v>15.353445972457711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18755.477601231178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643.61055522360959</v>
      </c>
      <c r="N48" s="271">
        <f>K48*M48</f>
        <v>16090.263880590241</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16090.263880590241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821" t="s">
        <v>953</v>
      </c>
      <c r="C75" s="822"/>
      <c r="D75" s="822"/>
      <c r="E75" s="822"/>
      <c r="F75" s="822"/>
      <c r="G75" s="822"/>
      <c r="H75" s="822"/>
      <c r="I75" s="864"/>
      <c r="J75" s="864"/>
      <c r="K75" s="864"/>
      <c r="L75" s="864"/>
      <c r="M75" s="865"/>
      <c r="N75" s="300">
        <f>SUM(N69:N74)</f>
        <v>767.67229862288559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35613.413780444302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7122.6827560888605</v>
      </c>
      <c r="M82" s="857"/>
      <c r="N82" s="51"/>
    </row>
    <row r="83" spans="1:14">
      <c r="B83" s="89" t="s">
        <v>973</v>
      </c>
      <c r="C83" s="90"/>
      <c r="D83" s="90"/>
      <c r="E83" s="90"/>
      <c r="F83" s="90"/>
      <c r="G83" s="90"/>
      <c r="H83" s="90"/>
      <c r="I83" s="87"/>
      <c r="J83" s="88"/>
      <c r="K83" s="303">
        <v>0.05</v>
      </c>
      <c r="L83" s="856">
        <f>N77*K83</f>
        <v>1780.6706890222151</v>
      </c>
      <c r="M83" s="857"/>
      <c r="N83" s="51"/>
    </row>
    <row r="84" spans="1:14" ht="15.75" thickBot="1">
      <c r="B84" s="91" t="s">
        <v>974</v>
      </c>
      <c r="C84" s="92"/>
      <c r="D84" s="92"/>
      <c r="E84" s="92"/>
      <c r="F84" s="92"/>
      <c r="G84" s="92"/>
      <c r="H84" s="92"/>
      <c r="I84" s="93"/>
      <c r="J84" s="94"/>
      <c r="K84" s="304">
        <v>0.05</v>
      </c>
      <c r="L84" s="858">
        <f>N77*K84</f>
        <v>1780.6706890222151</v>
      </c>
      <c r="M84" s="859"/>
      <c r="N84" s="51"/>
    </row>
    <row r="85" spans="1:14" ht="15.75" thickBot="1">
      <c r="B85" s="821" t="s">
        <v>953</v>
      </c>
      <c r="C85" s="822"/>
      <c r="D85" s="822"/>
      <c r="E85" s="822"/>
      <c r="F85" s="822"/>
      <c r="G85" s="822"/>
      <c r="H85" s="822"/>
      <c r="I85" s="822"/>
      <c r="J85" s="822"/>
      <c r="K85" s="822"/>
      <c r="L85" s="822"/>
      <c r="M85" s="823"/>
      <c r="N85" s="52">
        <f>L82+L83+L84</f>
        <v>10684.024134133291</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46297.437914577589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ht="21"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1990.0871200869128</v>
      </c>
      <c r="N48" s="271">
        <f>K48*M48</f>
        <v>1990.0871200869128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1990.0871200869128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1990.0871200869128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398.01742401738261</v>
      </c>
      <c r="M83" s="857"/>
      <c r="N83" s="51"/>
    </row>
    <row r="84" spans="1:14">
      <c r="B84" s="89" t="s">
        <v>973</v>
      </c>
      <c r="C84" s="90"/>
      <c r="D84" s="90"/>
      <c r="E84" s="90"/>
      <c r="F84" s="90"/>
      <c r="G84" s="90"/>
      <c r="H84" s="90"/>
      <c r="I84" s="87"/>
      <c r="J84" s="88"/>
      <c r="K84" s="303">
        <v>0.05</v>
      </c>
      <c r="L84" s="856">
        <f>N78*K84</f>
        <v>99.504356004345652</v>
      </c>
      <c r="M84" s="857"/>
      <c r="N84" s="51"/>
    </row>
    <row r="85" spans="1:14" ht="15.75" thickBot="1">
      <c r="B85" s="91" t="s">
        <v>974</v>
      </c>
      <c r="C85" s="92"/>
      <c r="D85" s="92"/>
      <c r="E85" s="92"/>
      <c r="F85" s="92"/>
      <c r="G85" s="92"/>
      <c r="H85" s="92"/>
      <c r="I85" s="93"/>
      <c r="J85" s="94"/>
      <c r="K85" s="304">
        <v>0.05</v>
      </c>
      <c r="L85" s="858">
        <f>N78*K85</f>
        <v>99.504356004345652</v>
      </c>
      <c r="M85" s="859"/>
      <c r="N85" s="51"/>
    </row>
    <row r="86" spans="1:14" ht="15.75" thickBot="1">
      <c r="B86" s="821" t="s">
        <v>953</v>
      </c>
      <c r="C86" s="822"/>
      <c r="D86" s="822"/>
      <c r="E86" s="822"/>
      <c r="F86" s="822"/>
      <c r="G86" s="822"/>
      <c r="H86" s="822"/>
      <c r="I86" s="822"/>
      <c r="J86" s="822"/>
      <c r="K86" s="822"/>
      <c r="L86" s="822"/>
      <c r="M86" s="823"/>
      <c r="N86" s="52">
        <f>L83+L84+L85</f>
        <v>597.02613602607391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2587.1132561129866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600</v>
      </c>
      <c r="N36" s="271">
        <f>K36/M36</f>
        <v>405.30009130140058</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600</v>
      </c>
      <c r="N37" s="271">
        <f>K37/M37</f>
        <v>383.89778953483369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600</v>
      </c>
      <c r="N38" s="271">
        <f>K38/M38</f>
        <v>303.97602822052431</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N75*M41</f>
        <v>0.44780884086334993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1093.6217178976219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643.61055522360959</v>
      </c>
      <c r="N48" s="271">
        <f>K48*M48</f>
        <v>1930.8316656708289</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1930.8316656708289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821" t="s">
        <v>953</v>
      </c>
      <c r="C75" s="822"/>
      <c r="D75" s="822"/>
      <c r="E75" s="822"/>
      <c r="F75" s="822"/>
      <c r="G75" s="822"/>
      <c r="H75" s="822"/>
      <c r="I75" s="864"/>
      <c r="J75" s="864"/>
      <c r="K75" s="864"/>
      <c r="L75" s="864"/>
      <c r="M75" s="865"/>
      <c r="N75" s="300">
        <f>SUM(N69:N74)</f>
        <v>44.780884086334993</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3069.2342676547855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613.84685353095711</v>
      </c>
      <c r="M82" s="857"/>
      <c r="N82" s="51"/>
    </row>
    <row r="83" spans="1:14">
      <c r="B83" s="89" t="s">
        <v>973</v>
      </c>
      <c r="C83" s="90"/>
      <c r="D83" s="90"/>
      <c r="E83" s="90"/>
      <c r="F83" s="90"/>
      <c r="G83" s="90"/>
      <c r="H83" s="90"/>
      <c r="I83" s="87"/>
      <c r="J83" s="88"/>
      <c r="K83" s="303">
        <v>0.05</v>
      </c>
      <c r="L83" s="856">
        <f>N77*K83</f>
        <v>153.46171338273928</v>
      </c>
      <c r="M83" s="857"/>
      <c r="N83" s="51"/>
    </row>
    <row r="84" spans="1:14" ht="15.75" thickBot="1">
      <c r="B84" s="91" t="s">
        <v>974</v>
      </c>
      <c r="C84" s="92"/>
      <c r="D84" s="92"/>
      <c r="E84" s="92"/>
      <c r="F84" s="92"/>
      <c r="G84" s="92"/>
      <c r="H84" s="92"/>
      <c r="I84" s="93"/>
      <c r="J84" s="94"/>
      <c r="K84" s="304">
        <v>0.05</v>
      </c>
      <c r="L84" s="858">
        <f>N77*K84</f>
        <v>153.46171338273928</v>
      </c>
      <c r="M84" s="859"/>
      <c r="N84" s="51"/>
    </row>
    <row r="85" spans="1:14" ht="15.75" thickBot="1">
      <c r="B85" s="821" t="s">
        <v>953</v>
      </c>
      <c r="C85" s="822"/>
      <c r="D85" s="822"/>
      <c r="E85" s="822"/>
      <c r="F85" s="822"/>
      <c r="G85" s="822"/>
      <c r="H85" s="822"/>
      <c r="I85" s="822"/>
      <c r="J85" s="822"/>
      <c r="K85" s="822"/>
      <c r="L85" s="822"/>
      <c r="M85" s="823"/>
      <c r="N85" s="52">
        <f>L82+L83+L84</f>
        <v>920.77028029643566</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3990.004547951221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0.02</v>
      </c>
      <c r="N41" s="343">
        <f>N75*M41</f>
        <v>11.941569089689333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14587.59368984647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643.61055522360959</v>
      </c>
      <c r="N48" s="271">
        <f>K48*M48</f>
        <v>16090.263880590241</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270316.43319391599</v>
      </c>
      <c r="N49" s="271">
        <f>K49*M49</f>
        <v>337895.54149239499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353985.80537298525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908">
        <f>VLOOKUP(A58,TRANSPORTE!A5:D117,4,FALSE)</f>
        <v>1816.651127221553</v>
      </c>
      <c r="M58" s="909"/>
      <c r="N58" s="286">
        <f>K58*L58</f>
        <v>2270.8139090269415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2270.8139090269415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821" t="s">
        <v>953</v>
      </c>
      <c r="C75" s="822"/>
      <c r="D75" s="822"/>
      <c r="E75" s="822"/>
      <c r="F75" s="822"/>
      <c r="G75" s="822"/>
      <c r="H75" s="822"/>
      <c r="I75" s="864"/>
      <c r="J75" s="864"/>
      <c r="K75" s="864"/>
      <c r="L75" s="864"/>
      <c r="M75" s="865"/>
      <c r="N75" s="300">
        <f>SUM(N69:N74)</f>
        <v>597.07845448446665</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371441.29142634314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74288.258285268632</v>
      </c>
      <c r="M82" s="857"/>
      <c r="N82" s="51"/>
    </row>
    <row r="83" spans="1:14">
      <c r="B83" s="89" t="s">
        <v>973</v>
      </c>
      <c r="C83" s="90"/>
      <c r="D83" s="90"/>
      <c r="E83" s="90"/>
      <c r="F83" s="90"/>
      <c r="G83" s="90"/>
      <c r="H83" s="90"/>
      <c r="I83" s="87"/>
      <c r="J83" s="88"/>
      <c r="K83" s="303">
        <v>0.05</v>
      </c>
      <c r="L83" s="856">
        <f>N77*K83</f>
        <v>18572.064571317158</v>
      </c>
      <c r="M83" s="857"/>
      <c r="N83" s="51"/>
    </row>
    <row r="84" spans="1:14" ht="15.75" thickBot="1">
      <c r="B84" s="91" t="s">
        <v>974</v>
      </c>
      <c r="C84" s="92"/>
      <c r="D84" s="92"/>
      <c r="E84" s="92"/>
      <c r="F84" s="92"/>
      <c r="G84" s="92"/>
      <c r="H84" s="92"/>
      <c r="I84" s="93"/>
      <c r="J84" s="94"/>
      <c r="K84" s="304">
        <v>0.05</v>
      </c>
      <c r="L84" s="858">
        <f>N77*K84</f>
        <v>18572.064571317158</v>
      </c>
      <c r="M84" s="859"/>
      <c r="N84" s="51"/>
    </row>
    <row r="85" spans="1:14" ht="15.75" thickBot="1">
      <c r="B85" s="821" t="s">
        <v>953</v>
      </c>
      <c r="C85" s="822"/>
      <c r="D85" s="822"/>
      <c r="E85" s="822"/>
      <c r="F85" s="822"/>
      <c r="G85" s="822"/>
      <c r="H85" s="822"/>
      <c r="I85" s="822"/>
      <c r="J85" s="822"/>
      <c r="K85" s="822"/>
      <c r="L85" s="822"/>
      <c r="M85" s="823"/>
      <c r="N85" s="52">
        <f>L82+L83+L84</f>
        <v>111432.38742790294</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482873.6788542461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29.25"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6049.9392191019288</v>
      </c>
      <c r="N48" s="271">
        <f>K48*M48</f>
        <v>6049.9392191019288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6049.9392191019288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6049.9392191019288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1209.9878438203857</v>
      </c>
      <c r="M83" s="857"/>
      <c r="N83" s="51"/>
    </row>
    <row r="84" spans="1:14">
      <c r="B84" s="89" t="s">
        <v>973</v>
      </c>
      <c r="C84" s="90"/>
      <c r="D84" s="90"/>
      <c r="E84" s="90"/>
      <c r="F84" s="90"/>
      <c r="G84" s="90"/>
      <c r="H84" s="90"/>
      <c r="I84" s="87"/>
      <c r="J84" s="88"/>
      <c r="K84" s="303">
        <v>0.05</v>
      </c>
      <c r="L84" s="856">
        <f>N78*K84</f>
        <v>302.49696095509643</v>
      </c>
      <c r="M84" s="857"/>
      <c r="N84" s="51"/>
    </row>
    <row r="85" spans="1:14" ht="15.75" thickBot="1">
      <c r="B85" s="91" t="s">
        <v>974</v>
      </c>
      <c r="C85" s="92"/>
      <c r="D85" s="92"/>
      <c r="E85" s="92"/>
      <c r="F85" s="92"/>
      <c r="G85" s="92"/>
      <c r="H85" s="92"/>
      <c r="I85" s="93"/>
      <c r="J85" s="94"/>
      <c r="K85" s="304">
        <v>0.05</v>
      </c>
      <c r="L85" s="858">
        <f>N78*K85</f>
        <v>302.49696095509643</v>
      </c>
      <c r="M85" s="859"/>
      <c r="N85" s="51"/>
    </row>
    <row r="86" spans="1:14" ht="15.75" thickBot="1">
      <c r="B86" s="821" t="s">
        <v>953</v>
      </c>
      <c r="C86" s="822"/>
      <c r="D86" s="822"/>
      <c r="E86" s="822"/>
      <c r="F86" s="822"/>
      <c r="G86" s="822"/>
      <c r="H86" s="822"/>
      <c r="I86" s="822"/>
      <c r="J86" s="822"/>
      <c r="K86" s="822"/>
      <c r="L86" s="822"/>
      <c r="M86" s="823"/>
      <c r="N86" s="52">
        <f>L83+L84+L85</f>
        <v>1814.9817657305787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7864.9209848325072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3861.6633313416569</v>
      </c>
      <c r="N48" s="271">
        <f>K48*M48</f>
        <v>3861.6633313416569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3861.6633313416569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3861.6633313416569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772.33266626833142</v>
      </c>
      <c r="M83" s="857"/>
      <c r="N83" s="51"/>
    </row>
    <row r="84" spans="1:14">
      <c r="B84" s="89" t="s">
        <v>973</v>
      </c>
      <c r="C84" s="90"/>
      <c r="D84" s="90"/>
      <c r="E84" s="90"/>
      <c r="F84" s="90"/>
      <c r="G84" s="90"/>
      <c r="H84" s="90"/>
      <c r="I84" s="87"/>
      <c r="J84" s="88"/>
      <c r="K84" s="303">
        <v>0.05</v>
      </c>
      <c r="L84" s="856">
        <f>N78*K84</f>
        <v>193.08316656708286</v>
      </c>
      <c r="M84" s="857"/>
      <c r="N84" s="51"/>
    </row>
    <row r="85" spans="1:14" ht="15.75" thickBot="1">
      <c r="B85" s="91" t="s">
        <v>974</v>
      </c>
      <c r="C85" s="92"/>
      <c r="D85" s="92"/>
      <c r="E85" s="92"/>
      <c r="F85" s="92"/>
      <c r="G85" s="92"/>
      <c r="H85" s="92"/>
      <c r="I85" s="93"/>
      <c r="J85" s="94"/>
      <c r="K85" s="304">
        <v>0.05</v>
      </c>
      <c r="L85" s="858">
        <f>N78*K85</f>
        <v>193.08316656708286</v>
      </c>
      <c r="M85" s="859"/>
      <c r="N85" s="51"/>
    </row>
    <row r="86" spans="1:14" ht="15.75" thickBot="1">
      <c r="B86" s="821" t="s">
        <v>953</v>
      </c>
      <c r="C86" s="822"/>
      <c r="D86" s="822"/>
      <c r="E86" s="822"/>
      <c r="F86" s="822"/>
      <c r="G86" s="822"/>
      <c r="H86" s="822"/>
      <c r="I86" s="822"/>
      <c r="J86" s="822"/>
      <c r="K86" s="822"/>
      <c r="L86" s="822"/>
      <c r="M86" s="823"/>
      <c r="N86" s="52">
        <f>L83+L84+L85</f>
        <v>1158.498999402497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5020.1623307441541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ht="18.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643.61055522360959</v>
      </c>
      <c r="N48" s="271">
        <f>K48*M48</f>
        <v>643.61055522360959</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3861.6633313416569</v>
      </c>
      <c r="N49" s="271">
        <f>K49*M49</f>
        <v>1390.1987992829963</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2033.8093545066058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0" t="s">
        <v>963</v>
      </c>
      <c r="C68" s="861"/>
      <c r="D68" s="861"/>
      <c r="E68" s="861"/>
      <c r="F68" s="861"/>
      <c r="G68" s="861"/>
      <c r="H68" s="861"/>
      <c r="I68" s="73" t="s">
        <v>964</v>
      </c>
      <c r="J68" s="75" t="s">
        <v>1410</v>
      </c>
      <c r="K68" s="74" t="s">
        <v>966</v>
      </c>
      <c r="L68" s="862" t="s">
        <v>950</v>
      </c>
      <c r="M68" s="863"/>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97"/>
      <c r="C74" s="898"/>
      <c r="D74" s="898"/>
      <c r="E74" s="898"/>
      <c r="F74" s="898"/>
      <c r="G74" s="898"/>
      <c r="H74" s="898"/>
      <c r="I74" s="126"/>
      <c r="J74" s="126"/>
      <c r="K74" s="126"/>
      <c r="L74" s="911"/>
      <c r="M74" s="911"/>
      <c r="N74" s="45"/>
    </row>
    <row r="75" spans="2:15" ht="15.75" thickBot="1">
      <c r="B75" s="821" t="s">
        <v>953</v>
      </c>
      <c r="C75" s="822"/>
      <c r="D75" s="822"/>
      <c r="E75" s="822"/>
      <c r="F75" s="822"/>
      <c r="G75" s="822"/>
      <c r="H75" s="822"/>
      <c r="I75" s="864"/>
      <c r="J75" s="864"/>
      <c r="K75" s="864"/>
      <c r="L75" s="864"/>
      <c r="M75" s="865"/>
      <c r="N75" s="300"/>
    </row>
    <row r="76" spans="2:15" ht="15.75" thickBot="1">
      <c r="B76" s="33"/>
      <c r="C76" s="34"/>
      <c r="D76" s="34"/>
      <c r="E76" s="34"/>
      <c r="F76" s="34"/>
      <c r="G76" s="34"/>
      <c r="H76" s="34"/>
      <c r="I76" s="34"/>
      <c r="J76" s="34"/>
      <c r="K76" s="34"/>
      <c r="L76" s="34"/>
      <c r="M76" s="34"/>
      <c r="N76" s="35"/>
    </row>
    <row r="77" spans="2:15" ht="15.75" thickBot="1">
      <c r="B77" s="821" t="s">
        <v>967</v>
      </c>
      <c r="C77" s="822"/>
      <c r="D77" s="822"/>
      <c r="E77" s="822"/>
      <c r="F77" s="822"/>
      <c r="G77" s="822"/>
      <c r="H77" s="822"/>
      <c r="I77" s="822"/>
      <c r="J77" s="822"/>
      <c r="K77" s="822"/>
      <c r="L77" s="822"/>
      <c r="M77" s="823"/>
      <c r="N77" s="99">
        <f>N43+N53+N64+N75</f>
        <v>2033.8093545066058</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406.76187090132117</v>
      </c>
      <c r="M82" s="857"/>
      <c r="N82" s="51"/>
    </row>
    <row r="83" spans="1:14">
      <c r="B83" s="89" t="s">
        <v>973</v>
      </c>
      <c r="C83" s="90"/>
      <c r="D83" s="90"/>
      <c r="E83" s="90"/>
      <c r="F83" s="90"/>
      <c r="G83" s="90"/>
      <c r="H83" s="90"/>
      <c r="I83" s="87"/>
      <c r="J83" s="88"/>
      <c r="K83" s="303">
        <v>0.05</v>
      </c>
      <c r="L83" s="856">
        <f>N77*K83</f>
        <v>101.69046772533029</v>
      </c>
      <c r="M83" s="857"/>
      <c r="N83" s="51"/>
    </row>
    <row r="84" spans="1:14" ht="15.75" thickBot="1">
      <c r="B84" s="91" t="s">
        <v>974</v>
      </c>
      <c r="C84" s="92"/>
      <c r="D84" s="92"/>
      <c r="E84" s="92"/>
      <c r="F84" s="92"/>
      <c r="G84" s="92"/>
      <c r="H84" s="92"/>
      <c r="I84" s="93"/>
      <c r="J84" s="94"/>
      <c r="K84" s="304">
        <v>0.05</v>
      </c>
      <c r="L84" s="858">
        <f>N77*K84</f>
        <v>101.69046772533029</v>
      </c>
      <c r="M84" s="859"/>
      <c r="N84" s="51"/>
    </row>
    <row r="85" spans="1:14" ht="15.75" thickBot="1">
      <c r="B85" s="821" t="s">
        <v>953</v>
      </c>
      <c r="C85" s="822"/>
      <c r="D85" s="822"/>
      <c r="E85" s="822"/>
      <c r="F85" s="822"/>
      <c r="G85" s="822"/>
      <c r="H85" s="822"/>
      <c r="I85" s="822"/>
      <c r="J85" s="822"/>
      <c r="K85" s="822"/>
      <c r="L85" s="822"/>
      <c r="M85" s="823"/>
      <c r="N85" s="52">
        <f>L82+L83+L84</f>
        <v>610.14280635198179</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2643.9521608585874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270316.43319391599</v>
      </c>
      <c r="N48" s="271">
        <f>K48*M48</f>
        <v>337895.54149239499</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643.61055522360959</v>
      </c>
      <c r="N49" s="271">
        <f>K49*M49</f>
        <v>16090.263880590241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353985.80537298525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908">
        <f>VLOOKUP(A59,TRANSPORTE!A5:D123,4,FALSE)</f>
        <v>1816.651127221553</v>
      </c>
      <c r="M59" s="909"/>
      <c r="N59" s="286">
        <f>K59*L59</f>
        <v>2270.8139090269415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371435.32064179832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74287.064128359663</v>
      </c>
      <c r="M83" s="857"/>
      <c r="N83" s="51"/>
    </row>
    <row r="84" spans="1:14">
      <c r="B84" s="89" t="s">
        <v>973</v>
      </c>
      <c r="C84" s="90"/>
      <c r="D84" s="90"/>
      <c r="E84" s="90"/>
      <c r="F84" s="90"/>
      <c r="G84" s="90"/>
      <c r="H84" s="90"/>
      <c r="I84" s="87"/>
      <c r="J84" s="88"/>
      <c r="K84" s="303">
        <v>0.05</v>
      </c>
      <c r="L84" s="856">
        <f>N78*K84</f>
        <v>18571.766032089916</v>
      </c>
      <c r="M84" s="857"/>
      <c r="N84" s="51"/>
    </row>
    <row r="85" spans="1:14" ht="15.75" thickBot="1">
      <c r="B85" s="91" t="s">
        <v>974</v>
      </c>
      <c r="C85" s="92"/>
      <c r="D85" s="92"/>
      <c r="E85" s="92"/>
      <c r="F85" s="92"/>
      <c r="G85" s="92"/>
      <c r="H85" s="92"/>
      <c r="I85" s="93"/>
      <c r="J85" s="94"/>
      <c r="K85" s="304">
        <v>0.05</v>
      </c>
      <c r="L85" s="858">
        <f>N78*K85</f>
        <v>18571.766032089916</v>
      </c>
      <c r="M85" s="859"/>
      <c r="N85" s="51"/>
    </row>
    <row r="86" spans="1:14" ht="15.75" thickBot="1">
      <c r="B86" s="821" t="s">
        <v>953</v>
      </c>
      <c r="C86" s="822"/>
      <c r="D86" s="822"/>
      <c r="E86" s="822"/>
      <c r="F86" s="822"/>
      <c r="G86" s="822"/>
      <c r="H86" s="822"/>
      <c r="I86" s="822"/>
      <c r="J86" s="822"/>
      <c r="K86" s="822"/>
      <c r="L86" s="822"/>
      <c r="M86" s="823"/>
      <c r="N86" s="52">
        <f>L83+L84+L85</f>
        <v>111430.59619253949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482865.91683433781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642913.26563347538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128582.65312669508</v>
      </c>
      <c r="M83" s="857"/>
      <c r="N83" s="51"/>
    </row>
    <row r="84" spans="1:14">
      <c r="B84" s="89" t="s">
        <v>973</v>
      </c>
      <c r="C84" s="90"/>
      <c r="D84" s="90"/>
      <c r="E84" s="90"/>
      <c r="F84" s="90"/>
      <c r="G84" s="90"/>
      <c r="H84" s="90"/>
      <c r="I84" s="87"/>
      <c r="J84" s="88"/>
      <c r="K84" s="303">
        <v>0.05</v>
      </c>
      <c r="L84" s="856">
        <f>N78*K84</f>
        <v>32145.663281673769</v>
      </c>
      <c r="M84" s="857"/>
      <c r="N84" s="51"/>
    </row>
    <row r="85" spans="1:14" ht="15.75" thickBot="1">
      <c r="B85" s="91" t="s">
        <v>974</v>
      </c>
      <c r="C85" s="92"/>
      <c r="D85" s="92"/>
      <c r="E85" s="92"/>
      <c r="F85" s="92"/>
      <c r="G85" s="92"/>
      <c r="H85" s="92"/>
      <c r="I85" s="93"/>
      <c r="J85" s="94"/>
      <c r="K85" s="304">
        <v>0.05</v>
      </c>
      <c r="L85" s="858">
        <f>N78*K85</f>
        <v>32145.663281673769</v>
      </c>
      <c r="M85" s="859"/>
      <c r="N85" s="51"/>
    </row>
    <row r="86" spans="1:14" ht="15.75" thickBot="1">
      <c r="B86" s="821" t="s">
        <v>953</v>
      </c>
      <c r="C86" s="822"/>
      <c r="D86" s="822"/>
      <c r="E86" s="822"/>
      <c r="F86" s="822"/>
      <c r="G86" s="822"/>
      <c r="H86" s="822"/>
      <c r="I86" s="822"/>
      <c r="J86" s="822"/>
      <c r="K86" s="822"/>
      <c r="L86" s="822"/>
      <c r="M86" s="823"/>
      <c r="N86" s="52">
        <f>L83+L84+L85</f>
        <v>192873.97969004262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835787.24532351806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642913.26563347538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128582.65312669508</v>
      </c>
      <c r="M83" s="857"/>
      <c r="N83" s="51"/>
    </row>
    <row r="84" spans="1:14">
      <c r="B84" s="89" t="s">
        <v>973</v>
      </c>
      <c r="C84" s="90"/>
      <c r="D84" s="90"/>
      <c r="E84" s="90"/>
      <c r="F84" s="90"/>
      <c r="G84" s="90"/>
      <c r="H84" s="90"/>
      <c r="I84" s="87"/>
      <c r="J84" s="88"/>
      <c r="K84" s="303">
        <v>0.05</v>
      </c>
      <c r="L84" s="856">
        <f>N78*K84</f>
        <v>32145.663281673769</v>
      </c>
      <c r="M84" s="857"/>
      <c r="N84" s="51"/>
    </row>
    <row r="85" spans="1:14" ht="15.75" thickBot="1">
      <c r="B85" s="91" t="s">
        <v>974</v>
      </c>
      <c r="C85" s="92"/>
      <c r="D85" s="92"/>
      <c r="E85" s="92"/>
      <c r="F85" s="92"/>
      <c r="G85" s="92"/>
      <c r="H85" s="92"/>
      <c r="I85" s="93"/>
      <c r="J85" s="94"/>
      <c r="K85" s="304">
        <v>0.05</v>
      </c>
      <c r="L85" s="858">
        <f>N78*K85</f>
        <v>32145.663281673769</v>
      </c>
      <c r="M85" s="859"/>
      <c r="N85" s="51"/>
    </row>
    <row r="86" spans="1:14" ht="15.75" thickBot="1">
      <c r="B86" s="821" t="s">
        <v>953</v>
      </c>
      <c r="C86" s="822"/>
      <c r="D86" s="822"/>
      <c r="E86" s="822"/>
      <c r="F86" s="822"/>
      <c r="G86" s="822"/>
      <c r="H86" s="822"/>
      <c r="I86" s="822"/>
      <c r="J86" s="822"/>
      <c r="K86" s="822"/>
      <c r="L86" s="822"/>
      <c r="M86" s="823"/>
      <c r="N86" s="52">
        <f>L83+L84+L85</f>
        <v>192873.97969004262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835787.24532351806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642913.26563347538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128582.65312669508</v>
      </c>
      <c r="M83" s="857"/>
      <c r="N83" s="51"/>
    </row>
    <row r="84" spans="1:14">
      <c r="B84" s="89" t="s">
        <v>973</v>
      </c>
      <c r="C84" s="90"/>
      <c r="D84" s="90"/>
      <c r="E84" s="90"/>
      <c r="F84" s="90"/>
      <c r="G84" s="90"/>
      <c r="H84" s="90"/>
      <c r="I84" s="87"/>
      <c r="J84" s="88"/>
      <c r="K84" s="303">
        <v>0.05</v>
      </c>
      <c r="L84" s="856">
        <f>N78*K84</f>
        <v>32145.663281673769</v>
      </c>
      <c r="M84" s="857"/>
      <c r="N84" s="51"/>
    </row>
    <row r="85" spans="1:14" ht="15.75" thickBot="1">
      <c r="B85" s="91" t="s">
        <v>974</v>
      </c>
      <c r="C85" s="92"/>
      <c r="D85" s="92"/>
      <c r="E85" s="92"/>
      <c r="F85" s="92"/>
      <c r="G85" s="92"/>
      <c r="H85" s="92"/>
      <c r="I85" s="93"/>
      <c r="J85" s="94"/>
      <c r="K85" s="304">
        <v>0.05</v>
      </c>
      <c r="L85" s="858">
        <f>N78*K85</f>
        <v>32145.663281673769</v>
      </c>
      <c r="M85" s="859"/>
      <c r="N85" s="51"/>
    </row>
    <row r="86" spans="1:14" ht="15.75" thickBot="1">
      <c r="B86" s="821" t="s">
        <v>953</v>
      </c>
      <c r="C86" s="822"/>
      <c r="D86" s="822"/>
      <c r="E86" s="822"/>
      <c r="F86" s="822"/>
      <c r="G86" s="822"/>
      <c r="H86" s="822"/>
      <c r="I86" s="822"/>
      <c r="J86" s="822"/>
      <c r="K86" s="822"/>
      <c r="L86" s="822"/>
      <c r="M86" s="823"/>
      <c r="N86" s="52">
        <f>L83+L84+L85</f>
        <v>192873.97969004262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835787.24532351806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270">
        <v>2.5</v>
      </c>
      <c r="N36" s="271">
        <f>K36/M36</f>
        <v>22368.188605036619</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402"/>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23176.214214072639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667071.29066848243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133414.25813369648</v>
      </c>
      <c r="M83" s="857"/>
      <c r="N83" s="51"/>
    </row>
    <row r="84" spans="1:14">
      <c r="B84" s="89" t="s">
        <v>973</v>
      </c>
      <c r="C84" s="90"/>
      <c r="D84" s="90"/>
      <c r="E84" s="90"/>
      <c r="F84" s="90"/>
      <c r="G84" s="90"/>
      <c r="H84" s="90"/>
      <c r="I84" s="87"/>
      <c r="J84" s="88"/>
      <c r="K84" s="303">
        <v>0.05</v>
      </c>
      <c r="L84" s="856">
        <f>N78*K84</f>
        <v>33353.56453342412</v>
      </c>
      <c r="M84" s="857"/>
      <c r="N84" s="51"/>
    </row>
    <row r="85" spans="1:14" ht="15.75" thickBot="1">
      <c r="B85" s="91" t="s">
        <v>974</v>
      </c>
      <c r="C85" s="92"/>
      <c r="D85" s="92"/>
      <c r="E85" s="92"/>
      <c r="F85" s="92"/>
      <c r="G85" s="92"/>
      <c r="H85" s="92"/>
      <c r="I85" s="93"/>
      <c r="J85" s="94"/>
      <c r="K85" s="304">
        <v>0.05</v>
      </c>
      <c r="L85" s="858">
        <f>N78*K85</f>
        <v>33353.56453342412</v>
      </c>
      <c r="M85" s="859"/>
      <c r="N85" s="51"/>
    </row>
    <row r="86" spans="1:14" ht="15.75" thickBot="1">
      <c r="B86" s="821" t="s">
        <v>953</v>
      </c>
      <c r="C86" s="822"/>
      <c r="D86" s="822"/>
      <c r="E86" s="822"/>
      <c r="F86" s="822"/>
      <c r="G86" s="822"/>
      <c r="H86" s="822"/>
      <c r="I86" s="822"/>
      <c r="J86" s="822"/>
      <c r="K86" s="822"/>
      <c r="L86" s="822"/>
      <c r="M86" s="823"/>
      <c r="N86" s="52">
        <f>L83+L84+L85</f>
        <v>200121.38720054473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867192.67786902713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270">
        <v>2.5</v>
      </c>
      <c r="N36" s="271">
        <f>K36/M36</f>
        <v>22368.188605036619</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23176.214214072639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667071.29066848243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133414.25813369648</v>
      </c>
      <c r="M83" s="857"/>
      <c r="N83" s="51"/>
    </row>
    <row r="84" spans="1:14">
      <c r="B84" s="89" t="s">
        <v>973</v>
      </c>
      <c r="C84" s="90"/>
      <c r="D84" s="90"/>
      <c r="E84" s="90"/>
      <c r="F84" s="90"/>
      <c r="G84" s="90"/>
      <c r="H84" s="90"/>
      <c r="I84" s="87"/>
      <c r="J84" s="88"/>
      <c r="K84" s="303">
        <v>0.05</v>
      </c>
      <c r="L84" s="856">
        <f>N78*K84</f>
        <v>33353.56453342412</v>
      </c>
      <c r="M84" s="857"/>
      <c r="N84" s="51"/>
    </row>
    <row r="85" spans="1:14" ht="15.75" thickBot="1">
      <c r="B85" s="91" t="s">
        <v>974</v>
      </c>
      <c r="C85" s="92"/>
      <c r="D85" s="92"/>
      <c r="E85" s="92"/>
      <c r="F85" s="92"/>
      <c r="G85" s="92"/>
      <c r="H85" s="92"/>
      <c r="I85" s="93"/>
      <c r="J85" s="94"/>
      <c r="K85" s="304">
        <v>0.05</v>
      </c>
      <c r="L85" s="858">
        <f>N78*K85</f>
        <v>33353.56453342412</v>
      </c>
      <c r="M85" s="859"/>
      <c r="N85" s="51"/>
    </row>
    <row r="86" spans="1:14" ht="15.75" thickBot="1">
      <c r="B86" s="821" t="s">
        <v>953</v>
      </c>
      <c r="C86" s="822"/>
      <c r="D86" s="822"/>
      <c r="E86" s="822"/>
      <c r="F86" s="822"/>
      <c r="G86" s="822"/>
      <c r="H86" s="822"/>
      <c r="I86" s="822"/>
      <c r="J86" s="822"/>
      <c r="K86" s="822"/>
      <c r="L86" s="822"/>
      <c r="M86" s="823"/>
      <c r="N86" s="52">
        <f>L83+L84+L85</f>
        <v>200121.38720054473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867192.67786902713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270">
        <v>2.5</v>
      </c>
      <c r="N36" s="271">
        <f>K36/M36</f>
        <v>22368.188605036619</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23176.214214072639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667071.29066848243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133414.25813369648</v>
      </c>
      <c r="M83" s="857"/>
      <c r="N83" s="51"/>
    </row>
    <row r="84" spans="1:14">
      <c r="B84" s="89" t="s">
        <v>973</v>
      </c>
      <c r="C84" s="90"/>
      <c r="D84" s="90"/>
      <c r="E84" s="90"/>
      <c r="F84" s="90"/>
      <c r="G84" s="90"/>
      <c r="H84" s="90"/>
      <c r="I84" s="87"/>
      <c r="J84" s="88"/>
      <c r="K84" s="303">
        <v>0.05</v>
      </c>
      <c r="L84" s="856">
        <f>N78*K84</f>
        <v>33353.56453342412</v>
      </c>
      <c r="M84" s="857"/>
      <c r="N84" s="51"/>
    </row>
    <row r="85" spans="1:14" ht="15.75" thickBot="1">
      <c r="B85" s="91" t="s">
        <v>974</v>
      </c>
      <c r="C85" s="92"/>
      <c r="D85" s="92"/>
      <c r="E85" s="92"/>
      <c r="F85" s="92"/>
      <c r="G85" s="92"/>
      <c r="H85" s="92"/>
      <c r="I85" s="93"/>
      <c r="J85" s="94"/>
      <c r="K85" s="304">
        <v>0.05</v>
      </c>
      <c r="L85" s="858">
        <f>N78*K85</f>
        <v>33353.56453342412</v>
      </c>
      <c r="M85" s="859"/>
      <c r="N85" s="51"/>
    </row>
    <row r="86" spans="1:14" ht="15.75" thickBot="1">
      <c r="B86" s="821" t="s">
        <v>953</v>
      </c>
      <c r="C86" s="822"/>
      <c r="D86" s="822"/>
      <c r="E86" s="822"/>
      <c r="F86" s="822"/>
      <c r="G86" s="822"/>
      <c r="H86" s="822"/>
      <c r="I86" s="822"/>
      <c r="J86" s="822"/>
      <c r="K86" s="822"/>
      <c r="L86" s="822"/>
      <c r="M86" s="823"/>
      <c r="N86" s="52">
        <f>L83+L84+L85</f>
        <v>200121.38720054473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867192.67786902713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642913.26563347538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128582.65312669508</v>
      </c>
      <c r="M83" s="857"/>
      <c r="N83" s="51"/>
    </row>
    <row r="84" spans="1:14">
      <c r="B84" s="89" t="s">
        <v>973</v>
      </c>
      <c r="C84" s="90"/>
      <c r="D84" s="90"/>
      <c r="E84" s="90"/>
      <c r="F84" s="90"/>
      <c r="G84" s="90"/>
      <c r="H84" s="90"/>
      <c r="I84" s="87"/>
      <c r="J84" s="88"/>
      <c r="K84" s="303">
        <v>0.05</v>
      </c>
      <c r="L84" s="856">
        <f>N78*K84</f>
        <v>32145.663281673769</v>
      </c>
      <c r="M84" s="857"/>
      <c r="N84" s="51"/>
    </row>
    <row r="85" spans="1:14" ht="15.75" thickBot="1">
      <c r="B85" s="91" t="s">
        <v>974</v>
      </c>
      <c r="C85" s="92"/>
      <c r="D85" s="92"/>
      <c r="E85" s="92"/>
      <c r="F85" s="92"/>
      <c r="G85" s="92"/>
      <c r="H85" s="92"/>
      <c r="I85" s="93"/>
      <c r="J85" s="94"/>
      <c r="K85" s="304">
        <v>0.05</v>
      </c>
      <c r="L85" s="858">
        <f>N78*K85</f>
        <v>32145.663281673769</v>
      </c>
      <c r="M85" s="859"/>
      <c r="N85" s="51"/>
    </row>
    <row r="86" spans="1:14" ht="15.75" thickBot="1">
      <c r="B86" s="821" t="s">
        <v>953</v>
      </c>
      <c r="C86" s="822"/>
      <c r="D86" s="822"/>
      <c r="E86" s="822"/>
      <c r="F86" s="822"/>
      <c r="G86" s="822"/>
      <c r="H86" s="822"/>
      <c r="I86" s="822"/>
      <c r="J86" s="822"/>
      <c r="K86" s="822"/>
      <c r="L86" s="822"/>
      <c r="M86" s="823"/>
      <c r="N86" s="52">
        <f>L83+L84+L85</f>
        <v>192873.97969004262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835787.24532351806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642913.26563347538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128582.65312669508</v>
      </c>
      <c r="M83" s="857"/>
      <c r="N83" s="51"/>
    </row>
    <row r="84" spans="1:14">
      <c r="B84" s="89" t="s">
        <v>973</v>
      </c>
      <c r="C84" s="90"/>
      <c r="D84" s="90"/>
      <c r="E84" s="90"/>
      <c r="F84" s="90"/>
      <c r="G84" s="90"/>
      <c r="H84" s="90"/>
      <c r="I84" s="87"/>
      <c r="J84" s="88"/>
      <c r="K84" s="303">
        <v>0.05</v>
      </c>
      <c r="L84" s="856">
        <f>N78*K84</f>
        <v>32145.663281673769</v>
      </c>
      <c r="M84" s="857"/>
      <c r="N84" s="51"/>
    </row>
    <row r="85" spans="1:14" ht="15.75" thickBot="1">
      <c r="B85" s="91" t="s">
        <v>974</v>
      </c>
      <c r="C85" s="92"/>
      <c r="D85" s="92"/>
      <c r="E85" s="92"/>
      <c r="F85" s="92"/>
      <c r="G85" s="92"/>
      <c r="H85" s="92"/>
      <c r="I85" s="93"/>
      <c r="J85" s="94"/>
      <c r="K85" s="304">
        <v>0.05</v>
      </c>
      <c r="L85" s="858">
        <f>N78*K85</f>
        <v>32145.663281673769</v>
      </c>
      <c r="M85" s="859"/>
      <c r="N85" s="51"/>
    </row>
    <row r="86" spans="1:14" ht="15.75" thickBot="1">
      <c r="B86" s="821" t="s">
        <v>953</v>
      </c>
      <c r="C86" s="822"/>
      <c r="D86" s="822"/>
      <c r="E86" s="822"/>
      <c r="F86" s="822"/>
      <c r="G86" s="822"/>
      <c r="H86" s="822"/>
      <c r="I86" s="822"/>
      <c r="J86" s="822"/>
      <c r="K86" s="822"/>
      <c r="L86" s="822"/>
      <c r="M86" s="823"/>
      <c r="N86" s="52">
        <f>L83+L84+L85</f>
        <v>192873.97969004262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835787.24532351806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269</v>
      </c>
      <c r="B37" s="870" t="str">
        <f>VLOOKUP(A37,EQUIPOS!A7:D154,3,FALSE)</f>
        <v>Motoniveladora  potencia 215 HP, ancho de cuchilla 4,27 m, peso 18 ton.</v>
      </c>
      <c r="C37" s="871"/>
      <c r="D37" s="871"/>
      <c r="E37" s="871"/>
      <c r="F37" s="871"/>
      <c r="G37" s="871"/>
      <c r="H37" s="872"/>
      <c r="I37" s="266"/>
      <c r="J37" s="267"/>
      <c r="K37" s="268">
        <f>VLOOKUP(A37,EQUIPOS!A7:D164,4,FALSE)</f>
        <v>230338.6737209002</v>
      </c>
      <c r="L37" s="269"/>
      <c r="M37" s="270">
        <v>45</v>
      </c>
      <c r="N37" s="271">
        <f>K37/M37</f>
        <v>5118.6371937977819</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14581.622905301625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642913.26563347538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128582.65312669508</v>
      </c>
      <c r="M83" s="857"/>
      <c r="N83" s="51"/>
    </row>
    <row r="84" spans="1:14">
      <c r="B84" s="89" t="s">
        <v>973</v>
      </c>
      <c r="C84" s="90"/>
      <c r="D84" s="90"/>
      <c r="E84" s="90"/>
      <c r="F84" s="90"/>
      <c r="G84" s="90"/>
      <c r="H84" s="90"/>
      <c r="I84" s="87"/>
      <c r="J84" s="88"/>
      <c r="K84" s="303">
        <v>0.05</v>
      </c>
      <c r="L84" s="856">
        <f>N78*K84</f>
        <v>32145.663281673769</v>
      </c>
      <c r="M84" s="857"/>
      <c r="N84" s="51"/>
    </row>
    <row r="85" spans="1:14" ht="15.75" thickBot="1">
      <c r="B85" s="91" t="s">
        <v>974</v>
      </c>
      <c r="C85" s="92"/>
      <c r="D85" s="92"/>
      <c r="E85" s="92"/>
      <c r="F85" s="92"/>
      <c r="G85" s="92"/>
      <c r="H85" s="92"/>
      <c r="I85" s="93"/>
      <c r="J85" s="94"/>
      <c r="K85" s="304">
        <v>0.05</v>
      </c>
      <c r="L85" s="858">
        <f>N78*K85</f>
        <v>32145.663281673769</v>
      </c>
      <c r="M85" s="859"/>
      <c r="N85" s="51"/>
    </row>
    <row r="86" spans="1:14" ht="15.75" thickBot="1">
      <c r="B86" s="821" t="s">
        <v>953</v>
      </c>
      <c r="C86" s="822"/>
      <c r="D86" s="822"/>
      <c r="E86" s="822"/>
      <c r="F86" s="822"/>
      <c r="G86" s="822"/>
      <c r="H86" s="822"/>
      <c r="I86" s="822"/>
      <c r="J86" s="822"/>
      <c r="K86" s="822"/>
      <c r="L86" s="822"/>
      <c r="M86" s="823"/>
      <c r="N86" s="52">
        <f>L83+L84+L85</f>
        <v>192873.97969004262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835787.24532351806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270">
        <v>2.5</v>
      </c>
      <c r="N36" s="271">
        <f>K36/M36</f>
        <v>22368.188605036619</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23176.214214072639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667071.29066848243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133414.25813369648</v>
      </c>
      <c r="M83" s="857"/>
      <c r="N83" s="51"/>
    </row>
    <row r="84" spans="1:14">
      <c r="B84" s="89" t="s">
        <v>973</v>
      </c>
      <c r="C84" s="90"/>
      <c r="D84" s="90"/>
      <c r="E84" s="90"/>
      <c r="F84" s="90"/>
      <c r="G84" s="90"/>
      <c r="H84" s="90"/>
      <c r="I84" s="87"/>
      <c r="J84" s="88"/>
      <c r="K84" s="303">
        <v>0.05</v>
      </c>
      <c r="L84" s="856">
        <f>N78*K84</f>
        <v>33353.56453342412</v>
      </c>
      <c r="M84" s="857"/>
      <c r="N84" s="51"/>
    </row>
    <row r="85" spans="1:14" ht="15.75" thickBot="1">
      <c r="B85" s="91" t="s">
        <v>974</v>
      </c>
      <c r="C85" s="92"/>
      <c r="D85" s="92"/>
      <c r="E85" s="92"/>
      <c r="F85" s="92"/>
      <c r="G85" s="92"/>
      <c r="H85" s="92"/>
      <c r="I85" s="93"/>
      <c r="J85" s="94"/>
      <c r="K85" s="304">
        <v>0.05</v>
      </c>
      <c r="L85" s="858">
        <f>N78*K85</f>
        <v>33353.56453342412</v>
      </c>
      <c r="M85" s="859"/>
      <c r="N85" s="51"/>
    </row>
    <row r="86" spans="1:14" ht="15.75" thickBot="1">
      <c r="B86" s="821" t="s">
        <v>953</v>
      </c>
      <c r="C86" s="822"/>
      <c r="D86" s="822"/>
      <c r="E86" s="822"/>
      <c r="F86" s="822"/>
      <c r="G86" s="822"/>
      <c r="H86" s="822"/>
      <c r="I86" s="822"/>
      <c r="J86" s="822"/>
      <c r="K86" s="822"/>
      <c r="L86" s="822"/>
      <c r="M86" s="823"/>
      <c r="N86" s="52">
        <f>L83+L84+L85</f>
        <v>200121.38720054473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867192.67786902713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270">
        <v>2.5</v>
      </c>
      <c r="N36" s="271">
        <f>K36/M36</f>
        <v>22368.188605036619</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23176.214214072639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667071.29066848243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133414.25813369648</v>
      </c>
      <c r="M83" s="857"/>
      <c r="N83" s="51"/>
    </row>
    <row r="84" spans="1:14">
      <c r="B84" s="89" t="s">
        <v>973</v>
      </c>
      <c r="C84" s="90"/>
      <c r="D84" s="90"/>
      <c r="E84" s="90"/>
      <c r="F84" s="90"/>
      <c r="G84" s="90"/>
      <c r="H84" s="90"/>
      <c r="I84" s="87"/>
      <c r="J84" s="88"/>
      <c r="K84" s="303">
        <v>0.05</v>
      </c>
      <c r="L84" s="856">
        <f>N78*K84</f>
        <v>33353.56453342412</v>
      </c>
      <c r="M84" s="857"/>
      <c r="N84" s="51"/>
    </row>
    <row r="85" spans="1:14" ht="15.75" thickBot="1">
      <c r="B85" s="91" t="s">
        <v>974</v>
      </c>
      <c r="C85" s="92"/>
      <c r="D85" s="92"/>
      <c r="E85" s="92"/>
      <c r="F85" s="92"/>
      <c r="G85" s="92"/>
      <c r="H85" s="92"/>
      <c r="I85" s="93"/>
      <c r="J85" s="94"/>
      <c r="K85" s="304">
        <v>0.05</v>
      </c>
      <c r="L85" s="858">
        <f>N78*K85</f>
        <v>33353.56453342412</v>
      </c>
      <c r="M85" s="859"/>
      <c r="N85" s="51"/>
    </row>
    <row r="86" spans="1:14" ht="15.75" thickBot="1">
      <c r="B86" s="821" t="s">
        <v>953</v>
      </c>
      <c r="C86" s="822"/>
      <c r="D86" s="822"/>
      <c r="E86" s="822"/>
      <c r="F86" s="822"/>
      <c r="G86" s="822"/>
      <c r="H86" s="822"/>
      <c r="I86" s="822"/>
      <c r="J86" s="822"/>
      <c r="K86" s="822"/>
      <c r="L86" s="822"/>
      <c r="M86" s="823"/>
      <c r="N86" s="52">
        <f>L83+L84+L85</f>
        <v>200121.38720054473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867192.67786902713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270">
        <v>2.5</v>
      </c>
      <c r="N36" s="271">
        <f>K36/M36</f>
        <v>22368.188605036619</v>
      </c>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0.05</v>
      </c>
      <c r="N41" s="343">
        <f>N76*M41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23176.214214072639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643.61055522360959</v>
      </c>
      <c r="N49" s="271">
        <f>K49*M49</f>
        <v>15446.653325366631</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625372.91780830128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16160.5121807204</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667071.29066848243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133414.25813369648</v>
      </c>
      <c r="M83" s="857"/>
      <c r="N83" s="51"/>
    </row>
    <row r="84" spans="1:14">
      <c r="B84" s="89" t="s">
        <v>973</v>
      </c>
      <c r="C84" s="90"/>
      <c r="D84" s="90"/>
      <c r="E84" s="90"/>
      <c r="F84" s="90"/>
      <c r="G84" s="90"/>
      <c r="H84" s="90"/>
      <c r="I84" s="87"/>
      <c r="J84" s="88"/>
      <c r="K84" s="303">
        <v>0.05</v>
      </c>
      <c r="L84" s="856">
        <f>N78*K84</f>
        <v>33353.56453342412</v>
      </c>
      <c r="M84" s="857"/>
      <c r="N84" s="51"/>
    </row>
    <row r="85" spans="1:14" ht="15.75" thickBot="1">
      <c r="B85" s="91" t="s">
        <v>974</v>
      </c>
      <c r="C85" s="92"/>
      <c r="D85" s="92"/>
      <c r="E85" s="92"/>
      <c r="F85" s="92"/>
      <c r="G85" s="92"/>
      <c r="H85" s="92"/>
      <c r="I85" s="93"/>
      <c r="J85" s="94"/>
      <c r="K85" s="304">
        <v>0.05</v>
      </c>
      <c r="L85" s="858">
        <f>N78*K85</f>
        <v>33353.56453342412</v>
      </c>
      <c r="M85" s="859"/>
      <c r="N85" s="51"/>
    </row>
    <row r="86" spans="1:14" ht="15.75" thickBot="1">
      <c r="B86" s="821" t="s">
        <v>953</v>
      </c>
      <c r="C86" s="822"/>
      <c r="D86" s="822"/>
      <c r="E86" s="822"/>
      <c r="F86" s="822"/>
      <c r="G86" s="822"/>
      <c r="H86" s="822"/>
      <c r="I86" s="822"/>
      <c r="J86" s="822"/>
      <c r="K86" s="822"/>
      <c r="L86" s="822"/>
      <c r="M86" s="823"/>
      <c r="N86" s="52">
        <f>L83+L84+L85</f>
        <v>200121.38720054473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867192.67786902713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30</v>
      </c>
      <c r="N36" s="271">
        <f>K36/M36</f>
        <v>9597.4447383708412</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30</v>
      </c>
      <c r="N37" s="271">
        <f>K37/M37</f>
        <v>8637.7002645337561</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30</v>
      </c>
      <c r="N38" s="271">
        <f>K38/M38</f>
        <v>6079.5205644104863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8.9561768172669982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24323.62174413235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469174.04960225738</v>
      </c>
      <c r="N48" s="271">
        <f>K48*M48</f>
        <v>586467.56200282171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586467.56200282171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08">
        <f>VLOOKUP(A59,TRANSPORTE!A5:D123,4,FALSE)</f>
        <v>1816.651127221553</v>
      </c>
      <c r="M59" s="909"/>
      <c r="N59" s="286">
        <f>K59*L59</f>
        <v>2270.8139090269415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895.61768172669986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613957.61533770768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122791.52306754154</v>
      </c>
      <c r="M83" s="857"/>
      <c r="N83" s="51"/>
    </row>
    <row r="84" spans="1:14">
      <c r="B84" s="89" t="s">
        <v>973</v>
      </c>
      <c r="C84" s="90"/>
      <c r="D84" s="90"/>
      <c r="E84" s="90"/>
      <c r="F84" s="90"/>
      <c r="G84" s="90"/>
      <c r="H84" s="90"/>
      <c r="I84" s="87"/>
      <c r="J84" s="88"/>
      <c r="K84" s="303">
        <v>0.05</v>
      </c>
      <c r="L84" s="856">
        <f>N78*K84</f>
        <v>30697.880766885384</v>
      </c>
      <c r="M84" s="857"/>
      <c r="N84" s="51"/>
    </row>
    <row r="85" spans="1:14" ht="15.75" thickBot="1">
      <c r="B85" s="91" t="s">
        <v>974</v>
      </c>
      <c r="C85" s="92"/>
      <c r="D85" s="92"/>
      <c r="E85" s="92"/>
      <c r="F85" s="92"/>
      <c r="G85" s="92"/>
      <c r="H85" s="92"/>
      <c r="I85" s="93"/>
      <c r="J85" s="94"/>
      <c r="K85" s="304">
        <v>0.05</v>
      </c>
      <c r="L85" s="858">
        <f>N78*K85</f>
        <v>30697.880766885384</v>
      </c>
      <c r="M85" s="859"/>
      <c r="N85" s="51"/>
    </row>
    <row r="86" spans="1:14" ht="15.75" thickBot="1">
      <c r="B86" s="821" t="s">
        <v>953</v>
      </c>
      <c r="C86" s="822"/>
      <c r="D86" s="822"/>
      <c r="E86" s="822"/>
      <c r="F86" s="822"/>
      <c r="G86" s="822"/>
      <c r="H86" s="822"/>
      <c r="I86" s="822"/>
      <c r="J86" s="822"/>
      <c r="K86" s="822"/>
      <c r="L86" s="822"/>
      <c r="M86" s="823"/>
      <c r="N86" s="52">
        <f>L83+L84+L85</f>
        <v>184187.28460131231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798144.89993901993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30</v>
      </c>
      <c r="N36" s="271">
        <f>K36/M36</f>
        <v>9597.4447383708412</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30</v>
      </c>
      <c r="N37" s="271">
        <f>K37/M37</f>
        <v>8637.7002645337561</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30</v>
      </c>
      <c r="N38" s="271">
        <f>K38/M38</f>
        <v>6079.5205644104863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8.9561768172669982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24323.62174413235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469174.04960225738</v>
      </c>
      <c r="N48" s="271">
        <f>K48*M48</f>
        <v>586467.56200282171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586467.56200282171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08">
        <f>VLOOKUP(A59,TRANSPORTE!A5:D123,4,FALSE)</f>
        <v>1816.651127221553</v>
      </c>
      <c r="M59" s="909"/>
      <c r="N59" s="286">
        <f>K59*L59</f>
        <v>2270.8139090269415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895.61768172669986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613957.61533770768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122791.52306754154</v>
      </c>
      <c r="M83" s="857"/>
      <c r="N83" s="51"/>
    </row>
    <row r="84" spans="1:14">
      <c r="B84" s="89" t="s">
        <v>973</v>
      </c>
      <c r="C84" s="90"/>
      <c r="D84" s="90"/>
      <c r="E84" s="90"/>
      <c r="F84" s="90"/>
      <c r="G84" s="90"/>
      <c r="H84" s="90"/>
      <c r="I84" s="87"/>
      <c r="J84" s="88"/>
      <c r="K84" s="303">
        <v>0.05</v>
      </c>
      <c r="L84" s="856">
        <f>N78*K84</f>
        <v>30697.880766885384</v>
      </c>
      <c r="M84" s="857"/>
      <c r="N84" s="51"/>
    </row>
    <row r="85" spans="1:14" ht="15.75" thickBot="1">
      <c r="B85" s="91" t="s">
        <v>974</v>
      </c>
      <c r="C85" s="92"/>
      <c r="D85" s="92"/>
      <c r="E85" s="92"/>
      <c r="F85" s="92"/>
      <c r="G85" s="92"/>
      <c r="H85" s="92"/>
      <c r="I85" s="93"/>
      <c r="J85" s="94"/>
      <c r="K85" s="304">
        <v>0.05</v>
      </c>
      <c r="L85" s="858">
        <f>N78*K85</f>
        <v>30697.880766885384</v>
      </c>
      <c r="M85" s="859"/>
      <c r="N85" s="51"/>
    </row>
    <row r="86" spans="1:14" ht="15.75" thickBot="1">
      <c r="B86" s="821" t="s">
        <v>953</v>
      </c>
      <c r="C86" s="822"/>
      <c r="D86" s="822"/>
      <c r="E86" s="822"/>
      <c r="F86" s="822"/>
      <c r="G86" s="822"/>
      <c r="H86" s="822"/>
      <c r="I86" s="822"/>
      <c r="J86" s="822"/>
      <c r="K86" s="822"/>
      <c r="L86" s="822"/>
      <c r="M86" s="823"/>
      <c r="N86" s="52">
        <f>L83+L84+L85</f>
        <v>184187.28460131231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798144.89993901993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30</v>
      </c>
      <c r="N36" s="271">
        <f>K36/M36</f>
        <v>9597.4447383708412</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30</v>
      </c>
      <c r="N37" s="271">
        <f>K37/M37</f>
        <v>8637.7002645337561</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30</v>
      </c>
      <c r="N38" s="271">
        <f>K38/M38</f>
        <v>6079.5205644104863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8.9561768172669982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24323.62174413235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469174.04960225738</v>
      </c>
      <c r="N48" s="271">
        <f>K48*M48</f>
        <v>586467.56200282171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586467.56200282171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908">
        <f>VLOOKUP(A59,TRANSPORTE!A5:D123,4,FALSE)</f>
        <v>1816.651127221553</v>
      </c>
      <c r="M59" s="909"/>
      <c r="N59" s="286">
        <f>K59*L59</f>
        <v>2270.8139090269415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2270.8139090269415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895.61768172669986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613957.61533770768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122791.52306754154</v>
      </c>
      <c r="M83" s="857"/>
      <c r="N83" s="51"/>
    </row>
    <row r="84" spans="1:14">
      <c r="B84" s="89" t="s">
        <v>973</v>
      </c>
      <c r="C84" s="90"/>
      <c r="D84" s="90"/>
      <c r="E84" s="90"/>
      <c r="F84" s="90"/>
      <c r="G84" s="90"/>
      <c r="H84" s="90"/>
      <c r="I84" s="87"/>
      <c r="J84" s="88"/>
      <c r="K84" s="303">
        <v>0.05</v>
      </c>
      <c r="L84" s="856">
        <f>N78*K84</f>
        <v>30697.880766885384</v>
      </c>
      <c r="M84" s="857"/>
      <c r="N84" s="51"/>
    </row>
    <row r="85" spans="1:14" ht="15.75" thickBot="1">
      <c r="B85" s="91" t="s">
        <v>974</v>
      </c>
      <c r="C85" s="92"/>
      <c r="D85" s="92"/>
      <c r="E85" s="92"/>
      <c r="F85" s="92"/>
      <c r="G85" s="92"/>
      <c r="H85" s="92"/>
      <c r="I85" s="93"/>
      <c r="J85" s="94"/>
      <c r="K85" s="304">
        <v>0.05</v>
      </c>
      <c r="L85" s="858">
        <f>N78*K85</f>
        <v>30697.880766885384</v>
      </c>
      <c r="M85" s="859"/>
      <c r="N85" s="51"/>
    </row>
    <row r="86" spans="1:14" ht="15.75" thickBot="1">
      <c r="B86" s="821" t="s">
        <v>953</v>
      </c>
      <c r="C86" s="822"/>
      <c r="D86" s="822"/>
      <c r="E86" s="822"/>
      <c r="F86" s="822"/>
      <c r="G86" s="822"/>
      <c r="H86" s="822"/>
      <c r="I86" s="822"/>
      <c r="J86" s="822"/>
      <c r="K86" s="822"/>
      <c r="L86" s="822"/>
      <c r="M86" s="823"/>
      <c r="N86" s="52">
        <f>L83+L84+L85</f>
        <v>184187.28460131231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798144.89993901993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626.06666248651777</v>
      </c>
      <c r="N49" s="271">
        <f>K49*M49</f>
        <v>56345.9996237866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666272.26410672115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684452.44158112002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136890.48831622401</v>
      </c>
      <c r="M83" s="857"/>
      <c r="N83" s="51"/>
    </row>
    <row r="84" spans="1:14">
      <c r="B84" s="89" t="s">
        <v>973</v>
      </c>
      <c r="C84" s="90"/>
      <c r="D84" s="90"/>
      <c r="E84" s="90"/>
      <c r="F84" s="90"/>
      <c r="G84" s="90"/>
      <c r="H84" s="90"/>
      <c r="I84" s="87"/>
      <c r="J84" s="88"/>
      <c r="K84" s="303">
        <v>0.05</v>
      </c>
      <c r="L84" s="856">
        <f>N78*K84</f>
        <v>34222.622079056004</v>
      </c>
      <c r="M84" s="857"/>
      <c r="N84" s="51"/>
    </row>
    <row r="85" spans="1:14" ht="15.75" thickBot="1">
      <c r="B85" s="91" t="s">
        <v>974</v>
      </c>
      <c r="C85" s="92"/>
      <c r="D85" s="92"/>
      <c r="E85" s="92"/>
      <c r="F85" s="92"/>
      <c r="G85" s="92"/>
      <c r="H85" s="92"/>
      <c r="I85" s="93"/>
      <c r="J85" s="94"/>
      <c r="K85" s="304">
        <v>0.05</v>
      </c>
      <c r="L85" s="858">
        <f>N78*K85</f>
        <v>34222.622079056004</v>
      </c>
      <c r="M85" s="859"/>
      <c r="N85" s="51"/>
    </row>
    <row r="86" spans="1:14" ht="15.75" thickBot="1">
      <c r="B86" s="821" t="s">
        <v>953</v>
      </c>
      <c r="C86" s="822"/>
      <c r="D86" s="822"/>
      <c r="E86" s="822"/>
      <c r="F86" s="822"/>
      <c r="G86" s="822"/>
      <c r="H86" s="822"/>
      <c r="I86" s="822"/>
      <c r="J86" s="822"/>
      <c r="K86" s="822"/>
      <c r="L86" s="822"/>
      <c r="M86" s="823"/>
      <c r="N86" s="52">
        <f>L83+L84+L85</f>
        <v>205335.73247433599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889788.17405545595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626.06666248651777</v>
      </c>
      <c r="N49" s="271">
        <f>K49*M49</f>
        <v>56345.9996237866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666272.26410672115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684452.44158112002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136890.48831622401</v>
      </c>
      <c r="M83" s="857"/>
      <c r="N83" s="51"/>
    </row>
    <row r="84" spans="1:14">
      <c r="B84" s="89" t="s">
        <v>973</v>
      </c>
      <c r="C84" s="90"/>
      <c r="D84" s="90"/>
      <c r="E84" s="90"/>
      <c r="F84" s="90"/>
      <c r="G84" s="90"/>
      <c r="H84" s="90"/>
      <c r="I84" s="87"/>
      <c r="J84" s="88"/>
      <c r="K84" s="303">
        <v>0.05</v>
      </c>
      <c r="L84" s="856">
        <f>N78*K84</f>
        <v>34222.622079056004</v>
      </c>
      <c r="M84" s="857"/>
      <c r="N84" s="51"/>
    </row>
    <row r="85" spans="1:14" ht="15.75" thickBot="1">
      <c r="B85" s="91" t="s">
        <v>974</v>
      </c>
      <c r="C85" s="92"/>
      <c r="D85" s="92"/>
      <c r="E85" s="92"/>
      <c r="F85" s="92"/>
      <c r="G85" s="92"/>
      <c r="H85" s="92"/>
      <c r="I85" s="93"/>
      <c r="J85" s="94"/>
      <c r="K85" s="304">
        <v>0.05</v>
      </c>
      <c r="L85" s="858">
        <f>N78*K85</f>
        <v>34222.622079056004</v>
      </c>
      <c r="M85" s="859"/>
      <c r="N85" s="51"/>
    </row>
    <row r="86" spans="1:14" ht="15.75" thickBot="1">
      <c r="B86" s="821" t="s">
        <v>953</v>
      </c>
      <c r="C86" s="822"/>
      <c r="D86" s="822"/>
      <c r="E86" s="822"/>
      <c r="F86" s="822"/>
      <c r="G86" s="822"/>
      <c r="H86" s="822"/>
      <c r="I86" s="822"/>
      <c r="J86" s="822"/>
      <c r="K86" s="822"/>
      <c r="L86" s="822"/>
      <c r="M86" s="823"/>
      <c r="N86" s="52">
        <f>L83+L84+L85</f>
        <v>205335.73247433599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889788.17405545595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626.06666248651777</v>
      </c>
      <c r="N49" s="271">
        <f>K49*M49</f>
        <v>56345.9996237866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666272.26410672115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684452.44158112002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136890.48831622401</v>
      </c>
      <c r="M83" s="857"/>
      <c r="N83" s="51"/>
    </row>
    <row r="84" spans="1:14">
      <c r="B84" s="89" t="s">
        <v>973</v>
      </c>
      <c r="C84" s="90"/>
      <c r="D84" s="90"/>
      <c r="E84" s="90"/>
      <c r="F84" s="90"/>
      <c r="G84" s="90"/>
      <c r="H84" s="90"/>
      <c r="I84" s="87"/>
      <c r="J84" s="88"/>
      <c r="K84" s="303">
        <v>0.05</v>
      </c>
      <c r="L84" s="856">
        <f>N78*K84</f>
        <v>34222.622079056004</v>
      </c>
      <c r="M84" s="857"/>
      <c r="N84" s="51"/>
    </row>
    <row r="85" spans="1:14" ht="15.75" thickBot="1">
      <c r="B85" s="91" t="s">
        <v>974</v>
      </c>
      <c r="C85" s="92"/>
      <c r="D85" s="92"/>
      <c r="E85" s="92"/>
      <c r="F85" s="92"/>
      <c r="G85" s="92"/>
      <c r="H85" s="92"/>
      <c r="I85" s="93"/>
      <c r="J85" s="94"/>
      <c r="K85" s="304">
        <v>0.05</v>
      </c>
      <c r="L85" s="858">
        <f>N78*K85</f>
        <v>34222.622079056004</v>
      </c>
      <c r="M85" s="859"/>
      <c r="N85" s="51"/>
    </row>
    <row r="86" spans="1:14" ht="15.75" thickBot="1">
      <c r="B86" s="821" t="s">
        <v>953</v>
      </c>
      <c r="C86" s="822"/>
      <c r="D86" s="822"/>
      <c r="E86" s="822"/>
      <c r="F86" s="822"/>
      <c r="G86" s="822"/>
      <c r="H86" s="822"/>
      <c r="I86" s="822"/>
      <c r="J86" s="822"/>
      <c r="K86" s="822"/>
      <c r="L86" s="822"/>
      <c r="M86" s="823"/>
      <c r="N86" s="52">
        <f>L83+L84+L85</f>
        <v>205335.73247433599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889788.17405545595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626.06666248651777</v>
      </c>
      <c r="N49" s="271">
        <f>K49*M49</f>
        <v>56345.9996237866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666272.26410672115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684452.44158112002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136890.48831622401</v>
      </c>
      <c r="M83" s="857"/>
      <c r="N83" s="51"/>
    </row>
    <row r="84" spans="1:14">
      <c r="B84" s="89" t="s">
        <v>973</v>
      </c>
      <c r="C84" s="90"/>
      <c r="D84" s="90"/>
      <c r="E84" s="90"/>
      <c r="F84" s="90"/>
      <c r="G84" s="90"/>
      <c r="H84" s="90"/>
      <c r="I84" s="87"/>
      <c r="J84" s="88"/>
      <c r="K84" s="303">
        <v>0.05</v>
      </c>
      <c r="L84" s="856">
        <f>N78*K84</f>
        <v>34222.622079056004</v>
      </c>
      <c r="M84" s="857"/>
      <c r="N84" s="51"/>
    </row>
    <row r="85" spans="1:14" ht="15.75" thickBot="1">
      <c r="B85" s="91" t="s">
        <v>974</v>
      </c>
      <c r="C85" s="92"/>
      <c r="D85" s="92"/>
      <c r="E85" s="92"/>
      <c r="F85" s="92"/>
      <c r="G85" s="92"/>
      <c r="H85" s="92"/>
      <c r="I85" s="93"/>
      <c r="J85" s="94"/>
      <c r="K85" s="304">
        <v>0.05</v>
      </c>
      <c r="L85" s="858">
        <f>N78*K85</f>
        <v>34222.622079056004</v>
      </c>
      <c r="M85" s="859"/>
      <c r="N85" s="51"/>
    </row>
    <row r="86" spans="1:14" ht="15.75" thickBot="1">
      <c r="B86" s="821" t="s">
        <v>953</v>
      </c>
      <c r="C86" s="822"/>
      <c r="D86" s="822"/>
      <c r="E86" s="822"/>
      <c r="F86" s="822"/>
      <c r="G86" s="822"/>
      <c r="H86" s="822"/>
      <c r="I86" s="822"/>
      <c r="J86" s="822"/>
      <c r="K86" s="822"/>
      <c r="L86" s="822"/>
      <c r="M86" s="823"/>
      <c r="N86" s="52">
        <f>L83+L84+L85</f>
        <v>205335.73247433599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889788.17405545595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609926.26448293461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628106.44195733347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125621.2883914667</v>
      </c>
      <c r="M83" s="857"/>
      <c r="N83" s="51"/>
    </row>
    <row r="84" spans="1:14">
      <c r="B84" s="89" t="s">
        <v>973</v>
      </c>
      <c r="C84" s="90"/>
      <c r="D84" s="90"/>
      <c r="E84" s="90"/>
      <c r="F84" s="90"/>
      <c r="G84" s="90"/>
      <c r="H84" s="90"/>
      <c r="I84" s="87"/>
      <c r="J84" s="88"/>
      <c r="K84" s="303">
        <v>0.05</v>
      </c>
      <c r="L84" s="856">
        <f>N78*K84</f>
        <v>31405.322097866676</v>
      </c>
      <c r="M84" s="857"/>
      <c r="N84" s="51"/>
    </row>
    <row r="85" spans="1:14" ht="15.75" thickBot="1">
      <c r="B85" s="91" t="s">
        <v>974</v>
      </c>
      <c r="C85" s="92"/>
      <c r="D85" s="92"/>
      <c r="E85" s="92"/>
      <c r="F85" s="92"/>
      <c r="G85" s="92"/>
      <c r="H85" s="92"/>
      <c r="I85" s="93"/>
      <c r="J85" s="94"/>
      <c r="K85" s="304">
        <v>0.05</v>
      </c>
      <c r="L85" s="858">
        <f>N78*K85</f>
        <v>31405.322097866676</v>
      </c>
      <c r="M85" s="859"/>
      <c r="N85" s="51"/>
    </row>
    <row r="86" spans="1:14" ht="15.75" thickBot="1">
      <c r="B86" s="821" t="s">
        <v>953</v>
      </c>
      <c r="C86" s="822"/>
      <c r="D86" s="822"/>
      <c r="E86" s="822"/>
      <c r="F86" s="822"/>
      <c r="G86" s="822"/>
      <c r="H86" s="822"/>
      <c r="I86" s="822"/>
      <c r="J86" s="822"/>
      <c r="K86" s="822"/>
      <c r="L86" s="822"/>
      <c r="M86" s="823"/>
      <c r="N86" s="52">
        <f>L83+L84+L85</f>
        <v>188431.93258720005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816538.37454453355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609926.26448293461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628106.44195733347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125621.2883914667</v>
      </c>
      <c r="M83" s="857"/>
      <c r="N83" s="51"/>
    </row>
    <row r="84" spans="1:14">
      <c r="B84" s="89" t="s">
        <v>973</v>
      </c>
      <c r="C84" s="90"/>
      <c r="D84" s="90"/>
      <c r="E84" s="90"/>
      <c r="F84" s="90"/>
      <c r="G84" s="90"/>
      <c r="H84" s="90"/>
      <c r="I84" s="87"/>
      <c r="J84" s="88"/>
      <c r="K84" s="303">
        <v>0.05</v>
      </c>
      <c r="L84" s="856">
        <f>N78*K84</f>
        <v>31405.322097866676</v>
      </c>
      <c r="M84" s="857"/>
      <c r="N84" s="51"/>
    </row>
    <row r="85" spans="1:14" ht="15.75" thickBot="1">
      <c r="B85" s="91" t="s">
        <v>974</v>
      </c>
      <c r="C85" s="92"/>
      <c r="D85" s="92"/>
      <c r="E85" s="92"/>
      <c r="F85" s="92"/>
      <c r="G85" s="92"/>
      <c r="H85" s="92"/>
      <c r="I85" s="93"/>
      <c r="J85" s="94"/>
      <c r="K85" s="304">
        <v>0.05</v>
      </c>
      <c r="L85" s="858">
        <f>N78*K85</f>
        <v>31405.322097866676</v>
      </c>
      <c r="M85" s="859"/>
      <c r="N85" s="51"/>
    </row>
    <row r="86" spans="1:14" ht="15.75" thickBot="1">
      <c r="B86" s="821" t="s">
        <v>953</v>
      </c>
      <c r="C86" s="822"/>
      <c r="D86" s="822"/>
      <c r="E86" s="822"/>
      <c r="F86" s="822"/>
      <c r="G86" s="822"/>
      <c r="H86" s="822"/>
      <c r="I86" s="822"/>
      <c r="J86" s="822"/>
      <c r="K86" s="822"/>
      <c r="L86" s="822"/>
      <c r="M86" s="823"/>
      <c r="N86" s="52">
        <f>L83+L84+L85</f>
        <v>188431.93258720005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816538.37454453355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609926.26448293461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628106.44195733347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125621.2883914667</v>
      </c>
      <c r="M83" s="857"/>
      <c r="N83" s="51"/>
    </row>
    <row r="84" spans="1:14">
      <c r="B84" s="89" t="s">
        <v>973</v>
      </c>
      <c r="C84" s="90"/>
      <c r="D84" s="90"/>
      <c r="E84" s="90"/>
      <c r="F84" s="90"/>
      <c r="G84" s="90"/>
      <c r="H84" s="90"/>
      <c r="I84" s="87"/>
      <c r="J84" s="88"/>
      <c r="K84" s="303">
        <v>0.05</v>
      </c>
      <c r="L84" s="856">
        <f>N78*K84</f>
        <v>31405.322097866676</v>
      </c>
      <c r="M84" s="857"/>
      <c r="N84" s="51"/>
    </row>
    <row r="85" spans="1:14" ht="15.75" thickBot="1">
      <c r="B85" s="91" t="s">
        <v>974</v>
      </c>
      <c r="C85" s="92"/>
      <c r="D85" s="92"/>
      <c r="E85" s="92"/>
      <c r="F85" s="92"/>
      <c r="G85" s="92"/>
      <c r="H85" s="92"/>
      <c r="I85" s="93"/>
      <c r="J85" s="94"/>
      <c r="K85" s="304">
        <v>0.05</v>
      </c>
      <c r="L85" s="858">
        <f>N78*K85</f>
        <v>31405.322097866676</v>
      </c>
      <c r="M85" s="859"/>
      <c r="N85" s="51"/>
    </row>
    <row r="86" spans="1:14" ht="15.75" thickBot="1">
      <c r="B86" s="821" t="s">
        <v>953</v>
      </c>
      <c r="C86" s="822"/>
      <c r="D86" s="822"/>
      <c r="E86" s="822"/>
      <c r="F86" s="822"/>
      <c r="G86" s="822"/>
      <c r="H86" s="822"/>
      <c r="I86" s="822"/>
      <c r="J86" s="822"/>
      <c r="K86" s="822"/>
      <c r="L86" s="822"/>
      <c r="M86" s="823"/>
      <c r="N86" s="52">
        <f>L83+L84+L85</f>
        <v>188431.93258720005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816538.37454453355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609926.26448293461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628106.44195733347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125621.2883914667</v>
      </c>
      <c r="M83" s="857"/>
      <c r="N83" s="51"/>
    </row>
    <row r="84" spans="1:14">
      <c r="B84" s="89" t="s">
        <v>973</v>
      </c>
      <c r="C84" s="90"/>
      <c r="D84" s="90"/>
      <c r="E84" s="90"/>
      <c r="F84" s="90"/>
      <c r="G84" s="90"/>
      <c r="H84" s="90"/>
      <c r="I84" s="87"/>
      <c r="J84" s="88"/>
      <c r="K84" s="303">
        <v>0.05</v>
      </c>
      <c r="L84" s="856">
        <f>N78*K84</f>
        <v>31405.322097866676</v>
      </c>
      <c r="M84" s="857"/>
      <c r="N84" s="51"/>
    </row>
    <row r="85" spans="1:14" ht="15.75" thickBot="1">
      <c r="B85" s="91" t="s">
        <v>974</v>
      </c>
      <c r="C85" s="92"/>
      <c r="D85" s="92"/>
      <c r="E85" s="92"/>
      <c r="F85" s="92"/>
      <c r="G85" s="92"/>
      <c r="H85" s="92"/>
      <c r="I85" s="93"/>
      <c r="J85" s="94"/>
      <c r="K85" s="304">
        <v>0.05</v>
      </c>
      <c r="L85" s="858">
        <f>N78*K85</f>
        <v>31405.322097866676</v>
      </c>
      <c r="M85" s="859"/>
      <c r="N85" s="51"/>
    </row>
    <row r="86" spans="1:14" ht="15.75" thickBot="1">
      <c r="B86" s="821" t="s">
        <v>953</v>
      </c>
      <c r="C86" s="822"/>
      <c r="D86" s="822"/>
      <c r="E86" s="822"/>
      <c r="F86" s="822"/>
      <c r="G86" s="822"/>
      <c r="H86" s="822"/>
      <c r="I86" s="822"/>
      <c r="J86" s="822"/>
      <c r="K86" s="822"/>
      <c r="L86" s="822"/>
      <c r="M86" s="823"/>
      <c r="N86" s="52">
        <f>L83+L84+L85</f>
        <v>188431.93258720005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816538.37454453355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626.06666248651777</v>
      </c>
      <c r="N48" s="271">
        <f>K48*M48</f>
        <v>626.06666248651777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626.06666248651777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626.06666248651777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125.21333249730355</v>
      </c>
      <c r="M83" s="857"/>
      <c r="N83" s="51"/>
    </row>
    <row r="84" spans="1:14">
      <c r="B84" s="89" t="s">
        <v>973</v>
      </c>
      <c r="C84" s="90"/>
      <c r="D84" s="90"/>
      <c r="E84" s="90"/>
      <c r="F84" s="90"/>
      <c r="G84" s="90"/>
      <c r="H84" s="90"/>
      <c r="I84" s="87"/>
      <c r="J84" s="88"/>
      <c r="K84" s="303">
        <v>0.05</v>
      </c>
      <c r="L84" s="856">
        <f>N78*K84</f>
        <v>31.303333124325889</v>
      </c>
      <c r="M84" s="857"/>
      <c r="N84" s="51"/>
    </row>
    <row r="85" spans="1:14" ht="15.75" thickBot="1">
      <c r="B85" s="91" t="s">
        <v>974</v>
      </c>
      <c r="C85" s="92"/>
      <c r="D85" s="92"/>
      <c r="E85" s="92"/>
      <c r="F85" s="92"/>
      <c r="G85" s="92"/>
      <c r="H85" s="92"/>
      <c r="I85" s="93"/>
      <c r="J85" s="94"/>
      <c r="K85" s="304">
        <v>0.05</v>
      </c>
      <c r="L85" s="858">
        <f>N78*K85</f>
        <v>31.303333124325889</v>
      </c>
      <c r="M85" s="859"/>
      <c r="N85" s="51"/>
    </row>
    <row r="86" spans="1:14" ht="15.75" thickBot="1">
      <c r="B86" s="821" t="s">
        <v>953</v>
      </c>
      <c r="C86" s="822"/>
      <c r="D86" s="822"/>
      <c r="E86" s="822"/>
      <c r="F86" s="822"/>
      <c r="G86" s="822"/>
      <c r="H86" s="822"/>
      <c r="I86" s="822"/>
      <c r="J86" s="822"/>
      <c r="K86" s="822"/>
      <c r="L86" s="822"/>
      <c r="M86" s="823"/>
      <c r="N86" s="52">
        <f>L83+L84+L85</f>
        <v>187.81999874595533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813.8866612324731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626.06666248651777</v>
      </c>
      <c r="N49" s="271">
        <f>K49*M49</f>
        <v>56345.9996237866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666272.26410672115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684452.44158112002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136890.48831622401</v>
      </c>
      <c r="M83" s="857"/>
      <c r="N83" s="51"/>
    </row>
    <row r="84" spans="1:14">
      <c r="B84" s="89" t="s">
        <v>973</v>
      </c>
      <c r="C84" s="90"/>
      <c r="D84" s="90"/>
      <c r="E84" s="90"/>
      <c r="F84" s="90"/>
      <c r="G84" s="90"/>
      <c r="H84" s="90"/>
      <c r="I84" s="87"/>
      <c r="J84" s="88"/>
      <c r="K84" s="303">
        <v>0.05</v>
      </c>
      <c r="L84" s="856">
        <f>N78*K84</f>
        <v>34222.622079056004</v>
      </c>
      <c r="M84" s="857"/>
      <c r="N84" s="51"/>
    </row>
    <row r="85" spans="1:14" ht="15.75" thickBot="1">
      <c r="B85" s="91" t="s">
        <v>974</v>
      </c>
      <c r="C85" s="92"/>
      <c r="D85" s="92"/>
      <c r="E85" s="92"/>
      <c r="F85" s="92"/>
      <c r="G85" s="92"/>
      <c r="H85" s="92"/>
      <c r="I85" s="93"/>
      <c r="J85" s="94"/>
      <c r="K85" s="304">
        <v>0.05</v>
      </c>
      <c r="L85" s="858">
        <f>N78*K85</f>
        <v>34222.622079056004</v>
      </c>
      <c r="M85" s="859"/>
      <c r="N85" s="51"/>
    </row>
    <row r="86" spans="1:14" ht="15.75" thickBot="1">
      <c r="B86" s="821" t="s">
        <v>953</v>
      </c>
      <c r="C86" s="822"/>
      <c r="D86" s="822"/>
      <c r="E86" s="822"/>
      <c r="F86" s="822"/>
      <c r="G86" s="822"/>
      <c r="H86" s="822"/>
      <c r="I86" s="822"/>
      <c r="J86" s="822"/>
      <c r="K86" s="822"/>
      <c r="L86" s="822"/>
      <c r="M86" s="823"/>
      <c r="N86" s="52">
        <f>L83+L84+L85</f>
        <v>205335.73247433599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889788.17405545595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626.06666248651777</v>
      </c>
      <c r="N49" s="271">
        <f>K49*M49</f>
        <v>56345.9996237866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666272.26410672115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684452.44158112002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136890.48831622401</v>
      </c>
      <c r="M83" s="857"/>
      <c r="N83" s="51"/>
    </row>
    <row r="84" spans="1:14">
      <c r="B84" s="89" t="s">
        <v>973</v>
      </c>
      <c r="C84" s="90"/>
      <c r="D84" s="90"/>
      <c r="E84" s="90"/>
      <c r="F84" s="90"/>
      <c r="G84" s="90"/>
      <c r="H84" s="90"/>
      <c r="I84" s="87"/>
      <c r="J84" s="88"/>
      <c r="K84" s="303">
        <v>0.05</v>
      </c>
      <c r="L84" s="856">
        <f>N78*K84</f>
        <v>34222.622079056004</v>
      </c>
      <c r="M84" s="857"/>
      <c r="N84" s="51"/>
    </row>
    <row r="85" spans="1:14" ht="15.75" thickBot="1">
      <c r="B85" s="91" t="s">
        <v>974</v>
      </c>
      <c r="C85" s="92"/>
      <c r="D85" s="92"/>
      <c r="E85" s="92"/>
      <c r="F85" s="92"/>
      <c r="G85" s="92"/>
      <c r="H85" s="92"/>
      <c r="I85" s="93"/>
      <c r="J85" s="94"/>
      <c r="K85" s="304">
        <v>0.05</v>
      </c>
      <c r="L85" s="858">
        <f>N78*K85</f>
        <v>34222.622079056004</v>
      </c>
      <c r="M85" s="859"/>
      <c r="N85" s="51"/>
    </row>
    <row r="86" spans="1:14" ht="15.75" thickBot="1">
      <c r="B86" s="821" t="s">
        <v>953</v>
      </c>
      <c r="C86" s="822"/>
      <c r="D86" s="822"/>
      <c r="E86" s="822"/>
      <c r="F86" s="822"/>
      <c r="G86" s="822"/>
      <c r="H86" s="822"/>
      <c r="I86" s="822"/>
      <c r="J86" s="822"/>
      <c r="K86" s="822"/>
      <c r="L86" s="822"/>
      <c r="M86" s="823"/>
      <c r="N86" s="52">
        <f>L83+L84+L85</f>
        <v>205335.73247433599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889788.17405545595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609926.26448293461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628106.44195733347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125621.2883914667</v>
      </c>
      <c r="M83" s="857"/>
      <c r="N83" s="51"/>
    </row>
    <row r="84" spans="1:14">
      <c r="B84" s="89" t="s">
        <v>973</v>
      </c>
      <c r="C84" s="90"/>
      <c r="D84" s="90"/>
      <c r="E84" s="90"/>
      <c r="F84" s="90"/>
      <c r="G84" s="90"/>
      <c r="H84" s="90"/>
      <c r="I84" s="87"/>
      <c r="J84" s="88"/>
      <c r="K84" s="303">
        <v>0.05</v>
      </c>
      <c r="L84" s="856">
        <f>N78*K84</f>
        <v>31405.322097866676</v>
      </c>
      <c r="M84" s="857"/>
      <c r="N84" s="51"/>
    </row>
    <row r="85" spans="1:14" ht="15.75" thickBot="1">
      <c r="B85" s="91" t="s">
        <v>974</v>
      </c>
      <c r="C85" s="92"/>
      <c r="D85" s="92"/>
      <c r="E85" s="92"/>
      <c r="F85" s="92"/>
      <c r="G85" s="92"/>
      <c r="H85" s="92"/>
      <c r="I85" s="93"/>
      <c r="J85" s="94"/>
      <c r="K85" s="304">
        <v>0.05</v>
      </c>
      <c r="L85" s="858">
        <f>N78*K85</f>
        <v>31405.322097866676</v>
      </c>
      <c r="M85" s="859"/>
      <c r="N85" s="51"/>
    </row>
    <row r="86" spans="1:14" ht="15.75" thickBot="1">
      <c r="B86" s="821" t="s">
        <v>953</v>
      </c>
      <c r="C86" s="822"/>
      <c r="D86" s="822"/>
      <c r="E86" s="822"/>
      <c r="F86" s="822"/>
      <c r="G86" s="822"/>
      <c r="H86" s="822"/>
      <c r="I86" s="822"/>
      <c r="J86" s="822"/>
      <c r="K86" s="822"/>
      <c r="L86" s="822"/>
      <c r="M86" s="823"/>
      <c r="N86" s="52">
        <f>L83+L84+L85</f>
        <v>188431.93258720005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816538.37454453355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45</v>
      </c>
      <c r="N36" s="271">
        <f>K36/M36</f>
        <v>5404.0012173520081</v>
      </c>
    </row>
    <row r="37" spans="1:14">
      <c r="A37" s="113" t="s">
        <v>271</v>
      </c>
      <c r="B37" s="870" t="str">
        <f>VLOOKUP(A37,EQUIPOS!A7:D154,3,FALSE)</f>
        <v>Motoniveladora, potencia 140 HP, ancho de cuchilla 3,66 m, peso 11 ton.</v>
      </c>
      <c r="C37" s="871"/>
      <c r="D37" s="871"/>
      <c r="E37" s="871"/>
      <c r="F37" s="871"/>
      <c r="G37" s="871"/>
      <c r="H37" s="872"/>
      <c r="I37" s="266"/>
      <c r="J37" s="267"/>
      <c r="K37" s="268">
        <f>VLOOKUP(A37,EQUIPOS!A7:D164,4,FALSE)</f>
        <v>259131.0079360127</v>
      </c>
      <c r="L37" s="269"/>
      <c r="M37" s="270">
        <v>45</v>
      </c>
      <c r="N37" s="271">
        <f>K37/M37</f>
        <v>5758.4668430225047</v>
      </c>
    </row>
    <row r="38" spans="1:14">
      <c r="A38" t="s">
        <v>365</v>
      </c>
      <c r="B38" s="870" t="str">
        <f>VLOOKUP(A38,EQUIPOS!A8:D154,3,FALSE)</f>
        <v xml:space="preserve">Vibrocompatador, potencia 153 HP, peso 10 Ton. </v>
      </c>
      <c r="C38" s="871"/>
      <c r="D38" s="871"/>
      <c r="E38" s="871"/>
      <c r="F38" s="871"/>
      <c r="G38" s="871"/>
      <c r="H38" s="872"/>
      <c r="I38" s="266"/>
      <c r="J38" s="267"/>
      <c r="K38" s="268">
        <f>VLOOKUP(A38,EQUIPOS!A8:D165,4,FALSE)</f>
        <v>182385.61693231459</v>
      </c>
      <c r="L38" s="269"/>
      <c r="M38" s="270">
        <v>45</v>
      </c>
      <c r="N38" s="271">
        <f>K38/M38</f>
        <v>4053.0137096069907</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5.9707845448446664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15221.452554526348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469174.04960225738</v>
      </c>
      <c r="N48" s="271">
        <f>K48*M48</f>
        <v>609926.26448293461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609926.26448293461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908">
        <f>VLOOKUP(A59,TRANSPORTE!A5:D123,4,FALSE)</f>
        <v>1816.651127221553</v>
      </c>
      <c r="M59" s="909"/>
      <c r="N59" s="286">
        <f>K59*L59</f>
        <v>2361.6464653880189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821" t="s">
        <v>953</v>
      </c>
      <c r="C76" s="822"/>
      <c r="D76" s="822"/>
      <c r="E76" s="822"/>
      <c r="F76" s="822"/>
      <c r="G76" s="822"/>
      <c r="H76" s="822"/>
      <c r="I76" s="864"/>
      <c r="J76" s="864"/>
      <c r="K76" s="864"/>
      <c r="L76" s="864"/>
      <c r="M76" s="865"/>
      <c r="N76" s="459">
        <f>SUM(N70:N75)</f>
        <v>597.07845448446665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628106.44195733347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125621.2883914667</v>
      </c>
      <c r="M83" s="857"/>
      <c r="N83" s="51"/>
    </row>
    <row r="84" spans="1:14">
      <c r="B84" s="89" t="s">
        <v>973</v>
      </c>
      <c r="C84" s="90"/>
      <c r="D84" s="90"/>
      <c r="E84" s="90"/>
      <c r="F84" s="90"/>
      <c r="G84" s="90"/>
      <c r="H84" s="90"/>
      <c r="I84" s="87"/>
      <c r="J84" s="88"/>
      <c r="K84" s="303">
        <v>0.05</v>
      </c>
      <c r="L84" s="856">
        <f>N78*K84</f>
        <v>31405.322097866676</v>
      </c>
      <c r="M84" s="857"/>
      <c r="N84" s="51"/>
    </row>
    <row r="85" spans="1:14" ht="15.75" thickBot="1">
      <c r="B85" s="91" t="s">
        <v>974</v>
      </c>
      <c r="C85" s="92"/>
      <c r="D85" s="92"/>
      <c r="E85" s="92"/>
      <c r="F85" s="92"/>
      <c r="G85" s="92"/>
      <c r="H85" s="92"/>
      <c r="I85" s="93"/>
      <c r="J85" s="94"/>
      <c r="K85" s="304">
        <v>0.05</v>
      </c>
      <c r="L85" s="858">
        <f>N78*K85</f>
        <v>31405.322097866676</v>
      </c>
      <c r="M85" s="859"/>
      <c r="N85" s="51"/>
    </row>
    <row r="86" spans="1:14" ht="15.75" thickBot="1">
      <c r="B86" s="821" t="s">
        <v>953</v>
      </c>
      <c r="C86" s="822"/>
      <c r="D86" s="822"/>
      <c r="E86" s="822"/>
      <c r="F86" s="822"/>
      <c r="G86" s="822"/>
      <c r="H86" s="822"/>
      <c r="I86" s="822"/>
      <c r="J86" s="822"/>
      <c r="K86" s="822"/>
      <c r="L86" s="822"/>
      <c r="M86" s="823"/>
      <c r="N86" s="52">
        <f>L83+L84+L85</f>
        <v>188431.93258720005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816538.37454453355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626.06666248651777</v>
      </c>
      <c r="N48" s="271">
        <f>K48*M48</f>
        <v>626.06666248651777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626.06666248651777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626.06666248651777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125.21333249730355</v>
      </c>
      <c r="M83" s="857"/>
      <c r="N83" s="51"/>
    </row>
    <row r="84" spans="1:14">
      <c r="B84" s="89" t="s">
        <v>973</v>
      </c>
      <c r="C84" s="90"/>
      <c r="D84" s="90"/>
      <c r="E84" s="90"/>
      <c r="F84" s="90"/>
      <c r="G84" s="90"/>
      <c r="H84" s="90"/>
      <c r="I84" s="87"/>
      <c r="J84" s="88"/>
      <c r="K84" s="303">
        <v>0.05</v>
      </c>
      <c r="L84" s="856">
        <f>N78*K84</f>
        <v>31.303333124325889</v>
      </c>
      <c r="M84" s="857"/>
      <c r="N84" s="51"/>
    </row>
    <row r="85" spans="1:14" ht="15.75" thickBot="1">
      <c r="B85" s="91" t="s">
        <v>974</v>
      </c>
      <c r="C85" s="92"/>
      <c r="D85" s="92"/>
      <c r="E85" s="92"/>
      <c r="F85" s="92"/>
      <c r="G85" s="92"/>
      <c r="H85" s="92"/>
      <c r="I85" s="93"/>
      <c r="J85" s="94"/>
      <c r="K85" s="304">
        <v>0.05</v>
      </c>
      <c r="L85" s="858">
        <f>N78*K85</f>
        <v>31.303333124325889</v>
      </c>
      <c r="M85" s="859"/>
      <c r="N85" s="51"/>
    </row>
    <row r="86" spans="1:14" ht="15.75" thickBot="1">
      <c r="B86" s="821" t="s">
        <v>953</v>
      </c>
      <c r="C86" s="822"/>
      <c r="D86" s="822"/>
      <c r="E86" s="822"/>
      <c r="F86" s="822"/>
      <c r="G86" s="822"/>
      <c r="H86" s="822"/>
      <c r="I86" s="822"/>
      <c r="J86" s="822"/>
      <c r="K86" s="822"/>
      <c r="L86" s="822"/>
      <c r="M86" s="823"/>
      <c r="N86" s="52">
        <f>L83+L84+L85</f>
        <v>187.81999874595533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813.8866612324731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451"/>
      <c r="L30" s="797" t="s">
        <v>945</v>
      </c>
      <c r="M30" s="798"/>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29007.377918175673</v>
      </c>
      <c r="N48" s="271">
        <f>K48*M48</f>
        <v>29007.377918175673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29007.377918175673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29007.377918175673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5801.4755836351351</v>
      </c>
      <c r="M83" s="857"/>
      <c r="N83" s="51"/>
    </row>
    <row r="84" spans="1:14">
      <c r="B84" s="89" t="s">
        <v>973</v>
      </c>
      <c r="C84" s="90"/>
      <c r="D84" s="90"/>
      <c r="E84" s="90"/>
      <c r="F84" s="90"/>
      <c r="G84" s="90"/>
      <c r="H84" s="90"/>
      <c r="I84" s="87"/>
      <c r="J84" s="88"/>
      <c r="K84" s="303">
        <v>0.05</v>
      </c>
      <c r="L84" s="856">
        <f>N78*K84</f>
        <v>1450.3688959087838</v>
      </c>
      <c r="M84" s="857"/>
      <c r="N84" s="51"/>
    </row>
    <row r="85" spans="1:14" ht="15.75" thickBot="1">
      <c r="B85" s="91" t="s">
        <v>974</v>
      </c>
      <c r="C85" s="92"/>
      <c r="D85" s="92"/>
      <c r="E85" s="92"/>
      <c r="F85" s="92"/>
      <c r="G85" s="92"/>
      <c r="H85" s="92"/>
      <c r="I85" s="93"/>
      <c r="J85" s="94"/>
      <c r="K85" s="304">
        <v>0.05</v>
      </c>
      <c r="L85" s="858">
        <f>N78*K85</f>
        <v>1450.3688959087838</v>
      </c>
      <c r="M85" s="859"/>
      <c r="N85" s="51"/>
    </row>
    <row r="86" spans="1:14" ht="15.75" thickBot="1">
      <c r="B86" s="821" t="s">
        <v>953</v>
      </c>
      <c r="C86" s="822"/>
      <c r="D86" s="822"/>
      <c r="E86" s="822"/>
      <c r="F86" s="822"/>
      <c r="G86" s="822"/>
      <c r="H86" s="822"/>
      <c r="I86" s="822"/>
      <c r="J86" s="822"/>
      <c r="K86" s="822"/>
      <c r="L86" s="822"/>
      <c r="M86" s="823"/>
      <c r="N86" s="52">
        <f>L83+L84+L85</f>
        <v>8702.2133754527022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37709.591293628371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2316.9979988049945</v>
      </c>
      <c r="N48" s="271">
        <f>K48*M48</f>
        <v>2316.9979988049945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2316.9979988049945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2316.9979988049945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463.39959976099891</v>
      </c>
      <c r="M83" s="857"/>
      <c r="N83" s="51"/>
    </row>
    <row r="84" spans="1:14">
      <c r="B84" s="89" t="s">
        <v>973</v>
      </c>
      <c r="C84" s="90"/>
      <c r="D84" s="90"/>
      <c r="E84" s="90"/>
      <c r="F84" s="90"/>
      <c r="G84" s="90"/>
      <c r="H84" s="90"/>
      <c r="I84" s="87"/>
      <c r="J84" s="88"/>
      <c r="K84" s="303">
        <v>0.05</v>
      </c>
      <c r="L84" s="856">
        <f>N78*K84</f>
        <v>115.84989994024973</v>
      </c>
      <c r="M84" s="857"/>
      <c r="N84" s="51"/>
    </row>
    <row r="85" spans="1:14" ht="15.75" thickBot="1">
      <c r="B85" s="91" t="s">
        <v>974</v>
      </c>
      <c r="C85" s="92"/>
      <c r="D85" s="92"/>
      <c r="E85" s="92"/>
      <c r="F85" s="92"/>
      <c r="G85" s="92"/>
      <c r="H85" s="92"/>
      <c r="I85" s="93"/>
      <c r="J85" s="94"/>
      <c r="K85" s="304">
        <v>0.05</v>
      </c>
      <c r="L85" s="858">
        <f>N78*K85</f>
        <v>115.84989994024973</v>
      </c>
      <c r="M85" s="859"/>
      <c r="N85" s="51"/>
    </row>
    <row r="86" spans="1:14" ht="15.75" thickBot="1">
      <c r="B86" s="821" t="s">
        <v>953</v>
      </c>
      <c r="C86" s="822"/>
      <c r="D86" s="822"/>
      <c r="E86" s="822"/>
      <c r="F86" s="822"/>
      <c r="G86" s="822"/>
      <c r="H86" s="822"/>
      <c r="I86" s="822"/>
      <c r="J86" s="822"/>
      <c r="K86" s="822"/>
      <c r="L86" s="822"/>
      <c r="M86" s="823"/>
      <c r="N86" s="52">
        <f>L83+L84+L85</f>
        <v>695.09939964149839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3012.0973984464927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2188.2758877602723</v>
      </c>
      <c r="N48" s="271">
        <f>K48*M48</f>
        <v>2188.2758877602723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2188.2758877602723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2188.2758877602723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437.65517755205451</v>
      </c>
      <c r="M83" s="857"/>
      <c r="N83" s="51"/>
    </row>
    <row r="84" spans="1:14">
      <c r="B84" s="89" t="s">
        <v>973</v>
      </c>
      <c r="C84" s="90"/>
      <c r="D84" s="90"/>
      <c r="E84" s="90"/>
      <c r="F84" s="90"/>
      <c r="G84" s="90"/>
      <c r="H84" s="90"/>
      <c r="I84" s="87"/>
      <c r="J84" s="88"/>
      <c r="K84" s="303">
        <v>0.05</v>
      </c>
      <c r="L84" s="856">
        <f>N78*K84</f>
        <v>109.41379438801363</v>
      </c>
      <c r="M84" s="857"/>
      <c r="N84" s="51"/>
    </row>
    <row r="85" spans="1:14" ht="15.75" thickBot="1">
      <c r="B85" s="91" t="s">
        <v>974</v>
      </c>
      <c r="C85" s="92"/>
      <c r="D85" s="92"/>
      <c r="E85" s="92"/>
      <c r="F85" s="92"/>
      <c r="G85" s="92"/>
      <c r="H85" s="92"/>
      <c r="I85" s="93"/>
      <c r="J85" s="94"/>
      <c r="K85" s="304">
        <v>0.05</v>
      </c>
      <c r="L85" s="858">
        <f>N78*K85</f>
        <v>109.41379438801363</v>
      </c>
      <c r="M85" s="859"/>
      <c r="N85" s="51"/>
    </row>
    <row r="86" spans="1:14" ht="15.75" thickBot="1">
      <c r="B86" s="821" t="s">
        <v>953</v>
      </c>
      <c r="C86" s="822"/>
      <c r="D86" s="822"/>
      <c r="E86" s="822"/>
      <c r="F86" s="822"/>
      <c r="G86" s="822"/>
      <c r="H86" s="822"/>
      <c r="I86" s="822"/>
      <c r="J86" s="822"/>
      <c r="K86" s="822"/>
      <c r="L86" s="822"/>
      <c r="M86" s="823"/>
      <c r="N86" s="52">
        <f>L83+L84+L85</f>
        <v>656.48276632808188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2844.758654088354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6757.9108298479005</v>
      </c>
      <c r="N48" s="271">
        <f>K48*M48</f>
        <v>6757.9108298479005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6757.9108298479005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6757.9108298479005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1351.5821659695803</v>
      </c>
      <c r="M83" s="857"/>
      <c r="N83" s="51"/>
    </row>
    <row r="84" spans="1:14">
      <c r="B84" s="89" t="s">
        <v>973</v>
      </c>
      <c r="C84" s="90"/>
      <c r="D84" s="90"/>
      <c r="E84" s="90"/>
      <c r="F84" s="90"/>
      <c r="G84" s="90"/>
      <c r="H84" s="90"/>
      <c r="I84" s="87"/>
      <c r="J84" s="88"/>
      <c r="K84" s="303">
        <v>0.05</v>
      </c>
      <c r="L84" s="856">
        <f>N78*K84</f>
        <v>337.89554149239507</v>
      </c>
      <c r="M84" s="857"/>
      <c r="N84" s="51"/>
    </row>
    <row r="85" spans="1:14" ht="15.75" thickBot="1">
      <c r="B85" s="91" t="s">
        <v>974</v>
      </c>
      <c r="C85" s="92"/>
      <c r="D85" s="92"/>
      <c r="E85" s="92"/>
      <c r="F85" s="92"/>
      <c r="G85" s="92"/>
      <c r="H85" s="92"/>
      <c r="I85" s="93"/>
      <c r="J85" s="94"/>
      <c r="K85" s="304">
        <v>0.05</v>
      </c>
      <c r="L85" s="858">
        <f>N78*K85</f>
        <v>337.89554149239507</v>
      </c>
      <c r="M85" s="859"/>
      <c r="N85" s="51"/>
    </row>
    <row r="86" spans="1:14" ht="15.75" thickBot="1">
      <c r="B86" s="821" t="s">
        <v>953</v>
      </c>
      <c r="C86" s="822"/>
      <c r="D86" s="822"/>
      <c r="E86" s="822"/>
      <c r="F86" s="822"/>
      <c r="G86" s="822"/>
      <c r="H86" s="822"/>
      <c r="I86" s="822"/>
      <c r="J86" s="822"/>
      <c r="K86" s="822"/>
      <c r="L86" s="822"/>
      <c r="M86" s="823"/>
      <c r="N86" s="52">
        <f>L83+L84+L85</f>
        <v>2027.3732489543704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8785.2840788022713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2059.5537767155506</v>
      </c>
      <c r="N48" s="271">
        <f>K48*M48</f>
        <v>2059.5537767155506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2059.5537767155506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2059.5537767155506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411.91075534311017</v>
      </c>
      <c r="M83" s="857"/>
      <c r="N83" s="51"/>
    </row>
    <row r="84" spans="1:14">
      <c r="B84" s="89" t="s">
        <v>973</v>
      </c>
      <c r="C84" s="90"/>
      <c r="D84" s="90"/>
      <c r="E84" s="90"/>
      <c r="F84" s="90"/>
      <c r="G84" s="90"/>
      <c r="H84" s="90"/>
      <c r="I84" s="87"/>
      <c r="J84" s="88"/>
      <c r="K84" s="303">
        <v>0.05</v>
      </c>
      <c r="L84" s="856">
        <f>N78*K84</f>
        <v>102.97768883577754</v>
      </c>
      <c r="M84" s="857"/>
      <c r="N84" s="51"/>
    </row>
    <row r="85" spans="1:14" ht="15.75" thickBot="1">
      <c r="B85" s="91" t="s">
        <v>974</v>
      </c>
      <c r="C85" s="92"/>
      <c r="D85" s="92"/>
      <c r="E85" s="92"/>
      <c r="F85" s="92"/>
      <c r="G85" s="92"/>
      <c r="H85" s="92"/>
      <c r="I85" s="93"/>
      <c r="J85" s="94"/>
      <c r="K85" s="304">
        <v>0.05</v>
      </c>
      <c r="L85" s="858">
        <f>N78*K85</f>
        <v>102.97768883577754</v>
      </c>
      <c r="M85" s="859"/>
      <c r="N85" s="51"/>
    </row>
    <row r="86" spans="1:14" ht="15.75" thickBot="1">
      <c r="B86" s="821" t="s">
        <v>953</v>
      </c>
      <c r="C86" s="822"/>
      <c r="D86" s="822"/>
      <c r="E86" s="822"/>
      <c r="F86" s="822"/>
      <c r="G86" s="822"/>
      <c r="H86" s="822"/>
      <c r="I86" s="822"/>
      <c r="J86" s="822"/>
      <c r="K86" s="822"/>
      <c r="L86" s="822"/>
      <c r="M86" s="823"/>
      <c r="N86" s="52">
        <f>L83+L84+L85</f>
        <v>617.86613301466537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2677.4199097302162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6757.9108298479005</v>
      </c>
      <c r="N48" s="271">
        <f>K48*M48</f>
        <v>6757.9108298479005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6757.9108298479005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6757.9108298479005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1351.5821659695803</v>
      </c>
      <c r="M83" s="857"/>
      <c r="N83" s="51"/>
    </row>
    <row r="84" spans="1:14">
      <c r="B84" s="89" t="s">
        <v>973</v>
      </c>
      <c r="C84" s="90"/>
      <c r="D84" s="90"/>
      <c r="E84" s="90"/>
      <c r="F84" s="90"/>
      <c r="G84" s="90"/>
      <c r="H84" s="90"/>
      <c r="I84" s="87"/>
      <c r="J84" s="88"/>
      <c r="K84" s="303">
        <v>0.05</v>
      </c>
      <c r="L84" s="856">
        <f>N78*K84</f>
        <v>337.89554149239507</v>
      </c>
      <c r="M84" s="857"/>
      <c r="N84" s="51"/>
    </row>
    <row r="85" spans="1:14" ht="15.75" thickBot="1">
      <c r="B85" s="91" t="s">
        <v>974</v>
      </c>
      <c r="C85" s="92"/>
      <c r="D85" s="92"/>
      <c r="E85" s="92"/>
      <c r="F85" s="92"/>
      <c r="G85" s="92"/>
      <c r="H85" s="92"/>
      <c r="I85" s="93"/>
      <c r="J85" s="94"/>
      <c r="K85" s="304">
        <v>0.05</v>
      </c>
      <c r="L85" s="858">
        <f>N78*K85</f>
        <v>337.89554149239507</v>
      </c>
      <c r="M85" s="859"/>
      <c r="N85" s="51"/>
    </row>
    <row r="86" spans="1:14" ht="15.75" thickBot="1">
      <c r="B86" s="821" t="s">
        <v>953</v>
      </c>
      <c r="C86" s="822"/>
      <c r="D86" s="822"/>
      <c r="E86" s="822"/>
      <c r="F86" s="822"/>
      <c r="G86" s="822"/>
      <c r="H86" s="822"/>
      <c r="I86" s="822"/>
      <c r="J86" s="822"/>
      <c r="K86" s="822"/>
      <c r="L86" s="822"/>
      <c r="M86" s="823"/>
      <c r="N86" s="52">
        <f>L83+L84+L85</f>
        <v>2027.3732489543704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8785.2840788022713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6757.9108298479005</v>
      </c>
      <c r="N48" s="271">
        <f>K48*M48</f>
        <v>6757.9108298479005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6757.9108298479005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6757.9108298479005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1351.5821659695803</v>
      </c>
      <c r="M83" s="857"/>
      <c r="N83" s="51"/>
    </row>
    <row r="84" spans="1:14">
      <c r="B84" s="89" t="s">
        <v>973</v>
      </c>
      <c r="C84" s="90"/>
      <c r="D84" s="90"/>
      <c r="E84" s="90"/>
      <c r="F84" s="90"/>
      <c r="G84" s="90"/>
      <c r="H84" s="90"/>
      <c r="I84" s="87"/>
      <c r="J84" s="88"/>
      <c r="K84" s="303">
        <v>0.05</v>
      </c>
      <c r="L84" s="856">
        <f>N78*K84</f>
        <v>337.89554149239507</v>
      </c>
      <c r="M84" s="857"/>
      <c r="N84" s="51"/>
    </row>
    <row r="85" spans="1:14" ht="15.75" thickBot="1">
      <c r="B85" s="91" t="s">
        <v>974</v>
      </c>
      <c r="C85" s="92"/>
      <c r="D85" s="92"/>
      <c r="E85" s="92"/>
      <c r="F85" s="92"/>
      <c r="G85" s="92"/>
      <c r="H85" s="92"/>
      <c r="I85" s="93"/>
      <c r="J85" s="94"/>
      <c r="K85" s="304">
        <v>0.05</v>
      </c>
      <c r="L85" s="858">
        <f>N78*K85</f>
        <v>337.89554149239507</v>
      </c>
      <c r="M85" s="859"/>
      <c r="N85" s="51"/>
    </row>
    <row r="86" spans="1:14" ht="15.75" thickBot="1">
      <c r="B86" s="821" t="s">
        <v>953</v>
      </c>
      <c r="C86" s="822"/>
      <c r="D86" s="822"/>
      <c r="E86" s="822"/>
      <c r="F86" s="822"/>
      <c r="G86" s="822"/>
      <c r="H86" s="822"/>
      <c r="I86" s="822"/>
      <c r="J86" s="822"/>
      <c r="K86" s="822"/>
      <c r="L86" s="822"/>
      <c r="M86" s="823"/>
      <c r="N86" s="52">
        <f>L83+L84+L85</f>
        <v>2027.3732489543704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8785.2840788022713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2662.8299217804847</v>
      </c>
      <c r="N48" s="271">
        <f>K48*M48</f>
        <v>2662.8299217804847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2662.8299217804847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2662.8299217804847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532.56598435609692</v>
      </c>
      <c r="M83" s="857"/>
      <c r="N83" s="51"/>
    </row>
    <row r="84" spans="1:14">
      <c r="B84" s="89" t="s">
        <v>973</v>
      </c>
      <c r="C84" s="90"/>
      <c r="D84" s="90"/>
      <c r="E84" s="90"/>
      <c r="F84" s="90"/>
      <c r="G84" s="90"/>
      <c r="H84" s="90"/>
      <c r="I84" s="87"/>
      <c r="J84" s="88"/>
      <c r="K84" s="303">
        <v>0.05</v>
      </c>
      <c r="L84" s="856">
        <f>N78*K84</f>
        <v>133.14149608902423</v>
      </c>
      <c r="M84" s="857"/>
      <c r="N84" s="51"/>
    </row>
    <row r="85" spans="1:14" ht="15.75" thickBot="1">
      <c r="B85" s="91" t="s">
        <v>974</v>
      </c>
      <c r="C85" s="92"/>
      <c r="D85" s="92"/>
      <c r="E85" s="92"/>
      <c r="F85" s="92"/>
      <c r="G85" s="92"/>
      <c r="H85" s="92"/>
      <c r="I85" s="93"/>
      <c r="J85" s="94"/>
      <c r="K85" s="304">
        <v>0.05</v>
      </c>
      <c r="L85" s="858">
        <f>N78*K85</f>
        <v>133.14149608902423</v>
      </c>
      <c r="M85" s="859"/>
      <c r="N85" s="51"/>
    </row>
    <row r="86" spans="1:14" ht="15.75" thickBot="1">
      <c r="B86" s="821" t="s">
        <v>953</v>
      </c>
      <c r="C86" s="822"/>
      <c r="D86" s="822"/>
      <c r="E86" s="822"/>
      <c r="F86" s="822"/>
      <c r="G86" s="822"/>
      <c r="H86" s="822"/>
      <c r="I86" s="822"/>
      <c r="J86" s="822"/>
      <c r="K86" s="822"/>
      <c r="L86" s="822"/>
      <c r="M86" s="823"/>
      <c r="N86" s="52">
        <f>L83+L84+L85</f>
        <v>798.84897653414544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3461.6788983146303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2703.1643319391605</v>
      </c>
      <c r="N48" s="271">
        <f>K48*M48</f>
        <v>2703.1643319391605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2703.1643319391605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821" t="s">
        <v>953</v>
      </c>
      <c r="C76" s="822"/>
      <c r="D76" s="822"/>
      <c r="E76" s="822"/>
      <c r="F76" s="822"/>
      <c r="G76" s="822"/>
      <c r="H76" s="822"/>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2703.1643319391605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540.63286638783211</v>
      </c>
      <c r="M83" s="857"/>
      <c r="N83" s="51"/>
    </row>
    <row r="84" spans="1:14">
      <c r="B84" s="89" t="s">
        <v>973</v>
      </c>
      <c r="C84" s="90"/>
      <c r="D84" s="90"/>
      <c r="E84" s="90"/>
      <c r="F84" s="90"/>
      <c r="G84" s="90"/>
      <c r="H84" s="90"/>
      <c r="I84" s="87"/>
      <c r="J84" s="88"/>
      <c r="K84" s="303">
        <v>0.05</v>
      </c>
      <c r="L84" s="856">
        <f>N78*K84</f>
        <v>135.15821659695803</v>
      </c>
      <c r="M84" s="857"/>
      <c r="N84" s="51"/>
    </row>
    <row r="85" spans="1:14" ht="15.75" thickBot="1">
      <c r="B85" s="91" t="s">
        <v>974</v>
      </c>
      <c r="C85" s="92"/>
      <c r="D85" s="92"/>
      <c r="E85" s="92"/>
      <c r="F85" s="92"/>
      <c r="G85" s="92"/>
      <c r="H85" s="92"/>
      <c r="I85" s="93"/>
      <c r="J85" s="94"/>
      <c r="K85" s="304">
        <v>0.05</v>
      </c>
      <c r="L85" s="858">
        <f>N78*K85</f>
        <v>135.15821659695803</v>
      </c>
      <c r="M85" s="859"/>
      <c r="N85" s="51"/>
    </row>
    <row r="86" spans="1:14" ht="15.75" thickBot="1">
      <c r="B86" s="821" t="s">
        <v>953</v>
      </c>
      <c r="C86" s="822"/>
      <c r="D86" s="822"/>
      <c r="E86" s="822"/>
      <c r="F86" s="822"/>
      <c r="G86" s="822"/>
      <c r="H86" s="822"/>
      <c r="I86" s="822"/>
      <c r="J86" s="822"/>
      <c r="K86" s="822"/>
      <c r="L86" s="822"/>
      <c r="M86" s="823"/>
      <c r="N86" s="52">
        <f>L83+L84+L85</f>
        <v>810.94929958174816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3514.1136315209087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2574.4422208944384</v>
      </c>
      <c r="N48" s="271">
        <f>K48*M48</f>
        <v>2574.4422208944384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2574.4422208944384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2574.4422208944384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514.88844417888765</v>
      </c>
      <c r="M83" s="857"/>
      <c r="N83" s="51"/>
    </row>
    <row r="84" spans="1:14">
      <c r="B84" s="89" t="s">
        <v>973</v>
      </c>
      <c r="C84" s="90"/>
      <c r="D84" s="90"/>
      <c r="E84" s="90"/>
      <c r="F84" s="90"/>
      <c r="G84" s="90"/>
      <c r="H84" s="90"/>
      <c r="I84" s="87"/>
      <c r="J84" s="88"/>
      <c r="K84" s="303">
        <v>0.05</v>
      </c>
      <c r="L84" s="856">
        <f>N78*K84</f>
        <v>128.72211104472191</v>
      </c>
      <c r="M84" s="857"/>
      <c r="N84" s="51"/>
    </row>
    <row r="85" spans="1:14" ht="15.75" thickBot="1">
      <c r="B85" s="91" t="s">
        <v>974</v>
      </c>
      <c r="C85" s="92"/>
      <c r="D85" s="92"/>
      <c r="E85" s="92"/>
      <c r="F85" s="92"/>
      <c r="G85" s="92"/>
      <c r="H85" s="92"/>
      <c r="I85" s="93"/>
      <c r="J85" s="94"/>
      <c r="K85" s="304">
        <v>0.05</v>
      </c>
      <c r="L85" s="858">
        <f>N78*K85</f>
        <v>128.72211104472191</v>
      </c>
      <c r="M85" s="859"/>
      <c r="N85" s="51"/>
    </row>
    <row r="86" spans="1:14" ht="15.75" thickBot="1">
      <c r="B86" s="821" t="s">
        <v>953</v>
      </c>
      <c r="C86" s="822"/>
      <c r="D86" s="822"/>
      <c r="E86" s="822"/>
      <c r="F86" s="822"/>
      <c r="G86" s="822"/>
      <c r="H86" s="822"/>
      <c r="I86" s="822"/>
      <c r="J86" s="822"/>
      <c r="K86" s="822"/>
      <c r="L86" s="822"/>
      <c r="M86" s="823"/>
      <c r="N86" s="52">
        <f>L83+L84+L85</f>
        <v>772.33266626833154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3346.77488716277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3475.4969982074917</v>
      </c>
      <c r="N48" s="271">
        <f>K48*M48</f>
        <v>3475.4969982074917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3475.4969982074917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3475.4969982074917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695.09939964149839</v>
      </c>
      <c r="M83" s="857"/>
      <c r="N83" s="51"/>
    </row>
    <row r="84" spans="1:14">
      <c r="B84" s="89" t="s">
        <v>973</v>
      </c>
      <c r="C84" s="90"/>
      <c r="D84" s="90"/>
      <c r="E84" s="90"/>
      <c r="F84" s="90"/>
      <c r="G84" s="90"/>
      <c r="H84" s="90"/>
      <c r="I84" s="87"/>
      <c r="J84" s="88"/>
      <c r="K84" s="303">
        <v>0.05</v>
      </c>
      <c r="L84" s="856">
        <f>N78*K84</f>
        <v>173.7748499103746</v>
      </c>
      <c r="M84" s="857"/>
      <c r="N84" s="51"/>
    </row>
    <row r="85" spans="1:14" ht="15.75" thickBot="1">
      <c r="B85" s="91" t="s">
        <v>974</v>
      </c>
      <c r="C85" s="92"/>
      <c r="D85" s="92"/>
      <c r="E85" s="92"/>
      <c r="F85" s="92"/>
      <c r="G85" s="92"/>
      <c r="H85" s="92"/>
      <c r="I85" s="93"/>
      <c r="J85" s="94"/>
      <c r="K85" s="304">
        <v>0.05</v>
      </c>
      <c r="L85" s="858">
        <f>N78*K85</f>
        <v>173.7748499103746</v>
      </c>
      <c r="M85" s="859"/>
      <c r="N85" s="51"/>
    </row>
    <row r="86" spans="1:14" ht="15.75" thickBot="1">
      <c r="B86" s="821" t="s">
        <v>953</v>
      </c>
      <c r="C86" s="822"/>
      <c r="D86" s="822"/>
      <c r="E86" s="822"/>
      <c r="F86" s="822"/>
      <c r="G86" s="822"/>
      <c r="H86" s="822"/>
      <c r="I86" s="822"/>
      <c r="J86" s="822"/>
      <c r="K86" s="822"/>
      <c r="L86" s="822"/>
      <c r="M86" s="823"/>
      <c r="N86" s="52">
        <f>L83+L84+L85</f>
        <v>1042.6490994622475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4518.146097669739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3604.2191092522135</v>
      </c>
      <c r="N48" s="271">
        <f>K48*M48</f>
        <v>3604.2191092522135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3604.2191092522135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3604.2191092522135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720.84382185044274</v>
      </c>
      <c r="M83" s="857"/>
      <c r="N83" s="51"/>
    </row>
    <row r="84" spans="1:14">
      <c r="B84" s="89" t="s">
        <v>973</v>
      </c>
      <c r="C84" s="90"/>
      <c r="D84" s="90"/>
      <c r="E84" s="90"/>
      <c r="F84" s="90"/>
      <c r="G84" s="90"/>
      <c r="H84" s="90"/>
      <c r="I84" s="87"/>
      <c r="J84" s="88"/>
      <c r="K84" s="303">
        <v>0.05</v>
      </c>
      <c r="L84" s="856">
        <f>N78*K84</f>
        <v>180.21095546261068</v>
      </c>
      <c r="M84" s="857"/>
      <c r="N84" s="51"/>
    </row>
    <row r="85" spans="1:14" ht="15.75" thickBot="1">
      <c r="B85" s="91" t="s">
        <v>974</v>
      </c>
      <c r="C85" s="92"/>
      <c r="D85" s="92"/>
      <c r="E85" s="92"/>
      <c r="F85" s="92"/>
      <c r="G85" s="92"/>
      <c r="H85" s="92"/>
      <c r="I85" s="93"/>
      <c r="J85" s="94"/>
      <c r="K85" s="304">
        <v>0.05</v>
      </c>
      <c r="L85" s="858">
        <f>N78*K85</f>
        <v>180.21095546261068</v>
      </c>
      <c r="M85" s="859"/>
      <c r="N85" s="51"/>
    </row>
    <row r="86" spans="1:14" ht="15.75" thickBot="1">
      <c r="B86" s="821" t="s">
        <v>953</v>
      </c>
      <c r="C86" s="822"/>
      <c r="D86" s="822"/>
      <c r="E86" s="822"/>
      <c r="F86" s="822"/>
      <c r="G86" s="822"/>
      <c r="H86" s="822"/>
      <c r="I86" s="822"/>
      <c r="J86" s="822"/>
      <c r="K86" s="822"/>
      <c r="L86" s="822"/>
      <c r="M86" s="823"/>
      <c r="N86" s="52">
        <f>L83+L84+L85</f>
        <v>1081.265732775664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4685.4848420278777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3604.2191092522135</v>
      </c>
      <c r="N48" s="271">
        <f>K48*M48</f>
        <v>3604.2191092522135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3604.2191092522135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3604.2191092522135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720.84382185044274</v>
      </c>
      <c r="M83" s="857"/>
      <c r="N83" s="51"/>
    </row>
    <row r="84" spans="1:14">
      <c r="B84" s="89" t="s">
        <v>973</v>
      </c>
      <c r="C84" s="90"/>
      <c r="D84" s="90"/>
      <c r="E84" s="90"/>
      <c r="F84" s="90"/>
      <c r="G84" s="90"/>
      <c r="H84" s="90"/>
      <c r="I84" s="87"/>
      <c r="J84" s="88"/>
      <c r="K84" s="303">
        <v>0.05</v>
      </c>
      <c r="L84" s="856">
        <f>N78*K84</f>
        <v>180.21095546261068</v>
      </c>
      <c r="M84" s="857"/>
      <c r="N84" s="51"/>
    </row>
    <row r="85" spans="1:14" ht="15.75" thickBot="1">
      <c r="B85" s="91" t="s">
        <v>974</v>
      </c>
      <c r="C85" s="92"/>
      <c r="D85" s="92"/>
      <c r="E85" s="92"/>
      <c r="F85" s="92"/>
      <c r="G85" s="92"/>
      <c r="H85" s="92"/>
      <c r="I85" s="93"/>
      <c r="J85" s="94"/>
      <c r="K85" s="304">
        <v>0.05</v>
      </c>
      <c r="L85" s="858">
        <f>N78*K85</f>
        <v>180.21095546261068</v>
      </c>
      <c r="M85" s="859"/>
      <c r="N85" s="51"/>
    </row>
    <row r="86" spans="1:14" ht="15.75" thickBot="1">
      <c r="B86" s="821" t="s">
        <v>953</v>
      </c>
      <c r="C86" s="822"/>
      <c r="D86" s="822"/>
      <c r="E86" s="822"/>
      <c r="F86" s="822"/>
      <c r="G86" s="822"/>
      <c r="H86" s="822"/>
      <c r="I86" s="822"/>
      <c r="J86" s="822"/>
      <c r="K86" s="822"/>
      <c r="L86" s="822"/>
      <c r="M86" s="823"/>
      <c r="N86" s="52">
        <f>L83+L84+L85</f>
        <v>1081.265732775664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4685.4848420278777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3732.9412202969347</v>
      </c>
      <c r="N48" s="271">
        <f>K48*M48</f>
        <v>3732.9412202969347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3732.9412202969347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3732.9412202969347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746.58824405938697</v>
      </c>
      <c r="M83" s="857"/>
      <c r="N83" s="51"/>
    </row>
    <row r="84" spans="1:14">
      <c r="B84" s="89" t="s">
        <v>973</v>
      </c>
      <c r="C84" s="90"/>
      <c r="D84" s="90"/>
      <c r="E84" s="90"/>
      <c r="F84" s="90"/>
      <c r="G84" s="90"/>
      <c r="H84" s="90"/>
      <c r="I84" s="87"/>
      <c r="J84" s="88"/>
      <c r="K84" s="303">
        <v>0.05</v>
      </c>
      <c r="L84" s="856">
        <f>N78*K84</f>
        <v>186.64706101484674</v>
      </c>
      <c r="M84" s="857"/>
      <c r="N84" s="51"/>
    </row>
    <row r="85" spans="1:14" ht="15.75" thickBot="1">
      <c r="B85" s="91" t="s">
        <v>974</v>
      </c>
      <c r="C85" s="92"/>
      <c r="D85" s="92"/>
      <c r="E85" s="92"/>
      <c r="F85" s="92"/>
      <c r="G85" s="92"/>
      <c r="H85" s="92"/>
      <c r="I85" s="93"/>
      <c r="J85" s="94"/>
      <c r="K85" s="304">
        <v>0.05</v>
      </c>
      <c r="L85" s="858">
        <f>N78*K85</f>
        <v>186.64706101484674</v>
      </c>
      <c r="M85" s="859"/>
      <c r="N85" s="51"/>
    </row>
    <row r="86" spans="1:14" ht="15.75" thickBot="1">
      <c r="B86" s="821" t="s">
        <v>953</v>
      </c>
      <c r="C86" s="822"/>
      <c r="D86" s="822"/>
      <c r="E86" s="822"/>
      <c r="F86" s="822"/>
      <c r="G86" s="822"/>
      <c r="H86" s="822"/>
      <c r="I86" s="822"/>
      <c r="J86" s="822"/>
      <c r="K86" s="822"/>
      <c r="L86" s="822"/>
      <c r="M86" s="823"/>
      <c r="N86" s="52">
        <f>L83+L84+L85</f>
        <v>1119.8823660890805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4852.8235863860154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3861.6633313416569</v>
      </c>
      <c r="N48" s="271">
        <f>K48*M48</f>
        <v>3861.6633313416569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3861.6633313416569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3861.6633313416569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772.33266626833142</v>
      </c>
      <c r="M83" s="857"/>
      <c r="N83" s="51"/>
    </row>
    <row r="84" spans="1:14">
      <c r="B84" s="89" t="s">
        <v>973</v>
      </c>
      <c r="C84" s="90"/>
      <c r="D84" s="90"/>
      <c r="E84" s="90"/>
      <c r="F84" s="90"/>
      <c r="G84" s="90"/>
      <c r="H84" s="90"/>
      <c r="I84" s="87"/>
      <c r="J84" s="88"/>
      <c r="K84" s="303">
        <v>0.05</v>
      </c>
      <c r="L84" s="856">
        <f>N78*K84</f>
        <v>193.08316656708286</v>
      </c>
      <c r="M84" s="857"/>
      <c r="N84" s="51"/>
    </row>
    <row r="85" spans="1:14" ht="15.75" thickBot="1">
      <c r="B85" s="91" t="s">
        <v>974</v>
      </c>
      <c r="C85" s="92"/>
      <c r="D85" s="92"/>
      <c r="E85" s="92"/>
      <c r="F85" s="92"/>
      <c r="G85" s="92"/>
      <c r="H85" s="92"/>
      <c r="I85" s="93"/>
      <c r="J85" s="94"/>
      <c r="K85" s="304">
        <v>0.05</v>
      </c>
      <c r="L85" s="858">
        <f>N78*K85</f>
        <v>193.08316656708286</v>
      </c>
      <c r="M85" s="859"/>
      <c r="N85" s="51"/>
    </row>
    <row r="86" spans="1:14" ht="15.75" thickBot="1">
      <c r="B86" s="821" t="s">
        <v>953</v>
      </c>
      <c r="C86" s="822"/>
      <c r="D86" s="822"/>
      <c r="E86" s="822"/>
      <c r="F86" s="822"/>
      <c r="G86" s="822"/>
      <c r="H86" s="822"/>
      <c r="I86" s="822"/>
      <c r="J86" s="822"/>
      <c r="K86" s="822"/>
      <c r="L86" s="822"/>
      <c r="M86" s="823"/>
      <c r="N86" s="52">
        <f>L83+L84+L85</f>
        <v>1158.498999402497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5020.1623307441541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4505.2738865652664</v>
      </c>
      <c r="N48" s="271">
        <f>K48*M48</f>
        <v>4505.2738865652664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4505.2738865652664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4505.2738865652664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901.05477731305336</v>
      </c>
      <c r="M83" s="857"/>
      <c r="N83" s="51"/>
    </row>
    <row r="84" spans="1:14">
      <c r="B84" s="89" t="s">
        <v>973</v>
      </c>
      <c r="C84" s="90"/>
      <c r="D84" s="90"/>
      <c r="E84" s="90"/>
      <c r="F84" s="90"/>
      <c r="G84" s="90"/>
      <c r="H84" s="90"/>
      <c r="I84" s="87"/>
      <c r="J84" s="88"/>
      <c r="K84" s="303">
        <v>0.05</v>
      </c>
      <c r="L84" s="856">
        <f>N78*K84</f>
        <v>225.26369432826334</v>
      </c>
      <c r="M84" s="857"/>
      <c r="N84" s="51"/>
    </row>
    <row r="85" spans="1:14" ht="15.75" thickBot="1">
      <c r="B85" s="91" t="s">
        <v>974</v>
      </c>
      <c r="C85" s="92"/>
      <c r="D85" s="92"/>
      <c r="E85" s="92"/>
      <c r="F85" s="92"/>
      <c r="G85" s="92"/>
      <c r="H85" s="92"/>
      <c r="I85" s="93"/>
      <c r="J85" s="94"/>
      <c r="K85" s="304">
        <v>0.05</v>
      </c>
      <c r="L85" s="858">
        <f>N78*K85</f>
        <v>225.26369432826334</v>
      </c>
      <c r="M85" s="859"/>
      <c r="N85" s="51"/>
    </row>
    <row r="86" spans="1:14" ht="15.75" thickBot="1">
      <c r="B86" s="821" t="s">
        <v>953</v>
      </c>
      <c r="C86" s="822"/>
      <c r="D86" s="822"/>
      <c r="E86" s="822"/>
      <c r="F86" s="822"/>
      <c r="G86" s="822"/>
      <c r="H86" s="822"/>
      <c r="I86" s="822"/>
      <c r="J86" s="822"/>
      <c r="K86" s="822"/>
      <c r="L86" s="822"/>
      <c r="M86" s="823"/>
      <c r="N86" s="52">
        <f>L83+L84+L85</f>
        <v>1351.5821659695798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5856.8560525348457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6822.2718853702618</v>
      </c>
      <c r="N48" s="271">
        <f>K48*M48</f>
        <v>6822.2718853702618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6822.2718853702618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6822.2718853702618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1364.4543770740524</v>
      </c>
      <c r="M83" s="857"/>
      <c r="N83" s="51"/>
    </row>
    <row r="84" spans="1:14">
      <c r="B84" s="89" t="s">
        <v>973</v>
      </c>
      <c r="C84" s="90"/>
      <c r="D84" s="90"/>
      <c r="E84" s="90"/>
      <c r="F84" s="90"/>
      <c r="G84" s="90"/>
      <c r="H84" s="90"/>
      <c r="I84" s="87"/>
      <c r="J84" s="88"/>
      <c r="K84" s="303">
        <v>0.05</v>
      </c>
      <c r="L84" s="856">
        <f>N78*K84</f>
        <v>341.11359426851311</v>
      </c>
      <c r="M84" s="857"/>
      <c r="N84" s="51"/>
    </row>
    <row r="85" spans="1:14" ht="15.75" thickBot="1">
      <c r="B85" s="91" t="s">
        <v>974</v>
      </c>
      <c r="C85" s="92"/>
      <c r="D85" s="92"/>
      <c r="E85" s="92"/>
      <c r="F85" s="92"/>
      <c r="G85" s="92"/>
      <c r="H85" s="92"/>
      <c r="I85" s="93"/>
      <c r="J85" s="94"/>
      <c r="K85" s="304">
        <v>0.05</v>
      </c>
      <c r="L85" s="858">
        <f>N78*K85</f>
        <v>341.11359426851311</v>
      </c>
      <c r="M85" s="859"/>
      <c r="N85" s="51"/>
    </row>
    <row r="86" spans="1:14" ht="15.75" thickBot="1">
      <c r="B86" s="821" t="s">
        <v>953</v>
      </c>
      <c r="C86" s="822"/>
      <c r="D86" s="822"/>
      <c r="E86" s="822"/>
      <c r="F86" s="822"/>
      <c r="G86" s="822"/>
      <c r="H86" s="822"/>
      <c r="I86" s="822"/>
      <c r="J86" s="822"/>
      <c r="K86" s="822"/>
      <c r="L86" s="822"/>
      <c r="M86" s="823"/>
      <c r="N86" s="52">
        <f>L83+L84+L85</f>
        <v>2046.6815656110789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8868.9534509813402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500</v>
      </c>
      <c r="N36" s="271">
        <f>K36/M36</f>
        <v>575.84668430225054</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N75*M41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6757.9108298479005</v>
      </c>
      <c r="N48" s="271">
        <f>K48*M48</f>
        <v>6757.9108298479005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6757.9108298479005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99"/>
      <c r="M64" s="900"/>
      <c r="N64" s="127"/>
    </row>
    <row r="65" spans="1:14" ht="15.75" thickBot="1">
      <c r="B65" s="910" t="s">
        <v>953</v>
      </c>
      <c r="C65" s="864"/>
      <c r="D65" s="864"/>
      <c r="E65" s="864"/>
      <c r="F65" s="864"/>
      <c r="G65" s="864"/>
      <c r="H65" s="864"/>
      <c r="I65" s="864"/>
      <c r="J65" s="864"/>
      <c r="K65" s="864"/>
      <c r="L65" s="864"/>
      <c r="M65" s="86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0" t="s">
        <v>963</v>
      </c>
      <c r="C69" s="861"/>
      <c r="D69" s="861"/>
      <c r="E69" s="861"/>
      <c r="F69" s="861"/>
      <c r="G69" s="861"/>
      <c r="H69" s="861"/>
      <c r="I69" s="73" t="s">
        <v>964</v>
      </c>
      <c r="J69" s="75" t="s">
        <v>1410</v>
      </c>
      <c r="K69" s="74" t="s">
        <v>966</v>
      </c>
      <c r="L69" s="862" t="s">
        <v>950</v>
      </c>
      <c r="M69" s="863"/>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97"/>
      <c r="C74" s="898"/>
      <c r="D74" s="898"/>
      <c r="E74" s="898"/>
      <c r="F74" s="898"/>
      <c r="G74" s="898"/>
      <c r="H74" s="898"/>
      <c r="I74" s="126"/>
      <c r="J74" s="126"/>
      <c r="K74" s="126"/>
      <c r="L74" s="911"/>
      <c r="M74" s="911"/>
      <c r="N74" s="45"/>
    </row>
    <row r="75" spans="1:14" ht="15.75" thickBot="1">
      <c r="B75" s="910" t="s">
        <v>953</v>
      </c>
      <c r="C75" s="864"/>
      <c r="D75" s="864"/>
      <c r="E75" s="864"/>
      <c r="F75" s="864"/>
      <c r="G75" s="864"/>
      <c r="H75" s="864"/>
      <c r="I75" s="864"/>
      <c r="J75" s="864"/>
      <c r="K75" s="864"/>
      <c r="L75" s="864"/>
      <c r="M75" s="865"/>
      <c r="N75" s="300">
        <f>SUM(N70:N74)</f>
        <v>54.131</v>
      </c>
    </row>
    <row r="76" spans="1:14" ht="15.75" thickBot="1">
      <c r="B76" s="33"/>
      <c r="C76" s="34"/>
      <c r="D76" s="34"/>
      <c r="E76" s="34"/>
      <c r="F76" s="34"/>
      <c r="G76" s="34"/>
      <c r="H76" s="34"/>
      <c r="I76" s="34"/>
      <c r="J76" s="34"/>
      <c r="K76" s="34"/>
      <c r="L76" s="34"/>
      <c r="M76" s="34"/>
      <c r="N76" s="35"/>
    </row>
    <row r="77" spans="1:14" ht="15.75" thickBot="1">
      <c r="B77" s="821" t="s">
        <v>967</v>
      </c>
      <c r="C77" s="822"/>
      <c r="D77" s="822"/>
      <c r="E77" s="822"/>
      <c r="F77" s="822"/>
      <c r="G77" s="822"/>
      <c r="H77" s="822"/>
      <c r="I77" s="822"/>
      <c r="J77" s="822"/>
      <c r="K77" s="822"/>
      <c r="L77" s="822"/>
      <c r="M77" s="823"/>
      <c r="N77" s="99">
        <f>N43+N54+N65+N75</f>
        <v>7607.2930251462758</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1521.4586050292553</v>
      </c>
      <c r="M82" s="857"/>
      <c r="N82" s="51"/>
    </row>
    <row r="83" spans="1:14">
      <c r="B83" s="89" t="s">
        <v>973</v>
      </c>
      <c r="C83" s="90"/>
      <c r="D83" s="90"/>
      <c r="E83" s="90"/>
      <c r="F83" s="90"/>
      <c r="G83" s="90"/>
      <c r="H83" s="90"/>
      <c r="I83" s="87"/>
      <c r="J83" s="88"/>
      <c r="K83" s="303">
        <v>0.05</v>
      </c>
      <c r="L83" s="856">
        <f>N77*K83</f>
        <v>380.36465125731382</v>
      </c>
      <c r="M83" s="857"/>
      <c r="N83" s="51"/>
    </row>
    <row r="84" spans="1:14" ht="15.75" thickBot="1">
      <c r="B84" s="91" t="s">
        <v>974</v>
      </c>
      <c r="C84" s="92"/>
      <c r="D84" s="92"/>
      <c r="E84" s="92"/>
      <c r="F84" s="92"/>
      <c r="G84" s="92"/>
      <c r="H84" s="92"/>
      <c r="I84" s="93"/>
      <c r="J84" s="94"/>
      <c r="K84" s="304">
        <v>0.05</v>
      </c>
      <c r="L84" s="858">
        <f>N77*K84</f>
        <v>380.36465125731382</v>
      </c>
      <c r="M84" s="859"/>
      <c r="N84" s="51"/>
    </row>
    <row r="85" spans="1:14" ht="15.75" thickBot="1">
      <c r="B85" s="821" t="s">
        <v>953</v>
      </c>
      <c r="C85" s="822"/>
      <c r="D85" s="822"/>
      <c r="E85" s="822"/>
      <c r="F85" s="822"/>
      <c r="G85" s="822"/>
      <c r="H85" s="822"/>
      <c r="I85" s="822"/>
      <c r="J85" s="822"/>
      <c r="K85" s="822"/>
      <c r="L85" s="822"/>
      <c r="M85" s="823"/>
      <c r="N85" s="52">
        <f>L82+L83+L84</f>
        <v>2282.1879075438828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9889.4809326901595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500</v>
      </c>
      <c r="N36" s="271">
        <f>K36/M36</f>
        <v>575.84668430225054</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6757.9108298479005</v>
      </c>
      <c r="N48" s="271">
        <f>K48*M48</f>
        <v>6757.9108298479005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6757.9108298479005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7607.2930251462758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1521.4586050292553</v>
      </c>
      <c r="M83" s="857"/>
      <c r="N83" s="51"/>
    </row>
    <row r="84" spans="1:14">
      <c r="B84" s="89" t="s">
        <v>973</v>
      </c>
      <c r="C84" s="90"/>
      <c r="D84" s="90"/>
      <c r="E84" s="90"/>
      <c r="F84" s="90"/>
      <c r="G84" s="90"/>
      <c r="H84" s="90"/>
      <c r="I84" s="87"/>
      <c r="J84" s="88"/>
      <c r="K84" s="303">
        <v>0.05</v>
      </c>
      <c r="L84" s="856">
        <f>N78*K84</f>
        <v>380.36465125731382</v>
      </c>
      <c r="M84" s="857"/>
      <c r="N84" s="51"/>
    </row>
    <row r="85" spans="1:14" ht="15.75" thickBot="1">
      <c r="B85" s="91" t="s">
        <v>974</v>
      </c>
      <c r="C85" s="92"/>
      <c r="D85" s="92"/>
      <c r="E85" s="92"/>
      <c r="F85" s="92"/>
      <c r="G85" s="92"/>
      <c r="H85" s="92"/>
      <c r="I85" s="93"/>
      <c r="J85" s="94"/>
      <c r="K85" s="304">
        <v>0.05</v>
      </c>
      <c r="L85" s="858">
        <f>N78*K85</f>
        <v>380.36465125731382</v>
      </c>
      <c r="M85" s="859"/>
      <c r="N85" s="51"/>
    </row>
    <row r="86" spans="1:14" ht="15.75" thickBot="1">
      <c r="B86" s="821" t="s">
        <v>953</v>
      </c>
      <c r="C86" s="822"/>
      <c r="D86" s="822"/>
      <c r="E86" s="822"/>
      <c r="F86" s="822"/>
      <c r="G86" s="822"/>
      <c r="H86" s="822"/>
      <c r="I86" s="822"/>
      <c r="J86" s="822"/>
      <c r="K86" s="822"/>
      <c r="L86" s="822"/>
      <c r="M86" s="823"/>
      <c r="N86" s="52">
        <f>L83+L84+L85</f>
        <v>2282.1879075438828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9889.4809326901595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500</v>
      </c>
      <c r="N36" s="271">
        <f>K36/M36</f>
        <v>575.84668430225054</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10555.213105667195</v>
      </c>
      <c r="N48" s="271">
        <f>K48*M48</f>
        <v>3166.5639317001583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3166.5639317001583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4015.9461269985336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803.18922539970674</v>
      </c>
      <c r="M83" s="857"/>
      <c r="N83" s="51"/>
    </row>
    <row r="84" spans="1:14">
      <c r="B84" s="89" t="s">
        <v>973</v>
      </c>
      <c r="C84" s="90"/>
      <c r="D84" s="90"/>
      <c r="E84" s="90"/>
      <c r="F84" s="90"/>
      <c r="G84" s="90"/>
      <c r="H84" s="90"/>
      <c r="I84" s="87"/>
      <c r="J84" s="88"/>
      <c r="K84" s="303">
        <v>0.05</v>
      </c>
      <c r="L84" s="856">
        <f>N78*K84</f>
        <v>200.79730634992669</v>
      </c>
      <c r="M84" s="857"/>
      <c r="N84" s="51"/>
    </row>
    <row r="85" spans="1:14" ht="15.75" thickBot="1">
      <c r="B85" s="91" t="s">
        <v>974</v>
      </c>
      <c r="C85" s="92"/>
      <c r="D85" s="92"/>
      <c r="E85" s="92"/>
      <c r="F85" s="92"/>
      <c r="G85" s="92"/>
      <c r="H85" s="92"/>
      <c r="I85" s="93"/>
      <c r="J85" s="94"/>
      <c r="K85" s="304">
        <v>0.05</v>
      </c>
      <c r="L85" s="858">
        <f>N78*K85</f>
        <v>200.79730634992669</v>
      </c>
      <c r="M85" s="859"/>
      <c r="N85" s="51"/>
    </row>
    <row r="86" spans="1:14" ht="15.75" thickBot="1">
      <c r="B86" s="821" t="s">
        <v>953</v>
      </c>
      <c r="C86" s="822"/>
      <c r="D86" s="822"/>
      <c r="E86" s="822"/>
      <c r="F86" s="822"/>
      <c r="G86" s="822"/>
      <c r="H86" s="822"/>
      <c r="I86" s="822"/>
      <c r="J86" s="822"/>
      <c r="K86" s="822"/>
      <c r="L86" s="822"/>
      <c r="M86" s="823"/>
      <c r="N86" s="52">
        <f>L83+L84+L85</f>
        <v>1204.7838380995602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5220.729965098094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953" t="str">
        <f>VLOOKUP(A36,EQUIPOS!A6:D154,3,FALSE)</f>
        <v>Carrotanque Irrigador de asfalto, 1000 GALONES DE CAPACIDAD</v>
      </c>
      <c r="C36" s="954"/>
      <c r="D36" s="954"/>
      <c r="E36" s="954"/>
      <c r="F36" s="954"/>
      <c r="G36" s="954"/>
      <c r="H36" s="955"/>
      <c r="I36" s="266"/>
      <c r="J36" s="267"/>
      <c r="K36" s="268">
        <f>VLOOKUP(A36,EQUIPOS!A6:D163,4,FALSE)</f>
        <v>287923.34215112525</v>
      </c>
      <c r="L36" s="269"/>
      <c r="M36" s="270">
        <v>500</v>
      </c>
      <c r="N36" s="271">
        <f>K36/M36</f>
        <v>575.84668430225054</v>
      </c>
    </row>
    <row r="37" spans="1:14">
      <c r="A37" s="113" t="s">
        <v>176</v>
      </c>
      <c r="B37" s="953" t="str">
        <f>VLOOKUP(A37,EQUIPOS!A7:D154,3,FALSE)</f>
        <v xml:space="preserve">Compresor (barrido y soplado)
</v>
      </c>
      <c r="C37" s="954"/>
      <c r="D37" s="954"/>
      <c r="E37" s="954"/>
      <c r="F37" s="954"/>
      <c r="G37" s="954"/>
      <c r="H37" s="955"/>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6757.9108298479005</v>
      </c>
      <c r="N48" s="271">
        <f>K48*M48</f>
        <v>3041.0598734315554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3041.0598734315554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3890.4420687299307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778.08841374598614</v>
      </c>
      <c r="M83" s="857"/>
      <c r="N83" s="51"/>
    </row>
    <row r="84" spans="1:14">
      <c r="B84" s="89" t="s">
        <v>973</v>
      </c>
      <c r="C84" s="90"/>
      <c r="D84" s="90"/>
      <c r="E84" s="90"/>
      <c r="F84" s="90"/>
      <c r="G84" s="90"/>
      <c r="H84" s="90"/>
      <c r="I84" s="87"/>
      <c r="J84" s="88"/>
      <c r="K84" s="303">
        <v>0.05</v>
      </c>
      <c r="L84" s="856">
        <f>N78*K84</f>
        <v>194.52210343649654</v>
      </c>
      <c r="M84" s="857"/>
      <c r="N84" s="51"/>
    </row>
    <row r="85" spans="1:14" ht="15.75" thickBot="1">
      <c r="B85" s="91" t="s">
        <v>974</v>
      </c>
      <c r="C85" s="92"/>
      <c r="D85" s="92"/>
      <c r="E85" s="92"/>
      <c r="F85" s="92"/>
      <c r="G85" s="92"/>
      <c r="H85" s="92"/>
      <c r="I85" s="93"/>
      <c r="J85" s="94"/>
      <c r="K85" s="304">
        <v>0.05</v>
      </c>
      <c r="L85" s="858">
        <f>N78*K85</f>
        <v>194.52210343649654</v>
      </c>
      <c r="M85" s="859"/>
      <c r="N85" s="51"/>
    </row>
    <row r="86" spans="1:14" ht="15.75" thickBot="1">
      <c r="B86" s="821" t="s">
        <v>953</v>
      </c>
      <c r="C86" s="822"/>
      <c r="D86" s="822"/>
      <c r="E86" s="822"/>
      <c r="F86" s="822"/>
      <c r="G86" s="822"/>
      <c r="H86" s="822"/>
      <c r="I86" s="822"/>
      <c r="J86" s="822"/>
      <c r="K86" s="822"/>
      <c r="L86" s="822"/>
      <c r="M86" s="823"/>
      <c r="N86" s="52">
        <f>L83+L84+L85</f>
        <v>1167.1326206189792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5057.5746893489104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205"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500</v>
      </c>
      <c r="N36" s="271">
        <f>K36/M36</f>
        <v>575.84668430225054</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6757.9108298479005</v>
      </c>
      <c r="N48" s="271">
        <f>K48*M48</f>
        <v>3041.0598734315554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3041.0598734315554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3890.4420687299307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778.08841374598614</v>
      </c>
      <c r="M83" s="857"/>
      <c r="N83" s="51"/>
    </row>
    <row r="84" spans="1:14">
      <c r="B84" s="89" t="s">
        <v>973</v>
      </c>
      <c r="C84" s="90"/>
      <c r="D84" s="90"/>
      <c r="E84" s="90"/>
      <c r="F84" s="90"/>
      <c r="G84" s="90"/>
      <c r="H84" s="90"/>
      <c r="I84" s="87"/>
      <c r="J84" s="88"/>
      <c r="K84" s="303">
        <v>0.05</v>
      </c>
      <c r="L84" s="856">
        <f>N78*K84</f>
        <v>194.52210343649654</v>
      </c>
      <c r="M84" s="857"/>
      <c r="N84" s="51"/>
    </row>
    <row r="85" spans="1:14" ht="15.75" thickBot="1">
      <c r="B85" s="91" t="s">
        <v>974</v>
      </c>
      <c r="C85" s="92"/>
      <c r="D85" s="92"/>
      <c r="E85" s="92"/>
      <c r="F85" s="92"/>
      <c r="G85" s="92"/>
      <c r="H85" s="92"/>
      <c r="I85" s="93"/>
      <c r="J85" s="94"/>
      <c r="K85" s="304">
        <v>0.05</v>
      </c>
      <c r="L85" s="858">
        <f>N78*K85</f>
        <v>194.52210343649654</v>
      </c>
      <c r="M85" s="859"/>
      <c r="N85" s="51"/>
    </row>
    <row r="86" spans="1:14" ht="15.75" thickBot="1">
      <c r="B86" s="821" t="s">
        <v>953</v>
      </c>
      <c r="C86" s="822"/>
      <c r="D86" s="822"/>
      <c r="E86" s="822"/>
      <c r="F86" s="822"/>
      <c r="G86" s="822"/>
      <c r="H86" s="822"/>
      <c r="I86" s="822"/>
      <c r="J86" s="822"/>
      <c r="K86" s="822"/>
      <c r="L86" s="822"/>
      <c r="M86" s="823"/>
      <c r="N86" s="52">
        <f>L83+L84+L85</f>
        <v>1167.1326206189792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5057.5746893489104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500</v>
      </c>
      <c r="N36" s="271">
        <f>K36/M36</f>
        <v>575.84668430225054</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6757.9108298479005</v>
      </c>
      <c r="N48" s="271">
        <f>K48*M48</f>
        <v>3041.0598734315554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3041.0598734315554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3890.4420687299307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778.08841374598614</v>
      </c>
      <c r="M83" s="857"/>
      <c r="N83" s="51"/>
    </row>
    <row r="84" spans="1:14">
      <c r="B84" s="89" t="s">
        <v>973</v>
      </c>
      <c r="C84" s="90"/>
      <c r="D84" s="90"/>
      <c r="E84" s="90"/>
      <c r="F84" s="90"/>
      <c r="G84" s="90"/>
      <c r="H84" s="90"/>
      <c r="I84" s="87"/>
      <c r="J84" s="88"/>
      <c r="K84" s="303">
        <v>0.05</v>
      </c>
      <c r="L84" s="856">
        <f>N78*K84</f>
        <v>194.52210343649654</v>
      </c>
      <c r="M84" s="857"/>
      <c r="N84" s="51"/>
    </row>
    <row r="85" spans="1:14" ht="15.75" thickBot="1">
      <c r="B85" s="91" t="s">
        <v>974</v>
      </c>
      <c r="C85" s="92"/>
      <c r="D85" s="92"/>
      <c r="E85" s="92"/>
      <c r="F85" s="92"/>
      <c r="G85" s="92"/>
      <c r="H85" s="92"/>
      <c r="I85" s="93"/>
      <c r="J85" s="94"/>
      <c r="K85" s="304">
        <v>0.05</v>
      </c>
      <c r="L85" s="858">
        <f>N78*K85</f>
        <v>194.52210343649654</v>
      </c>
      <c r="M85" s="859"/>
      <c r="N85" s="51"/>
    </row>
    <row r="86" spans="1:14" ht="15.75" thickBot="1">
      <c r="B86" s="821" t="s">
        <v>953</v>
      </c>
      <c r="C86" s="822"/>
      <c r="D86" s="822"/>
      <c r="E86" s="822"/>
      <c r="F86" s="822"/>
      <c r="G86" s="822"/>
      <c r="H86" s="822"/>
      <c r="I86" s="822"/>
      <c r="J86" s="822"/>
      <c r="K86" s="822"/>
      <c r="L86" s="822"/>
      <c r="M86" s="823"/>
      <c r="N86" s="52">
        <f>L83+L84+L85</f>
        <v>1167.1326206189792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5057.5746893489104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500</v>
      </c>
      <c r="N36" s="271">
        <f>K36/M36</f>
        <v>575.84668430225054</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500</v>
      </c>
      <c r="N37" s="271">
        <f>K37/M37</f>
        <v>218.86320099612496</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0.54131000000000007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795.25119529837548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6757.9108298479005</v>
      </c>
      <c r="N48" s="271">
        <f>K48*M48</f>
        <v>3041.0598734315554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3041.0598734315554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54.131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3890.4420687299307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778.08841374598614</v>
      </c>
      <c r="M83" s="857"/>
      <c r="N83" s="51"/>
    </row>
    <row r="84" spans="1:14">
      <c r="B84" s="89" t="s">
        <v>973</v>
      </c>
      <c r="C84" s="90"/>
      <c r="D84" s="90"/>
      <c r="E84" s="90"/>
      <c r="F84" s="90"/>
      <c r="G84" s="90"/>
      <c r="H84" s="90"/>
      <c r="I84" s="87"/>
      <c r="J84" s="88"/>
      <c r="K84" s="303">
        <v>0.05</v>
      </c>
      <c r="L84" s="856">
        <f>N78*K84</f>
        <v>194.52210343649654</v>
      </c>
      <c r="M84" s="857"/>
      <c r="N84" s="51"/>
    </row>
    <row r="85" spans="1:14" ht="15.75" thickBot="1">
      <c r="B85" s="91" t="s">
        <v>974</v>
      </c>
      <c r="C85" s="92"/>
      <c r="D85" s="92"/>
      <c r="E85" s="92"/>
      <c r="F85" s="92"/>
      <c r="G85" s="92"/>
      <c r="H85" s="92"/>
      <c r="I85" s="93"/>
      <c r="J85" s="94"/>
      <c r="K85" s="304">
        <v>0.05</v>
      </c>
      <c r="L85" s="858">
        <f>N78*K85</f>
        <v>194.52210343649654</v>
      </c>
      <c r="M85" s="859"/>
      <c r="N85" s="51"/>
    </row>
    <row r="86" spans="1:14" ht="15.75" thickBot="1">
      <c r="B86" s="821" t="s">
        <v>953</v>
      </c>
      <c r="C86" s="822"/>
      <c r="D86" s="822"/>
      <c r="E86" s="822"/>
      <c r="F86" s="822"/>
      <c r="G86" s="822"/>
      <c r="H86" s="822"/>
      <c r="I86" s="822"/>
      <c r="J86" s="822"/>
      <c r="K86" s="822"/>
      <c r="L86" s="822"/>
      <c r="M86" s="823"/>
      <c r="N86" s="52">
        <f>L83+L84+L85</f>
        <v>1167.1326206189792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5057.5746893489104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400</v>
      </c>
      <c r="N36" s="271">
        <f>K36/M36</f>
        <v>719.80835537781309</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400</v>
      </c>
      <c r="N37" s="271">
        <f>K37/M37</f>
        <v>374.30034479646281</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400</v>
      </c>
      <c r="N38" s="271">
        <f>K38/M38</f>
        <v>273.57900124515623</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875">
        <v>400</v>
      </c>
      <c r="M39" s="876"/>
      <c r="N39" s="271">
        <f>K39/L39</f>
        <v>303.97506847605041</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N75*M41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1672.6728019067773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6757.9108298479005</v>
      </c>
      <c r="N48" s="271">
        <f>K48*M48</f>
        <v>12366.976818621659</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469174.04960225738</v>
      </c>
      <c r="N49" s="271">
        <f>K49*M49</f>
        <v>8914.3069424428904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21281.283761064551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08">
        <f>VLOOKUP(A58,TRANSPORTE!A5:D117,4,FALSE)</f>
        <v>1816.651127221553</v>
      </c>
      <c r="M58" s="909"/>
      <c r="N58" s="286">
        <f>K58*L58</f>
        <v>34.516371417209506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34.516371417209506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101.00320112950249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23089.476135518038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4617.8952271036078</v>
      </c>
      <c r="M82" s="857"/>
      <c r="N82" s="51"/>
    </row>
    <row r="83" spans="1:14">
      <c r="B83" s="89" t="s">
        <v>973</v>
      </c>
      <c r="C83" s="90"/>
      <c r="D83" s="90"/>
      <c r="E83" s="90"/>
      <c r="F83" s="90"/>
      <c r="G83" s="90"/>
      <c r="H83" s="90"/>
      <c r="I83" s="87"/>
      <c r="J83" s="88"/>
      <c r="K83" s="303">
        <v>0.05</v>
      </c>
      <c r="L83" s="856">
        <f>N77*K83</f>
        <v>1154.4738067759019</v>
      </c>
      <c r="M83" s="857"/>
      <c r="N83" s="51"/>
    </row>
    <row r="84" spans="1:14" ht="15.75" thickBot="1">
      <c r="B84" s="91" t="s">
        <v>974</v>
      </c>
      <c r="C84" s="92"/>
      <c r="D84" s="92"/>
      <c r="E84" s="92"/>
      <c r="F84" s="92"/>
      <c r="G84" s="92"/>
      <c r="H84" s="92"/>
      <c r="I84" s="93"/>
      <c r="J84" s="94"/>
      <c r="K84" s="304">
        <v>0.05</v>
      </c>
      <c r="L84" s="858">
        <f>N77*K84</f>
        <v>1154.4738067759019</v>
      </c>
      <c r="M84" s="859"/>
      <c r="N84" s="51"/>
    </row>
    <row r="85" spans="1:14" ht="15.75" thickBot="1">
      <c r="B85" s="821" t="s">
        <v>953</v>
      </c>
      <c r="C85" s="822"/>
      <c r="D85" s="822"/>
      <c r="E85" s="822"/>
      <c r="F85" s="822"/>
      <c r="G85" s="822"/>
      <c r="H85" s="822"/>
      <c r="I85" s="822"/>
      <c r="J85" s="822"/>
      <c r="K85" s="822"/>
      <c r="L85" s="822"/>
      <c r="M85" s="823"/>
      <c r="N85" s="52">
        <f>L82+L83+L84</f>
        <v>6926.8428406554112</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30016.31897617345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400</v>
      </c>
      <c r="N36" s="271">
        <f>K36/M36</f>
        <v>719.80835537781309</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400</v>
      </c>
      <c r="N37" s="271">
        <f>K37/M37</f>
        <v>374.30034479646281</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400</v>
      </c>
      <c r="N38" s="271">
        <f>K38/M38</f>
        <v>273.57900124515623</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875">
        <v>400</v>
      </c>
      <c r="M39" s="876"/>
      <c r="N39" s="271">
        <f>K39/L39</f>
        <v>303.97506847605041</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1672.6728019067773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6757.9108298479005</v>
      </c>
      <c r="N48" s="271">
        <f>K48*M48</f>
        <v>10136.866244771851</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469174.04960225738</v>
      </c>
      <c r="N49" s="271">
        <f>K49*M49</f>
        <v>6099.2626448293458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16236.128889601197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08">
        <f>VLOOKUP(A58,TRANSPORTE!A5:D117,4,FALSE)</f>
        <v>1816.651127221553</v>
      </c>
      <c r="M58" s="909"/>
      <c r="N58" s="286">
        <f>K58*L58</f>
        <v>23.616464653880186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23.616464653880186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18033.421357291358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3606.6842714582717</v>
      </c>
      <c r="M83" s="857"/>
      <c r="N83" s="51"/>
    </row>
    <row r="84" spans="1:14">
      <c r="B84" s="89" t="s">
        <v>973</v>
      </c>
      <c r="C84" s="90"/>
      <c r="D84" s="90"/>
      <c r="E84" s="90"/>
      <c r="F84" s="90"/>
      <c r="G84" s="90"/>
      <c r="H84" s="90"/>
      <c r="I84" s="87"/>
      <c r="J84" s="88"/>
      <c r="K84" s="303">
        <v>0.05</v>
      </c>
      <c r="L84" s="856">
        <f>N78*K84</f>
        <v>901.67106786456793</v>
      </c>
      <c r="M84" s="857"/>
      <c r="N84" s="51"/>
    </row>
    <row r="85" spans="1:14" ht="15.75" thickBot="1">
      <c r="B85" s="91" t="s">
        <v>974</v>
      </c>
      <c r="C85" s="92"/>
      <c r="D85" s="92"/>
      <c r="E85" s="92"/>
      <c r="F85" s="92"/>
      <c r="G85" s="92"/>
      <c r="H85" s="92"/>
      <c r="I85" s="93"/>
      <c r="J85" s="94"/>
      <c r="K85" s="304">
        <v>0.05</v>
      </c>
      <c r="L85" s="858">
        <f>N78*K85</f>
        <v>901.67106786456793</v>
      </c>
      <c r="M85" s="859"/>
      <c r="N85" s="51"/>
    </row>
    <row r="86" spans="1:14" ht="15.75" thickBot="1">
      <c r="B86" s="821" t="s">
        <v>953</v>
      </c>
      <c r="C86" s="822"/>
      <c r="D86" s="822"/>
      <c r="E86" s="822"/>
      <c r="F86" s="822"/>
      <c r="G86" s="822"/>
      <c r="H86" s="822"/>
      <c r="I86" s="822"/>
      <c r="J86" s="822"/>
      <c r="K86" s="822"/>
      <c r="L86" s="822"/>
      <c r="M86" s="823"/>
      <c r="N86" s="52">
        <f>L83+L84+L85</f>
        <v>5410.0264071874071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23443.447764478766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400</v>
      </c>
      <c r="N36" s="271">
        <f>K36/M36</f>
        <v>719.80835537781309</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400</v>
      </c>
      <c r="N37" s="271">
        <f>K37/M37</f>
        <v>374.30034479646281</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400</v>
      </c>
      <c r="N38" s="271">
        <f>K38/M38</f>
        <v>273.57900124515623</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875">
        <v>400</v>
      </c>
      <c r="M39" s="876"/>
      <c r="N39" s="271">
        <f>K39/L39</f>
        <v>303.97506847605041</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1672.6728019067773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6757.9108298479005</v>
      </c>
      <c r="N48" s="271">
        <f>K48*M48</f>
        <v>12366.976818621659</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469174.04960225738</v>
      </c>
      <c r="N49" s="271">
        <f>K49*M49</f>
        <v>8914.3069424428904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21281.283761064551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908">
        <f>VLOOKUP(A58,TRANSPORTE!A5:D117,4,FALSE)</f>
        <v>1816.651127221553</v>
      </c>
      <c r="M58" s="909"/>
      <c r="N58" s="286">
        <f>K58*L58</f>
        <v>34.516371417209506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34.516371417209506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SUM(N69:N75)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23089.476135518038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4617.8952271036078</v>
      </c>
      <c r="M83" s="857"/>
      <c r="N83" s="51"/>
    </row>
    <row r="84" spans="1:14">
      <c r="B84" s="89" t="s">
        <v>973</v>
      </c>
      <c r="C84" s="90"/>
      <c r="D84" s="90"/>
      <c r="E84" s="90"/>
      <c r="F84" s="90"/>
      <c r="G84" s="90"/>
      <c r="H84" s="90"/>
      <c r="I84" s="87"/>
      <c r="J84" s="88"/>
      <c r="K84" s="303">
        <v>0.05</v>
      </c>
      <c r="L84" s="856">
        <f>N78*K84</f>
        <v>1154.4738067759019</v>
      </c>
      <c r="M84" s="857"/>
      <c r="N84" s="51"/>
    </row>
    <row r="85" spans="1:14" ht="15.75" thickBot="1">
      <c r="B85" s="91" t="s">
        <v>974</v>
      </c>
      <c r="C85" s="92"/>
      <c r="D85" s="92"/>
      <c r="E85" s="92"/>
      <c r="F85" s="92"/>
      <c r="G85" s="92"/>
      <c r="H85" s="92"/>
      <c r="I85" s="93"/>
      <c r="J85" s="94"/>
      <c r="K85" s="304">
        <v>0.05</v>
      </c>
      <c r="L85" s="858">
        <f>N78*K85</f>
        <v>1154.4738067759019</v>
      </c>
      <c r="M85" s="859"/>
      <c r="N85" s="51"/>
    </row>
    <row r="86" spans="1:14" ht="15.75" thickBot="1">
      <c r="B86" s="821" t="s">
        <v>953</v>
      </c>
      <c r="C86" s="822"/>
      <c r="D86" s="822"/>
      <c r="E86" s="822"/>
      <c r="F86" s="822"/>
      <c r="G86" s="822"/>
      <c r="H86" s="822"/>
      <c r="I86" s="822"/>
      <c r="J86" s="822"/>
      <c r="K86" s="822"/>
      <c r="L86" s="822"/>
      <c r="M86" s="823"/>
      <c r="N86" s="52">
        <f>L83+L84+L85</f>
        <v>6926.8428406554112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30016.31897617345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400</v>
      </c>
      <c r="N36" s="271">
        <f>K36/M36</f>
        <v>719.80835537781309</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400</v>
      </c>
      <c r="N37" s="271">
        <f>K37/M37</f>
        <v>374.30034479646281</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400</v>
      </c>
      <c r="N38" s="271">
        <f>K38/M38</f>
        <v>273.57900124515623</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875">
        <v>400</v>
      </c>
      <c r="M39" s="876"/>
      <c r="N39" s="271">
        <f>K39/L39</f>
        <v>303.97506847605041</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1.010032011295025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1672.6728019067773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469174.04960225738</v>
      </c>
      <c r="N48" s="271">
        <f>K48*M48</f>
        <v>6099.2626448293458</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6757.9108298479005</v>
      </c>
      <c r="N49" s="271">
        <f>K49*M49</f>
        <v>10136.866244771851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16236.128889601197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908">
        <f>VLOOKUP(A58,TRANSPORTE!A5:D117,4,FALSE)</f>
        <v>1816.651127221553</v>
      </c>
      <c r="M58" s="909"/>
      <c r="N58" s="286">
        <f>K58*L58</f>
        <v>23.616464653880186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23.616464653880186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101.00320112950249</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18033.421357291358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3606.6842714582717</v>
      </c>
      <c r="M83" s="857"/>
      <c r="N83" s="51"/>
    </row>
    <row r="84" spans="1:14">
      <c r="B84" s="89" t="s">
        <v>973</v>
      </c>
      <c r="C84" s="90"/>
      <c r="D84" s="90"/>
      <c r="E84" s="90"/>
      <c r="F84" s="90"/>
      <c r="G84" s="90"/>
      <c r="H84" s="90"/>
      <c r="I84" s="87"/>
      <c r="J84" s="88"/>
      <c r="K84" s="303">
        <v>0.05</v>
      </c>
      <c r="L84" s="856">
        <f>N78*K84</f>
        <v>901.67106786456793</v>
      </c>
      <c r="M84" s="857"/>
      <c r="N84" s="51"/>
    </row>
    <row r="85" spans="1:14" ht="15.75" thickBot="1">
      <c r="B85" s="91" t="s">
        <v>974</v>
      </c>
      <c r="C85" s="92"/>
      <c r="D85" s="92"/>
      <c r="E85" s="92"/>
      <c r="F85" s="92"/>
      <c r="G85" s="92"/>
      <c r="H85" s="92"/>
      <c r="I85" s="93"/>
      <c r="J85" s="94"/>
      <c r="K85" s="304">
        <v>0.05</v>
      </c>
      <c r="L85" s="858">
        <f>N78*K85</f>
        <v>901.67106786456793</v>
      </c>
      <c r="M85" s="859"/>
      <c r="N85" s="51"/>
    </row>
    <row r="86" spans="1:14" ht="15.75" thickBot="1">
      <c r="B86" s="821" t="s">
        <v>953</v>
      </c>
      <c r="C86" s="822"/>
      <c r="D86" s="822"/>
      <c r="E86" s="822"/>
      <c r="F86" s="822"/>
      <c r="G86" s="822"/>
      <c r="H86" s="822"/>
      <c r="I86" s="822"/>
      <c r="J86" s="822"/>
      <c r="K86" s="822"/>
      <c r="L86" s="822"/>
      <c r="M86" s="823"/>
      <c r="N86" s="52">
        <f>L83+L84+L85</f>
        <v>5410.0264071874071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23443.447764478766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82">
        <v>275</v>
      </c>
      <c r="N36" s="271">
        <f>K36/M36</f>
        <v>1046.9939714586374</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82">
        <f>M36</f>
        <v>275</v>
      </c>
      <c r="N37" s="271">
        <f>K37/M37</f>
        <v>544.4368651584914</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82">
        <v>275</v>
      </c>
      <c r="N38" s="271">
        <f>K38/M38</f>
        <v>397.93309272022719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951">
        <v>275</v>
      </c>
      <c r="M39" s="952"/>
      <c r="N39" s="271">
        <f>K39/L39</f>
        <v>442.14555414698248</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2432.9786209553131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469174.04960225738</v>
      </c>
      <c r="N48" s="271">
        <f>K48*M48</f>
        <v>11729.351240056436</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469174.04960225738</v>
      </c>
      <c r="N49" s="271">
        <f>K49*M49</f>
        <v>6099.2626448293458</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6757.9108298479005</v>
      </c>
      <c r="N50" s="271">
        <f>K50*M50</f>
        <v>28653.5419185551</v>
      </c>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46482.155803440881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08">
        <f>VLOOKUP(A58,TRANSPORTE!A5:D117,4,FALSE)</f>
        <v>1816.651127221553</v>
      </c>
      <c r="M58" s="909"/>
      <c r="N58" s="286">
        <f>K58*L58</f>
        <v>69.032742834419011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69.032742834419011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49131.080914328071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9826.2161828656153</v>
      </c>
      <c r="M83" s="857"/>
      <c r="N83" s="51"/>
    </row>
    <row r="84" spans="1:14">
      <c r="B84" s="89" t="s">
        <v>973</v>
      </c>
      <c r="C84" s="90"/>
      <c r="D84" s="90"/>
      <c r="E84" s="90"/>
      <c r="F84" s="90"/>
      <c r="G84" s="90"/>
      <c r="H84" s="90"/>
      <c r="I84" s="87"/>
      <c r="J84" s="88"/>
      <c r="K84" s="303">
        <v>0.05</v>
      </c>
      <c r="L84" s="856">
        <f>N78*K84</f>
        <v>2456.5540457164038</v>
      </c>
      <c r="M84" s="857"/>
      <c r="N84" s="51"/>
    </row>
    <row r="85" spans="1:14" ht="15.75" thickBot="1">
      <c r="B85" s="91" t="s">
        <v>974</v>
      </c>
      <c r="C85" s="92"/>
      <c r="D85" s="92"/>
      <c r="E85" s="92"/>
      <c r="F85" s="92"/>
      <c r="G85" s="92"/>
      <c r="H85" s="92"/>
      <c r="I85" s="93"/>
      <c r="J85" s="94"/>
      <c r="K85" s="304">
        <v>0.05</v>
      </c>
      <c r="L85" s="858">
        <f>N78*K85</f>
        <v>2456.5540457164038</v>
      </c>
      <c r="M85" s="859"/>
      <c r="N85" s="51"/>
    </row>
    <row r="86" spans="1:14" ht="15.75" thickBot="1">
      <c r="B86" s="821" t="s">
        <v>953</v>
      </c>
      <c r="C86" s="822"/>
      <c r="D86" s="822"/>
      <c r="E86" s="822"/>
      <c r="F86" s="822"/>
      <c r="G86" s="822"/>
      <c r="H86" s="822"/>
      <c r="I86" s="822"/>
      <c r="J86" s="822"/>
      <c r="K86" s="822"/>
      <c r="L86" s="822"/>
      <c r="M86" s="823"/>
      <c r="N86" s="52">
        <f>L83+L84+L85</f>
        <v>14739.324274298424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63870.405188626493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82">
        <v>275</v>
      </c>
      <c r="N36" s="271">
        <f>K36/M36</f>
        <v>1046.9939714586374</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82">
        <v>275</v>
      </c>
      <c r="N37" s="271">
        <f>K37/M37</f>
        <v>544.4368651584914</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82">
        <v>275</v>
      </c>
      <c r="N38" s="271">
        <f>K38/M38</f>
        <v>397.93309272022719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951">
        <v>275</v>
      </c>
      <c r="M39" s="952"/>
      <c r="N39" s="271">
        <f>K39/L39</f>
        <v>442.14555414698248</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2432.9786209553131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469174.04960225738</v>
      </c>
      <c r="N48" s="271">
        <f>K48*M48</f>
        <v>8914.3069424428904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469174.04960225738</v>
      </c>
      <c r="N49" s="271">
        <f>K49*M49</f>
        <v>4691.740496022574</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6757.9108298479005</v>
      </c>
      <c r="N50" s="271">
        <f>K50*M50</f>
        <v>21895.6310887072</v>
      </c>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35501.678527172662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08">
        <f>VLOOKUP(A58,TRANSPORTE!A5:D117,4,FALSE)</f>
        <v>1816.651127221553</v>
      </c>
      <c r="M58" s="909"/>
      <c r="N58" s="286">
        <f>K58*L58</f>
        <v>52.682882689425043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52.682882689425043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38134.253777914862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7626.8507555829729</v>
      </c>
      <c r="M83" s="857"/>
      <c r="N83" s="51"/>
    </row>
    <row r="84" spans="1:14">
      <c r="B84" s="89" t="s">
        <v>973</v>
      </c>
      <c r="C84" s="90"/>
      <c r="D84" s="90"/>
      <c r="E84" s="90"/>
      <c r="F84" s="90"/>
      <c r="G84" s="90"/>
      <c r="H84" s="90"/>
      <c r="I84" s="87"/>
      <c r="J84" s="88"/>
      <c r="K84" s="303">
        <v>0.05</v>
      </c>
      <c r="L84" s="856">
        <f>N78*K84</f>
        <v>1906.7126888957432</v>
      </c>
      <c r="M84" s="857"/>
      <c r="N84" s="51"/>
    </row>
    <row r="85" spans="1:14" ht="15.75" thickBot="1">
      <c r="B85" s="91" t="s">
        <v>974</v>
      </c>
      <c r="C85" s="92"/>
      <c r="D85" s="92"/>
      <c r="E85" s="92"/>
      <c r="F85" s="92"/>
      <c r="G85" s="92"/>
      <c r="H85" s="92"/>
      <c r="I85" s="93"/>
      <c r="J85" s="94"/>
      <c r="K85" s="304">
        <v>0.05</v>
      </c>
      <c r="L85" s="858">
        <f>N78*K85</f>
        <v>1906.7126888957432</v>
      </c>
      <c r="M85" s="859"/>
      <c r="N85" s="51"/>
    </row>
    <row r="86" spans="1:14" ht="15.75" thickBot="1">
      <c r="B86" s="821" t="s">
        <v>953</v>
      </c>
      <c r="C86" s="822"/>
      <c r="D86" s="822"/>
      <c r="E86" s="822"/>
      <c r="F86" s="822"/>
      <c r="G86" s="822"/>
      <c r="H86" s="822"/>
      <c r="I86" s="822"/>
      <c r="J86" s="822"/>
      <c r="K86" s="822"/>
      <c r="L86" s="822"/>
      <c r="M86" s="823"/>
      <c r="N86" s="52">
        <f>L83+L84+L85</f>
        <v>11440.276133374458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49574.529911289319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275</v>
      </c>
      <c r="N36" s="271">
        <f>K36/M36</f>
        <v>1046.9939714586374</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275</v>
      </c>
      <c r="N37" s="271">
        <f>K37/M37</f>
        <v>544.4368651584914</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275</v>
      </c>
      <c r="N38" s="271">
        <f>K38/M38</f>
        <v>397.93309272022719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875">
        <v>275</v>
      </c>
      <c r="M39" s="876"/>
      <c r="N39" s="271">
        <f>K39/L39</f>
        <v>442.14555414698248</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2432.9786209553131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469174.04960225738</v>
      </c>
      <c r="N48" s="271">
        <f>K48*M48</f>
        <v>11729.351240056436</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469174.04960225738</v>
      </c>
      <c r="N49" s="271">
        <f>K49*M49</f>
        <v>6099.2626448293458</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6757.9108298479005</v>
      </c>
      <c r="N50" s="271">
        <f>K50*M50</f>
        <v>28653.5419185551</v>
      </c>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46482.155803440881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908">
        <f>VLOOKUP(A58,TRANSPORTE!A5:D117,4,FALSE)</f>
        <v>1816.651127221553</v>
      </c>
      <c r="M58" s="909"/>
      <c r="N58" s="286">
        <f>K58*L58</f>
        <v>69.032742834419011</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69.032742834419011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49131.080914328071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9826.2161828656153</v>
      </c>
      <c r="M83" s="857"/>
      <c r="N83" s="51"/>
    </row>
    <row r="84" spans="1:14">
      <c r="B84" s="89" t="s">
        <v>973</v>
      </c>
      <c r="C84" s="90"/>
      <c r="D84" s="90"/>
      <c r="E84" s="90"/>
      <c r="F84" s="90"/>
      <c r="G84" s="90"/>
      <c r="H84" s="90"/>
      <c r="I84" s="87"/>
      <c r="J84" s="88"/>
      <c r="K84" s="303">
        <v>0.05</v>
      </c>
      <c r="L84" s="856">
        <f>N78*K84</f>
        <v>2456.5540457164038</v>
      </c>
      <c r="M84" s="857"/>
      <c r="N84" s="51"/>
    </row>
    <row r="85" spans="1:14" ht="15.75" thickBot="1">
      <c r="B85" s="91" t="s">
        <v>974</v>
      </c>
      <c r="C85" s="92"/>
      <c r="D85" s="92"/>
      <c r="E85" s="92"/>
      <c r="F85" s="92"/>
      <c r="G85" s="92"/>
      <c r="H85" s="92"/>
      <c r="I85" s="93"/>
      <c r="J85" s="94"/>
      <c r="K85" s="304">
        <v>0.05</v>
      </c>
      <c r="L85" s="858">
        <f>N78*K85</f>
        <v>2456.5540457164038</v>
      </c>
      <c r="M85" s="859"/>
      <c r="N85" s="51"/>
    </row>
    <row r="86" spans="1:14" ht="15.75" thickBot="1">
      <c r="B86" s="821" t="s">
        <v>953</v>
      </c>
      <c r="C86" s="822"/>
      <c r="D86" s="822"/>
      <c r="E86" s="822"/>
      <c r="F86" s="822"/>
      <c r="G86" s="822"/>
      <c r="H86" s="822"/>
      <c r="I86" s="822"/>
      <c r="J86" s="822"/>
      <c r="K86" s="822"/>
      <c r="L86" s="822"/>
      <c r="M86" s="823"/>
      <c r="N86" s="52">
        <f>L83+L84+L85</f>
        <v>14739.324274298424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63870.405188626493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275</v>
      </c>
      <c r="N36" s="271">
        <f>K36/M36</f>
        <v>1046.9939714586374</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275</v>
      </c>
      <c r="N37" s="271">
        <f>K37/M37</f>
        <v>544.4368651584914</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275</v>
      </c>
      <c r="N38" s="271">
        <f>K38/M38</f>
        <v>397.93309272022719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68">
        <f>VLOOKUP(A39,EQUIPOS!A9:D166,4,FALSE)</f>
        <v>121590.02739042017</v>
      </c>
      <c r="L39" s="875">
        <v>275</v>
      </c>
      <c r="M39" s="876"/>
      <c r="N39" s="271">
        <f>K39/L39</f>
        <v>442.14555414698248</v>
      </c>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1.4691374709745819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2432.9786209553131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469174.04960225738</v>
      </c>
      <c r="N48" s="271">
        <f>K48*M48</f>
        <v>8914.3069424428904</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469174.04960225738</v>
      </c>
      <c r="N49" s="271">
        <f>K49*M49</f>
        <v>4691.740496022574</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6757.9108298479005</v>
      </c>
      <c r="N50" s="271">
        <f>K50*M50</f>
        <v>21895.6310887072</v>
      </c>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35501.678527172662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908">
        <f>VLOOKUP(A58,TRANSPORTE!A5:D117,4,FALSE)</f>
        <v>1816.651127221553</v>
      </c>
      <c r="M58" s="909"/>
      <c r="N58" s="286">
        <f>K58*L58</f>
        <v>52.682882689425043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52.682882689425043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146.91374709745818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38134.253777914862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7626.8507555829729</v>
      </c>
      <c r="M83" s="857"/>
      <c r="N83" s="51"/>
    </row>
    <row r="84" spans="1:14">
      <c r="B84" s="89" t="s">
        <v>973</v>
      </c>
      <c r="C84" s="90"/>
      <c r="D84" s="90"/>
      <c r="E84" s="90"/>
      <c r="F84" s="90"/>
      <c r="G84" s="90"/>
      <c r="H84" s="90"/>
      <c r="I84" s="87"/>
      <c r="J84" s="88"/>
      <c r="K84" s="303">
        <v>0.05</v>
      </c>
      <c r="L84" s="856">
        <f>N78*K84</f>
        <v>1906.7126888957432</v>
      </c>
      <c r="M84" s="857"/>
      <c r="N84" s="51"/>
    </row>
    <row r="85" spans="1:14" ht="15.75" thickBot="1">
      <c r="B85" s="91" t="s">
        <v>974</v>
      </c>
      <c r="C85" s="92"/>
      <c r="D85" s="92"/>
      <c r="E85" s="92"/>
      <c r="F85" s="92"/>
      <c r="G85" s="92"/>
      <c r="H85" s="92"/>
      <c r="I85" s="93"/>
      <c r="J85" s="94"/>
      <c r="K85" s="304">
        <v>0.05</v>
      </c>
      <c r="L85" s="858">
        <f>N78*K85</f>
        <v>1906.7126888957432</v>
      </c>
      <c r="M85" s="859"/>
      <c r="N85" s="51"/>
    </row>
    <row r="86" spans="1:14" ht="15.75" thickBot="1">
      <c r="B86" s="821" t="s">
        <v>953</v>
      </c>
      <c r="C86" s="822"/>
      <c r="D86" s="822"/>
      <c r="E86" s="822"/>
      <c r="F86" s="822"/>
      <c r="G86" s="822"/>
      <c r="H86" s="822"/>
      <c r="I86" s="822"/>
      <c r="J86" s="822"/>
      <c r="K86" s="822"/>
      <c r="L86" s="822"/>
      <c r="M86" s="823"/>
      <c r="N86" s="52">
        <f>L83+L84+L85</f>
        <v>11440.276133374458</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49574.529911289319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418</v>
      </c>
      <c r="N36" s="271">
        <f>K36/M36</f>
        <v>688.81182332805088</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418</v>
      </c>
      <c r="N37" s="271">
        <f>K37/M37</f>
        <v>358.18214813058643</v>
      </c>
    </row>
    <row r="38" spans="1:14">
      <c r="A38" t="s">
        <v>225</v>
      </c>
      <c r="B38" s="870" t="str">
        <f>VLOOKUP(A38,EQUIPOS!A8:D154,3,FALSE)</f>
        <v>Esparcidor de gravilla, Ancho de esparcimiento 3100mm, Velocidad de trabajo 10—20km2/h</v>
      </c>
      <c r="C38" s="871"/>
      <c r="D38" s="871"/>
      <c r="E38" s="871"/>
      <c r="F38" s="871"/>
      <c r="G38" s="871"/>
      <c r="H38" s="872"/>
      <c r="I38" s="266"/>
      <c r="J38" s="267"/>
      <c r="K38" s="268">
        <f>VLOOKUP(A38,EQUIPOS!A8:D165,4,FALSE)</f>
        <v>121590.02739042017</v>
      </c>
      <c r="L38" s="269"/>
      <c r="M38" s="270">
        <v>418</v>
      </c>
      <c r="N38" s="271">
        <f>K38/M38</f>
        <v>290.88523299143583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0.96653780985169846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1338.8457422599249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469174.04960225738</v>
      </c>
      <c r="N48" s="271">
        <f>K48*M48</f>
        <v>4691.740496022574</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6757.9108298479005</v>
      </c>
      <c r="N49" s="271">
        <f>K49*M49</f>
        <v>8447.3885373098747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13139.129033332449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908">
        <f>VLOOKUP(A58,TRANSPORTE!A5:D117,4,FALSE)</f>
        <v>1816.651127221553</v>
      </c>
      <c r="M58" s="909"/>
      <c r="N58" s="286">
        <f>K58*L58</f>
        <v>18.16651127221553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18.16651127221553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96.653780985169846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14592.79506784976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2918.5590135699522</v>
      </c>
      <c r="M83" s="857"/>
      <c r="N83" s="51"/>
    </row>
    <row r="84" spans="1:14">
      <c r="B84" s="89" t="s">
        <v>973</v>
      </c>
      <c r="C84" s="90"/>
      <c r="D84" s="90"/>
      <c r="E84" s="90"/>
      <c r="F84" s="90"/>
      <c r="G84" s="90"/>
      <c r="H84" s="90"/>
      <c r="I84" s="87"/>
      <c r="J84" s="88"/>
      <c r="K84" s="303">
        <v>0.05</v>
      </c>
      <c r="L84" s="856">
        <f>N78*K84</f>
        <v>729.63975339248805</v>
      </c>
      <c r="M84" s="857"/>
      <c r="N84" s="51"/>
    </row>
    <row r="85" spans="1:14" ht="15.75" thickBot="1">
      <c r="B85" s="91" t="s">
        <v>974</v>
      </c>
      <c r="C85" s="92"/>
      <c r="D85" s="92"/>
      <c r="E85" s="92"/>
      <c r="F85" s="92"/>
      <c r="G85" s="92"/>
      <c r="H85" s="92"/>
      <c r="I85" s="93"/>
      <c r="J85" s="94"/>
      <c r="K85" s="304">
        <v>0.05</v>
      </c>
      <c r="L85" s="858">
        <f>N78*K85</f>
        <v>729.63975339248805</v>
      </c>
      <c r="M85" s="859"/>
      <c r="N85" s="51"/>
    </row>
    <row r="86" spans="1:14" ht="15.75" thickBot="1">
      <c r="B86" s="821" t="s">
        <v>953</v>
      </c>
      <c r="C86" s="822"/>
      <c r="D86" s="822"/>
      <c r="E86" s="822"/>
      <c r="F86" s="822"/>
      <c r="G86" s="822"/>
      <c r="H86" s="822"/>
      <c r="I86" s="822"/>
      <c r="J86" s="822"/>
      <c r="K86" s="822"/>
      <c r="L86" s="822"/>
      <c r="M86" s="823"/>
      <c r="N86" s="52">
        <f>L83+L84+L85</f>
        <v>4377.8385203549287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18970.633588204688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154</v>
      </c>
      <c r="B36" s="870" t="str">
        <f>VLOOKUP(A36,EQUIPOS!A6:D154,3,FALSE)</f>
        <v>Carrotanque Irrigador de asfalto, 1000 GALONES DE CAPACIDAD</v>
      </c>
      <c r="C36" s="871"/>
      <c r="D36" s="871"/>
      <c r="E36" s="871"/>
      <c r="F36" s="871"/>
      <c r="G36" s="871"/>
      <c r="H36" s="872"/>
      <c r="I36" s="266"/>
      <c r="J36" s="267"/>
      <c r="K36" s="268">
        <f>VLOOKUP(A36,EQUIPOS!A6:D163,4,FALSE)</f>
        <v>287923.34215112525</v>
      </c>
      <c r="L36" s="269"/>
      <c r="M36" s="270">
        <v>418</v>
      </c>
      <c r="N36" s="271">
        <f>K36/M36</f>
        <v>688.81182332805088</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418</v>
      </c>
      <c r="N37" s="271">
        <f>K37/M37</f>
        <v>358.18214813058643</v>
      </c>
    </row>
    <row r="38" spans="1:14">
      <c r="A38" t="s">
        <v>225</v>
      </c>
      <c r="B38" s="870" t="str">
        <f>VLOOKUP(A38,EQUIPOS!A8:D154,3,FALSE)</f>
        <v>Esparcidor de gravilla, Ancho de esparcimiento 3100mm, Velocidad de trabajo 10—20km2/h</v>
      </c>
      <c r="C38" s="871"/>
      <c r="D38" s="871"/>
      <c r="E38" s="871"/>
      <c r="F38" s="871"/>
      <c r="G38" s="871"/>
      <c r="H38" s="872"/>
      <c r="I38" s="266"/>
      <c r="J38" s="267"/>
      <c r="K38" s="268">
        <f>VLOOKUP(A38,EQUIPOS!A8:D165,4,FALSE)</f>
        <v>121590.02739042017</v>
      </c>
      <c r="L38" s="269"/>
      <c r="M38" s="270">
        <v>418</v>
      </c>
      <c r="N38" s="271">
        <f>K38/M38</f>
        <v>290.88523299143583</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0.96653780985169846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1338.8457422599249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469174.04960225738</v>
      </c>
      <c r="N48" s="271">
        <f>K48*M48</f>
        <v>4691.740496022574</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6757.9108298479005</v>
      </c>
      <c r="N49" s="271">
        <f>K49*M49</f>
        <v>8447.3885373098747</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903"/>
      <c r="C52" s="904"/>
      <c r="D52" s="904"/>
      <c r="E52" s="904"/>
      <c r="F52" s="904"/>
      <c r="G52" s="904"/>
      <c r="H52" s="904"/>
      <c r="I52" s="874"/>
      <c r="J52" s="42"/>
      <c r="K52" s="44"/>
      <c r="L52" s="905"/>
      <c r="M52" s="906"/>
      <c r="N52" s="45"/>
    </row>
    <row r="53" spans="1:72" ht="15.75" thickBot="1">
      <c r="B53" s="821" t="s">
        <v>953</v>
      </c>
      <c r="C53" s="822"/>
      <c r="D53" s="822"/>
      <c r="E53" s="822"/>
      <c r="F53" s="822"/>
      <c r="G53" s="822"/>
      <c r="H53" s="822"/>
      <c r="I53" s="822"/>
      <c r="J53" s="822"/>
      <c r="K53" s="822"/>
      <c r="L53" s="822"/>
      <c r="M53" s="823"/>
      <c r="N53" s="393">
        <f>SUM(N48:N52)</f>
        <v>13139.129033332449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907" t="s">
        <v>961</v>
      </c>
      <c r="M57" s="886"/>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908">
        <f>VLOOKUP(A58,TRANSPORTE!A5:D117,4,FALSE)</f>
        <v>1816.651127221553</v>
      </c>
      <c r="M58" s="909"/>
      <c r="N58" s="286">
        <f>K58*L58</f>
        <v>18.16651127221553</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99"/>
      <c r="M63" s="900"/>
      <c r="N63" s="127"/>
    </row>
    <row r="64" spans="1:72" ht="15.75" thickBot="1">
      <c r="B64" s="910" t="s">
        <v>953</v>
      </c>
      <c r="C64" s="864"/>
      <c r="D64" s="864"/>
      <c r="E64" s="864"/>
      <c r="F64" s="864"/>
      <c r="G64" s="864"/>
      <c r="H64" s="864"/>
      <c r="I64" s="864"/>
      <c r="J64" s="864"/>
      <c r="K64" s="864"/>
      <c r="L64" s="864"/>
      <c r="M64" s="865"/>
      <c r="N64" s="104">
        <f>N58+N59+N60+N61+N62</f>
        <v>18.16651127221553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96.653780985169846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14592.79506784976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2918.5590135699522</v>
      </c>
      <c r="M83" s="857"/>
      <c r="N83" s="51"/>
    </row>
    <row r="84" spans="1:14">
      <c r="B84" s="89" t="s">
        <v>973</v>
      </c>
      <c r="C84" s="90"/>
      <c r="D84" s="90"/>
      <c r="E84" s="90"/>
      <c r="F84" s="90"/>
      <c r="G84" s="90"/>
      <c r="H84" s="90"/>
      <c r="I84" s="87"/>
      <c r="J84" s="88"/>
      <c r="K84" s="303">
        <v>0.05</v>
      </c>
      <c r="L84" s="856">
        <f>N78*K84</f>
        <v>729.63975339248805</v>
      </c>
      <c r="M84" s="857"/>
      <c r="N84" s="51"/>
    </row>
    <row r="85" spans="1:14" ht="15.75" thickBot="1">
      <c r="B85" s="91" t="s">
        <v>974</v>
      </c>
      <c r="C85" s="92"/>
      <c r="D85" s="92"/>
      <c r="E85" s="92"/>
      <c r="F85" s="92"/>
      <c r="G85" s="92"/>
      <c r="H85" s="92"/>
      <c r="I85" s="93"/>
      <c r="J85" s="94"/>
      <c r="K85" s="304">
        <v>0.05</v>
      </c>
      <c r="L85" s="858">
        <f>N78*K85</f>
        <v>729.63975339248805</v>
      </c>
      <c r="M85" s="859"/>
      <c r="N85" s="51"/>
    </row>
    <row r="86" spans="1:14" ht="15.75" thickBot="1">
      <c r="B86" s="821" t="s">
        <v>953</v>
      </c>
      <c r="C86" s="822"/>
      <c r="D86" s="822"/>
      <c r="E86" s="822"/>
      <c r="F86" s="822"/>
      <c r="G86" s="822"/>
      <c r="H86" s="822"/>
      <c r="I86" s="822"/>
      <c r="J86" s="822"/>
      <c r="K86" s="822"/>
      <c r="L86" s="822"/>
      <c r="M86" s="823"/>
      <c r="N86" s="52">
        <f>L83+L84+L85</f>
        <v>4377.8385203549287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18970.633588204688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469174.04960225738</v>
      </c>
      <c r="N48" s="271">
        <f>K48*M48</f>
        <v>5864.675620028218</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6757.9108298479005</v>
      </c>
      <c r="N49" s="271">
        <f>K49*M49</f>
        <v>9883.4445886525555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15748.120208680773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08">
        <f>VLOOKUP(A58,TRANSPORTE!A5:D117,4,FALSE)</f>
        <v>1816.651127221553</v>
      </c>
      <c r="M58" s="909"/>
      <c r="N58" s="286">
        <f>K58*L58</f>
        <v>22.708139090269412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22.708139090269412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16288.813366423425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3257.7626732846852</v>
      </c>
      <c r="M83" s="857"/>
      <c r="N83" s="51"/>
    </row>
    <row r="84" spans="1:14">
      <c r="B84" s="89" t="s">
        <v>973</v>
      </c>
      <c r="C84" s="90"/>
      <c r="D84" s="90"/>
      <c r="E84" s="90"/>
      <c r="F84" s="90"/>
      <c r="G84" s="90"/>
      <c r="H84" s="90"/>
      <c r="I84" s="87"/>
      <c r="J84" s="88"/>
      <c r="K84" s="303">
        <v>0.05</v>
      </c>
      <c r="L84" s="856">
        <f>N78*K84</f>
        <v>814.4406683211713</v>
      </c>
      <c r="M84" s="857"/>
      <c r="N84" s="51"/>
    </row>
    <row r="85" spans="1:14" ht="15.75" thickBot="1">
      <c r="B85" s="91" t="s">
        <v>974</v>
      </c>
      <c r="C85" s="92"/>
      <c r="D85" s="92"/>
      <c r="E85" s="92"/>
      <c r="F85" s="92"/>
      <c r="G85" s="92"/>
      <c r="H85" s="92"/>
      <c r="I85" s="93"/>
      <c r="J85" s="94"/>
      <c r="K85" s="304">
        <v>0.05</v>
      </c>
      <c r="L85" s="858">
        <f>N78*K85</f>
        <v>814.4406683211713</v>
      </c>
      <c r="M85" s="859"/>
      <c r="N85" s="51"/>
    </row>
    <row r="86" spans="1:14" ht="15.75" thickBot="1">
      <c r="B86" s="821" t="s">
        <v>953</v>
      </c>
      <c r="C86" s="822"/>
      <c r="D86" s="822"/>
      <c r="E86" s="822"/>
      <c r="F86" s="822"/>
      <c r="G86" s="822"/>
      <c r="H86" s="822"/>
      <c r="I86" s="822"/>
      <c r="J86" s="822"/>
      <c r="K86" s="822"/>
      <c r="L86" s="822"/>
      <c r="M86" s="823"/>
      <c r="N86" s="52">
        <f>L83+L84+L85</f>
        <v>4886.6440099270276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21175.457376350452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469174.04960225738</v>
      </c>
      <c r="N48" s="271">
        <f>K48*M48</f>
        <v>4457.1534712214452</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6757.9108298479005</v>
      </c>
      <c r="N49" s="271">
        <f>K49*M49</f>
        <v>9533.7227032079245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13990.87617442937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08">
        <f>VLOOKUP(A58,TRANSPORTE!A5:D117,4,FALSE)</f>
        <v>1816.651127221553</v>
      </c>
      <c r="M58" s="909"/>
      <c r="N58" s="286">
        <f>K58*L58</f>
        <v>17.258185708604753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17.258185708604753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14526.119378790356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2905.2238757580712</v>
      </c>
      <c r="M83" s="857"/>
      <c r="N83" s="51"/>
    </row>
    <row r="84" spans="1:14">
      <c r="B84" s="89" t="s">
        <v>973</v>
      </c>
      <c r="C84" s="90"/>
      <c r="D84" s="90"/>
      <c r="E84" s="90"/>
      <c r="F84" s="90"/>
      <c r="G84" s="90"/>
      <c r="H84" s="90"/>
      <c r="I84" s="87"/>
      <c r="J84" s="88"/>
      <c r="K84" s="303">
        <v>0.05</v>
      </c>
      <c r="L84" s="856">
        <f>N78*K84</f>
        <v>726.30596893951781</v>
      </c>
      <c r="M84" s="857"/>
      <c r="N84" s="51"/>
    </row>
    <row r="85" spans="1:14" ht="15.75" thickBot="1">
      <c r="B85" s="91" t="s">
        <v>974</v>
      </c>
      <c r="C85" s="92"/>
      <c r="D85" s="92"/>
      <c r="E85" s="92"/>
      <c r="F85" s="92"/>
      <c r="G85" s="92"/>
      <c r="H85" s="92"/>
      <c r="I85" s="93"/>
      <c r="J85" s="94"/>
      <c r="K85" s="304">
        <v>0.05</v>
      </c>
      <c r="L85" s="858">
        <f>N78*K85</f>
        <v>726.30596893951781</v>
      </c>
      <c r="M85" s="859"/>
      <c r="N85" s="51"/>
    </row>
    <row r="86" spans="1:14" ht="15.75" thickBot="1">
      <c r="B86" s="821" t="s">
        <v>953</v>
      </c>
      <c r="C86" s="822"/>
      <c r="D86" s="822"/>
      <c r="E86" s="822"/>
      <c r="F86" s="822"/>
      <c r="G86" s="822"/>
      <c r="H86" s="822"/>
      <c r="I86" s="822"/>
      <c r="J86" s="822"/>
      <c r="K86" s="822"/>
      <c r="L86" s="822"/>
      <c r="M86" s="823"/>
      <c r="N86" s="52">
        <f>L83+L84+L85</f>
        <v>4357.8358136371071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18883.955192427464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469174.04960225738</v>
      </c>
      <c r="N48" s="271">
        <f>K48*M48</f>
        <v>4457.1534712214452</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6757.9108298479005</v>
      </c>
      <c r="N49" s="271">
        <f>K49*M49</f>
        <v>11556.02751903991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SUM(N48:N53)</f>
        <v>16013.180990261355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908">
        <f>VLOOKUP(A59,TRANSPORTE!A5:D117,4,FALSE)</f>
        <v>1816.651127221553</v>
      </c>
      <c r="M59" s="909"/>
      <c r="N59" s="286">
        <f>K59*L59</f>
        <v>17.258185708604753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17.258185708604753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16548.424194622341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3309.6848389244683</v>
      </c>
      <c r="M83" s="857"/>
      <c r="N83" s="51"/>
    </row>
    <row r="84" spans="1:14">
      <c r="B84" s="89" t="s">
        <v>973</v>
      </c>
      <c r="C84" s="90"/>
      <c r="D84" s="90"/>
      <c r="E84" s="90"/>
      <c r="F84" s="90"/>
      <c r="G84" s="90"/>
      <c r="H84" s="90"/>
      <c r="I84" s="87"/>
      <c r="J84" s="88"/>
      <c r="K84" s="303">
        <v>0.05</v>
      </c>
      <c r="L84" s="856">
        <f>N78*K84</f>
        <v>827.42120973111707</v>
      </c>
      <c r="M84" s="857"/>
      <c r="N84" s="51"/>
    </row>
    <row r="85" spans="1:14" ht="15.75" thickBot="1">
      <c r="B85" s="91" t="s">
        <v>974</v>
      </c>
      <c r="C85" s="92"/>
      <c r="D85" s="92"/>
      <c r="E85" s="92"/>
      <c r="F85" s="92"/>
      <c r="G85" s="92"/>
      <c r="H85" s="92"/>
      <c r="I85" s="93"/>
      <c r="J85" s="94"/>
      <c r="K85" s="304">
        <v>0.05</v>
      </c>
      <c r="L85" s="858">
        <f>N78*K85</f>
        <v>827.42120973111707</v>
      </c>
      <c r="M85" s="859"/>
      <c r="N85" s="51"/>
    </row>
    <row r="86" spans="1:14" ht="15.75" thickBot="1">
      <c r="B86" s="821" t="s">
        <v>953</v>
      </c>
      <c r="C86" s="822"/>
      <c r="D86" s="822"/>
      <c r="E86" s="822"/>
      <c r="F86" s="822"/>
      <c r="G86" s="822"/>
      <c r="H86" s="822"/>
      <c r="I86" s="822"/>
      <c r="J86" s="822"/>
      <c r="K86" s="822"/>
      <c r="L86" s="822"/>
      <c r="M86" s="823"/>
      <c r="N86" s="52">
        <f>L83+L84+L85</f>
        <v>4964.5272583867027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21512.951453009046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469174.04960225738</v>
      </c>
      <c r="N48" s="271">
        <f>K48*M48</f>
        <v>2228.5767356107226</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6757.9108298479005</v>
      </c>
      <c r="N49" s="271">
        <f>K49*M49</f>
        <v>7222.5171993999429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9451.0939350106655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08">
        <f>VLOOKUP(A58,TRANSPORTE!A5:D117,4,FALSE)</f>
        <v>1816.651127221553</v>
      </c>
      <c r="M58" s="909"/>
      <c r="N58" s="286">
        <f>K58*L58</f>
        <v>8.6290928543023764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8.6290928543023764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9977.7080465173494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1995.5416093034701</v>
      </c>
      <c r="M83" s="857"/>
      <c r="N83" s="51"/>
    </row>
    <row r="84" spans="1:14">
      <c r="B84" s="89" t="s">
        <v>973</v>
      </c>
      <c r="C84" s="90"/>
      <c r="D84" s="90"/>
      <c r="E84" s="90"/>
      <c r="F84" s="90"/>
      <c r="G84" s="90"/>
      <c r="H84" s="90"/>
      <c r="I84" s="87"/>
      <c r="J84" s="88"/>
      <c r="K84" s="303">
        <v>0.05</v>
      </c>
      <c r="L84" s="856">
        <f>N78*K84</f>
        <v>498.88540232586752</v>
      </c>
      <c r="M84" s="857"/>
      <c r="N84" s="51"/>
    </row>
    <row r="85" spans="1:14" ht="15.75" thickBot="1">
      <c r="B85" s="91" t="s">
        <v>974</v>
      </c>
      <c r="C85" s="92"/>
      <c r="D85" s="92"/>
      <c r="E85" s="92"/>
      <c r="F85" s="92"/>
      <c r="G85" s="92"/>
      <c r="H85" s="92"/>
      <c r="I85" s="93"/>
      <c r="J85" s="94"/>
      <c r="K85" s="304">
        <v>0.05</v>
      </c>
      <c r="L85" s="858">
        <f>N78*K85</f>
        <v>498.88540232586752</v>
      </c>
      <c r="M85" s="859"/>
      <c r="N85" s="51"/>
    </row>
    <row r="86" spans="1:14" ht="15.75" thickBot="1">
      <c r="B86" s="821" t="s">
        <v>953</v>
      </c>
      <c r="C86" s="822"/>
      <c r="D86" s="822"/>
      <c r="E86" s="822"/>
      <c r="F86" s="822"/>
      <c r="G86" s="822"/>
      <c r="H86" s="822"/>
      <c r="I86" s="822"/>
      <c r="J86" s="822"/>
      <c r="K86" s="822"/>
      <c r="L86" s="822"/>
      <c r="M86" s="823"/>
      <c r="N86" s="52">
        <f>L83+L84+L85</f>
        <v>2993.3124139552046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12971.020460472555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469174.04960225738</v>
      </c>
      <c r="N48" s="271">
        <f>K48*M48</f>
        <v>5864.675620028218</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6757.9108298479005</v>
      </c>
      <c r="N49" s="271">
        <f>K49*M49</f>
        <v>9883.4445886525555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15748.120208680773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908">
        <f>VLOOKUP(A58,TRANSPORTE!A5:D117,4,FALSE)</f>
        <v>1816.651127221553</v>
      </c>
      <c r="M58" s="909"/>
      <c r="N58" s="286">
        <f>K58*L58</f>
        <v>22.708139090269412</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22.708139090269412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16288.813366423425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3257.7626732846852</v>
      </c>
      <c r="M83" s="857"/>
      <c r="N83" s="51"/>
    </row>
    <row r="84" spans="1:14">
      <c r="B84" s="89" t="s">
        <v>973</v>
      </c>
      <c r="C84" s="90"/>
      <c r="D84" s="90"/>
      <c r="E84" s="90"/>
      <c r="F84" s="90"/>
      <c r="G84" s="90"/>
      <c r="H84" s="90"/>
      <c r="I84" s="87"/>
      <c r="J84" s="88"/>
      <c r="K84" s="303">
        <v>0.05</v>
      </c>
      <c r="L84" s="856">
        <f>N78*K84</f>
        <v>814.4406683211713</v>
      </c>
      <c r="M84" s="857"/>
      <c r="N84" s="51"/>
    </row>
    <row r="85" spans="1:14" ht="15.75" thickBot="1">
      <c r="B85" s="91" t="s">
        <v>974</v>
      </c>
      <c r="C85" s="92"/>
      <c r="D85" s="92"/>
      <c r="E85" s="92"/>
      <c r="F85" s="92"/>
      <c r="G85" s="92"/>
      <c r="H85" s="92"/>
      <c r="I85" s="93"/>
      <c r="J85" s="94"/>
      <c r="K85" s="304">
        <v>0.05</v>
      </c>
      <c r="L85" s="858">
        <f>N78*K85</f>
        <v>814.4406683211713</v>
      </c>
      <c r="M85" s="859"/>
      <c r="N85" s="51"/>
    </row>
    <row r="86" spans="1:14" ht="15.75" thickBot="1">
      <c r="B86" s="821" t="s">
        <v>953</v>
      </c>
      <c r="C86" s="822"/>
      <c r="D86" s="822"/>
      <c r="E86" s="822"/>
      <c r="F86" s="822"/>
      <c r="G86" s="822"/>
      <c r="H86" s="822"/>
      <c r="I86" s="822"/>
      <c r="J86" s="822"/>
      <c r="K86" s="822"/>
      <c r="L86" s="822"/>
      <c r="M86" s="823"/>
      <c r="N86" s="52">
        <f>L83+L84+L85</f>
        <v>4886.6440099270276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21175.457376350452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469174.04960225738</v>
      </c>
      <c r="N48" s="271">
        <f>K48*M48</f>
        <v>4457.1534712214452</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6757.9108298479005</v>
      </c>
      <c r="N49" s="271">
        <f>K49*M49</f>
        <v>9533.7227032079245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13990.87617442937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908">
        <f>VLOOKUP(A58,TRANSPORTE!A5:D117,4,FALSE)</f>
        <v>1816.651127221553</v>
      </c>
      <c r="M58" s="909"/>
      <c r="N58" s="286">
        <f>K58*L58</f>
        <v>17.258185708604753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17.258185708604753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14526.119378790356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2905.2238757580712</v>
      </c>
      <c r="M83" s="857"/>
      <c r="N83" s="51"/>
    </row>
    <row r="84" spans="1:14">
      <c r="B84" s="89" t="s">
        <v>973</v>
      </c>
      <c r="C84" s="90"/>
      <c r="D84" s="90"/>
      <c r="E84" s="90"/>
      <c r="F84" s="90"/>
      <c r="G84" s="90"/>
      <c r="H84" s="90"/>
      <c r="I84" s="87"/>
      <c r="J84" s="88"/>
      <c r="K84" s="303">
        <v>0.05</v>
      </c>
      <c r="L84" s="856">
        <f>N78*K84</f>
        <v>726.30596893951781</v>
      </c>
      <c r="M84" s="857"/>
      <c r="N84" s="51"/>
    </row>
    <row r="85" spans="1:14" ht="15.75" thickBot="1">
      <c r="B85" s="91" t="s">
        <v>974</v>
      </c>
      <c r="C85" s="92"/>
      <c r="D85" s="92"/>
      <c r="E85" s="92"/>
      <c r="F85" s="92"/>
      <c r="G85" s="92"/>
      <c r="H85" s="92"/>
      <c r="I85" s="93"/>
      <c r="J85" s="94"/>
      <c r="K85" s="304">
        <v>0.05</v>
      </c>
      <c r="L85" s="858">
        <f>N78*K85</f>
        <v>726.30596893951781</v>
      </c>
      <c r="M85" s="859"/>
      <c r="N85" s="51"/>
    </row>
    <row r="86" spans="1:14" ht="15.75" thickBot="1">
      <c r="B86" s="821" t="s">
        <v>953</v>
      </c>
      <c r="C86" s="822"/>
      <c r="D86" s="822"/>
      <c r="E86" s="822"/>
      <c r="F86" s="822"/>
      <c r="G86" s="822"/>
      <c r="H86" s="822"/>
      <c r="I86" s="822"/>
      <c r="J86" s="822"/>
      <c r="K86" s="822"/>
      <c r="L86" s="822"/>
      <c r="M86" s="823"/>
      <c r="N86" s="52">
        <f>L83+L84+L85</f>
        <v>4357.8358136371071</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18883.955192427464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469174.04960225738</v>
      </c>
      <c r="N48" s="271">
        <f>K48*M48</f>
        <v>4457.1534712214452</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6757.9108298479005</v>
      </c>
      <c r="N49" s="271">
        <f>K49*M49</f>
        <v>11556.02751903991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16013.180990261355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908">
        <f>VLOOKUP(A58,TRANSPORTE!A5:D117,4,FALSE)</f>
        <v>1816.651127221553</v>
      </c>
      <c r="M58" s="909"/>
      <c r="N58" s="286">
        <f>K58*L58</f>
        <v>17.258185708604753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17.258185708604753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16548.424194622341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3309.6848389244683</v>
      </c>
      <c r="M83" s="857"/>
      <c r="N83" s="51"/>
    </row>
    <row r="84" spans="1:14">
      <c r="B84" s="89" t="s">
        <v>973</v>
      </c>
      <c r="C84" s="90"/>
      <c r="D84" s="90"/>
      <c r="E84" s="90"/>
      <c r="F84" s="90"/>
      <c r="G84" s="90"/>
      <c r="H84" s="90"/>
      <c r="I84" s="87"/>
      <c r="J84" s="88"/>
      <c r="K84" s="303">
        <v>0.05</v>
      </c>
      <c r="L84" s="856">
        <f>N78*K84</f>
        <v>827.42120973111707</v>
      </c>
      <c r="M84" s="857"/>
      <c r="N84" s="51"/>
    </row>
    <row r="85" spans="1:14" ht="15.75" thickBot="1">
      <c r="B85" s="91" t="s">
        <v>974</v>
      </c>
      <c r="C85" s="92"/>
      <c r="D85" s="92"/>
      <c r="E85" s="92"/>
      <c r="F85" s="92"/>
      <c r="G85" s="92"/>
      <c r="H85" s="92"/>
      <c r="I85" s="93"/>
      <c r="J85" s="94"/>
      <c r="K85" s="304">
        <v>0.05</v>
      </c>
      <c r="L85" s="858">
        <f>N78*K85</f>
        <v>827.42120973111707</v>
      </c>
      <c r="M85" s="859"/>
      <c r="N85" s="51"/>
    </row>
    <row r="86" spans="1:14" ht="15.75" thickBot="1">
      <c r="B86" s="821" t="s">
        <v>953</v>
      </c>
      <c r="C86" s="822"/>
      <c r="D86" s="822"/>
      <c r="E86" s="822"/>
      <c r="F86" s="822"/>
      <c r="G86" s="822"/>
      <c r="H86" s="822"/>
      <c r="I86" s="822"/>
      <c r="J86" s="822"/>
      <c r="K86" s="822"/>
      <c r="L86" s="822"/>
      <c r="M86" s="823"/>
      <c r="N86" s="52">
        <f>L83+L84+L85</f>
        <v>4964.5272583867027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21512.951453009046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136</v>
      </c>
      <c r="B36" s="870" t="str">
        <f>VLOOKUP(A36,EQUIPOS!A6:D154,3,FALSE)</f>
        <v>Camión de Slurry</v>
      </c>
      <c r="C36" s="871"/>
      <c r="D36" s="871"/>
      <c r="E36" s="871"/>
      <c r="F36" s="871"/>
      <c r="G36" s="871"/>
      <c r="H36" s="872"/>
      <c r="I36" s="266"/>
      <c r="J36" s="267"/>
      <c r="K36" s="268">
        <f>VLOOKUP(A36,EQUIPOS!A6:D163,4,FALSE)</f>
        <v>160554.11743704771</v>
      </c>
      <c r="L36" s="269"/>
      <c r="M36" s="270">
        <v>600</v>
      </c>
      <c r="N36" s="271">
        <f>K36/M36</f>
        <v>267.59019572841282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600</v>
      </c>
      <c r="N37" s="271">
        <f>K37/M37</f>
        <v>182.38600083010414</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N76*M41</f>
        <v>0.67335467419668338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450.64955123271363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469174.04960225738</v>
      </c>
      <c r="N48" s="271">
        <f>K48*M48</f>
        <v>2228.5767356107226</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6757.9108298479005</v>
      </c>
      <c r="N49" s="271">
        <f>K49*M49</f>
        <v>7222.5171993999429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9451.0939350106655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908">
        <f>VLOOKUP(A58,TRANSPORTE!A5:D117,4,FALSE)</f>
        <v>1816.651127221553</v>
      </c>
      <c r="M58" s="909"/>
      <c r="N58" s="286">
        <f>K58*L58</f>
        <v>8.6290928543023764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8.6290928543023764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SUM(N69:N75)</f>
        <v>67.335467419668333</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N43+N53+N64+N76</f>
        <v>9977.7080465173494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1995.5416093034701</v>
      </c>
      <c r="M83" s="857"/>
      <c r="N83" s="51"/>
    </row>
    <row r="84" spans="1:14">
      <c r="B84" s="89" t="s">
        <v>973</v>
      </c>
      <c r="C84" s="90"/>
      <c r="D84" s="90"/>
      <c r="E84" s="90"/>
      <c r="F84" s="90"/>
      <c r="G84" s="90"/>
      <c r="H84" s="90"/>
      <c r="I84" s="87"/>
      <c r="J84" s="88"/>
      <c r="K84" s="303">
        <v>0.05</v>
      </c>
      <c r="L84" s="856">
        <f>N78*K84</f>
        <v>498.88540232586752</v>
      </c>
      <c r="M84" s="857"/>
      <c r="N84" s="51"/>
    </row>
    <row r="85" spans="1:14" ht="15.75" thickBot="1">
      <c r="B85" s="91" t="s">
        <v>974</v>
      </c>
      <c r="C85" s="92"/>
      <c r="D85" s="92"/>
      <c r="E85" s="92"/>
      <c r="F85" s="92"/>
      <c r="G85" s="92"/>
      <c r="H85" s="92"/>
      <c r="I85" s="93"/>
      <c r="J85" s="94"/>
      <c r="K85" s="304">
        <v>0.05</v>
      </c>
      <c r="L85" s="858">
        <f>N78*K85</f>
        <v>498.88540232586752</v>
      </c>
      <c r="M85" s="859"/>
      <c r="N85" s="51"/>
    </row>
    <row r="86" spans="1:14" ht="15.75" thickBot="1">
      <c r="B86" s="821" t="s">
        <v>953</v>
      </c>
      <c r="C86" s="822"/>
      <c r="D86" s="822"/>
      <c r="E86" s="822"/>
      <c r="F86" s="822"/>
      <c r="G86" s="822"/>
      <c r="H86" s="822"/>
      <c r="I86" s="822"/>
      <c r="J86" s="822"/>
      <c r="K86" s="822"/>
      <c r="L86" s="822"/>
      <c r="M86" s="823"/>
      <c r="N86" s="52">
        <f>L83+L84+L85</f>
        <v>2993.3124139552046</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12971.020460472555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290</v>
      </c>
      <c r="B37" s="870" t="str">
        <f>VLOOKUP(A37,EQUIPOS!A7:D154,3,FALSE)</f>
        <v>Planta trituradora</v>
      </c>
      <c r="C37" s="871"/>
      <c r="D37" s="871"/>
      <c r="E37" s="871"/>
      <c r="F37" s="871"/>
      <c r="G37" s="871"/>
      <c r="H37" s="872"/>
      <c r="I37" s="266"/>
      <c r="J37" s="267"/>
      <c r="K37" s="268">
        <f>VLOOKUP(A37,EQUIPOS!A7:D164,4,FALSE)</f>
        <v>506330.47257328284</v>
      </c>
      <c r="L37" s="269"/>
      <c r="M37" s="270">
        <v>30</v>
      </c>
      <c r="N37" s="271">
        <f t="shared" ref="N37:N43" si="0">K37/M37</f>
        <v>16877.682419109427</v>
      </c>
    </row>
    <row r="38" spans="1:14">
      <c r="A38" t="s">
        <v>168</v>
      </c>
      <c r="B38" s="870" t="str">
        <f>VLOOKUP(A38,EQUIPOS!A8:D154,3,FALSE)</f>
        <v>Compactador tipo  POTENCIA: 105 HP, PESO: 6 ton</v>
      </c>
      <c r="C38" s="871"/>
      <c r="D38" s="871"/>
      <c r="E38" s="871"/>
      <c r="F38" s="871"/>
      <c r="G38" s="871"/>
      <c r="H38" s="872"/>
      <c r="I38" s="266"/>
      <c r="J38" s="267"/>
      <c r="K38" s="268">
        <f>VLOOKUP(A38,EQUIPOS!A8:D165,4,FALSE)</f>
        <v>126686.27054649509</v>
      </c>
      <c r="L38" s="269"/>
      <c r="M38" s="270">
        <v>9</v>
      </c>
      <c r="N38" s="271">
        <f t="shared" si="0"/>
        <v>14076.252282943899</v>
      </c>
    </row>
    <row r="39" spans="1:14">
      <c r="A39" t="s">
        <v>173</v>
      </c>
      <c r="B39" s="870" t="str">
        <f>VLOOKUP(A39,EQUIPOS!A9:D154,3,FALSE)</f>
        <v>Compactador neumático de Potencia 70 HP, peso de 13 ton</v>
      </c>
      <c r="C39" s="871"/>
      <c r="D39" s="871"/>
      <c r="E39" s="871"/>
      <c r="F39" s="871"/>
      <c r="G39" s="871"/>
      <c r="H39" s="872"/>
      <c r="I39" s="266"/>
      <c r="J39" s="267"/>
      <c r="K39" s="268">
        <f>VLOOKUP(A39,EQUIPOS!A9:D166,4,FALSE)</f>
        <v>149720.13791858513</v>
      </c>
      <c r="L39" s="269"/>
      <c r="M39" s="270">
        <v>9</v>
      </c>
      <c r="N39" s="271">
        <f t="shared" si="0"/>
        <v>16635.570879842791</v>
      </c>
    </row>
    <row r="40" spans="1:14">
      <c r="A40" t="s">
        <v>286</v>
      </c>
      <c r="B40" s="870" t="str">
        <f>VLOOKUP(A40,EQUIPOS!A10:D154,3,FALSE)</f>
        <v>Planta de asfalto en frio</v>
      </c>
      <c r="C40" s="871"/>
      <c r="D40" s="871"/>
      <c r="E40" s="871"/>
      <c r="F40" s="871"/>
      <c r="G40" s="871"/>
      <c r="H40" s="872"/>
      <c r="I40" s="266"/>
      <c r="J40" s="267"/>
      <c r="K40" s="268">
        <f>VLOOKUP(A40,EQUIPOS!A10:D167,4,FALSE)</f>
        <v>255339.63336656676</v>
      </c>
      <c r="L40" s="269"/>
      <c r="M40" s="270">
        <v>9</v>
      </c>
      <c r="N40" s="271">
        <f t="shared" si="0"/>
        <v>28371.070374062972</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9</v>
      </c>
      <c r="N42" s="271">
        <f t="shared" si="0"/>
        <v>43232.009738816065</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N77*M46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152111.59778230637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643.61055522360959</v>
      </c>
      <c r="N54" s="271">
        <f>K54*M54</f>
        <v>16090.263880590241</v>
      </c>
    </row>
    <row r="55" spans="1:14" ht="15.75" thickBot="1">
      <c r="B55" s="43"/>
      <c r="C55" s="280"/>
      <c r="D55" s="280"/>
      <c r="E55" s="280"/>
      <c r="F55" s="280"/>
      <c r="G55" s="280"/>
      <c r="H55" s="280"/>
      <c r="I55" s="267"/>
      <c r="J55" s="223"/>
      <c r="K55" s="281"/>
      <c r="L55" s="266"/>
      <c r="M55" s="282"/>
      <c r="N55" s="283"/>
    </row>
    <row r="56" spans="1:14" ht="15.75" thickBot="1">
      <c r="B56" s="821" t="s">
        <v>953</v>
      </c>
      <c r="C56" s="822"/>
      <c r="D56" s="822"/>
      <c r="E56" s="822"/>
      <c r="F56" s="822"/>
      <c r="G56" s="822"/>
      <c r="H56" s="822"/>
      <c r="I56" s="822"/>
      <c r="J56" s="822"/>
      <c r="K56" s="822"/>
      <c r="L56" s="822"/>
      <c r="M56" s="823"/>
      <c r="N56" s="393">
        <f>SUM(N53:N55)</f>
        <v>672933.93332375051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908">
        <f>VLOOKUP(A61,TRANSPORTE!A5:D117,4,FALSE)</f>
        <v>1816.651127221553</v>
      </c>
      <c r="M61" s="909"/>
      <c r="N61" s="286">
        <f>K61*L61</f>
        <v>2270.8139090269415</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908">
        <f>VLOOKUP(A62,TRANSPORTE!A6:D117,4,FALSE)</f>
        <v>1816.651127221553</v>
      </c>
      <c r="M62" s="909"/>
      <c r="N62" s="286">
        <f>K62*L62</f>
        <v>2543.3115781101742</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4814.1254871371157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SUM(N72:N76)</f>
        <v>9718.9390143891651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N48+N56+N67+N77</f>
        <v>839578.59560758318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167915.71912151665</v>
      </c>
      <c r="M84" s="857"/>
      <c r="N84" s="51"/>
    </row>
    <row r="85" spans="1:14">
      <c r="B85" s="89" t="s">
        <v>973</v>
      </c>
      <c r="C85" s="90"/>
      <c r="D85" s="90"/>
      <c r="E85" s="90"/>
      <c r="F85" s="90"/>
      <c r="G85" s="90"/>
      <c r="H85" s="90"/>
      <c r="I85" s="87"/>
      <c r="J85" s="88"/>
      <c r="K85" s="303">
        <v>0.05</v>
      </c>
      <c r="L85" s="856">
        <f>N79*K85</f>
        <v>41978.929780379163</v>
      </c>
      <c r="M85" s="857"/>
      <c r="N85" s="51"/>
    </row>
    <row r="86" spans="1:14" ht="15.75" thickBot="1">
      <c r="B86" s="91" t="s">
        <v>974</v>
      </c>
      <c r="C86" s="92"/>
      <c r="D86" s="92"/>
      <c r="E86" s="92"/>
      <c r="F86" s="92"/>
      <c r="G86" s="92"/>
      <c r="H86" s="92"/>
      <c r="I86" s="93"/>
      <c r="J86" s="94"/>
      <c r="K86" s="304">
        <v>0.05</v>
      </c>
      <c r="L86" s="858">
        <f>N79*K86</f>
        <v>41978.929780379163</v>
      </c>
      <c r="M86" s="859"/>
      <c r="N86" s="51"/>
    </row>
    <row r="87" spans="1:14" ht="15.75" thickBot="1">
      <c r="B87" s="821" t="s">
        <v>953</v>
      </c>
      <c r="C87" s="822"/>
      <c r="D87" s="822"/>
      <c r="E87" s="822"/>
      <c r="F87" s="822"/>
      <c r="G87" s="822"/>
      <c r="H87" s="822"/>
      <c r="I87" s="822"/>
      <c r="J87" s="822"/>
      <c r="K87" s="822"/>
      <c r="L87" s="822"/>
      <c r="M87" s="823"/>
      <c r="N87" s="52">
        <f>L84+L85+L86</f>
        <v>251873.57868227499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1091452.1742898582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7"/>
      <c r="K119" s="887"/>
      <c r="L119" s="887"/>
      <c r="M119" s="887"/>
      <c r="N119" s="888"/>
    </row>
    <row r="120" spans="2:14" ht="15.75" thickBot="1">
      <c r="B120" s="260" t="s">
        <v>2221</v>
      </c>
      <c r="C120" s="392"/>
      <c r="D120" s="392"/>
      <c r="E120" s="57"/>
      <c r="F120" s="57"/>
      <c r="G120" s="57"/>
      <c r="H120" s="57"/>
      <c r="I120" s="57"/>
      <c r="J120" s="889"/>
      <c r="K120" s="889"/>
      <c r="L120" s="889"/>
      <c r="M120" s="889"/>
      <c r="N120" s="89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168</v>
      </c>
      <c r="B37" s="870" t="str">
        <f>VLOOKUP(A37,EQUIPOS!A7:D154,3,FALSE)</f>
        <v>Compactador tipo  POTENCIA: 105 HP, PESO: 6 ton</v>
      </c>
      <c r="C37" s="871"/>
      <c r="D37" s="871"/>
      <c r="E37" s="871"/>
      <c r="F37" s="871"/>
      <c r="G37" s="871"/>
      <c r="H37" s="872"/>
      <c r="I37" s="266"/>
      <c r="J37" s="267"/>
      <c r="K37" s="268">
        <f>VLOOKUP(A37,EQUIPOS!A7:D164,4,FALSE)</f>
        <v>126686.27054649509</v>
      </c>
      <c r="L37" s="269"/>
      <c r="M37" s="270">
        <v>9</v>
      </c>
      <c r="N37" s="271">
        <f t="shared" ref="N37:N43" si="0">K37/M37</f>
        <v>14076.252282943899</v>
      </c>
    </row>
    <row r="38" spans="1:14">
      <c r="A38" t="s">
        <v>173</v>
      </c>
      <c r="B38" s="870" t="str">
        <f>VLOOKUP(A38,EQUIPOS!A8:D154,3,FALSE)</f>
        <v>Compactador neumático de Potencia 70 HP, peso de 13 ton</v>
      </c>
      <c r="C38" s="871"/>
      <c r="D38" s="871"/>
      <c r="E38" s="871"/>
      <c r="F38" s="871"/>
      <c r="G38" s="871"/>
      <c r="H38" s="872"/>
      <c r="I38" s="266"/>
      <c r="J38" s="267"/>
      <c r="K38" s="268">
        <f>VLOOKUP(A38,EQUIPOS!A8:D165,4,FALSE)</f>
        <v>149720.13791858513</v>
      </c>
      <c r="L38" s="269"/>
      <c r="M38" s="270">
        <v>9</v>
      </c>
      <c r="N38" s="271">
        <f t="shared" si="0"/>
        <v>16635.570879842791</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9</v>
      </c>
      <c r="N42" s="271">
        <f t="shared" si="0"/>
        <v>43232.009738816065</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971.8939014389166</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152111.59778230637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839578.59560758318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167915.71912151665</v>
      </c>
      <c r="M88" s="857"/>
      <c r="N88" s="51"/>
    </row>
    <row r="89" spans="1:14">
      <c r="B89" s="89" t="s">
        <v>973</v>
      </c>
      <c r="C89" s="90"/>
      <c r="D89" s="90"/>
      <c r="E89" s="90"/>
      <c r="F89" s="90"/>
      <c r="G89" s="90"/>
      <c r="H89" s="90"/>
      <c r="I89" s="87"/>
      <c r="J89" s="88"/>
      <c r="K89" s="303">
        <v>0.05</v>
      </c>
      <c r="L89" s="856">
        <f>N83*K89</f>
        <v>41978.929780379163</v>
      </c>
      <c r="M89" s="857"/>
      <c r="N89" s="51"/>
    </row>
    <row r="90" spans="1:14" ht="15.75" thickBot="1">
      <c r="B90" s="91" t="s">
        <v>974</v>
      </c>
      <c r="C90" s="92"/>
      <c r="D90" s="92"/>
      <c r="E90" s="92"/>
      <c r="F90" s="92"/>
      <c r="G90" s="92"/>
      <c r="H90" s="92"/>
      <c r="I90" s="93"/>
      <c r="J90" s="94"/>
      <c r="K90" s="304">
        <v>0.05</v>
      </c>
      <c r="L90" s="858">
        <f>N83*K90</f>
        <v>41978.929780379163</v>
      </c>
      <c r="M90" s="859"/>
      <c r="N90" s="51"/>
    </row>
    <row r="91" spans="1:14" ht="15.75" thickBot="1">
      <c r="B91" s="821" t="s">
        <v>953</v>
      </c>
      <c r="C91" s="822"/>
      <c r="D91" s="822"/>
      <c r="E91" s="822"/>
      <c r="F91" s="822"/>
      <c r="G91" s="822"/>
      <c r="H91" s="822"/>
      <c r="I91" s="822"/>
      <c r="J91" s="822"/>
      <c r="K91" s="822"/>
      <c r="L91" s="822"/>
      <c r="M91" s="823"/>
      <c r="N91" s="52">
        <f>L88+L89+L90</f>
        <v>251873.57868227499</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1091452.1742898582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168</v>
      </c>
      <c r="B37" s="870" t="str">
        <f>VLOOKUP(A37,EQUIPOS!A7:D154,3,FALSE)</f>
        <v>Compactador tipo  POTENCIA: 105 HP, PESO: 6 ton</v>
      </c>
      <c r="C37" s="871"/>
      <c r="D37" s="871"/>
      <c r="E37" s="871"/>
      <c r="F37" s="871"/>
      <c r="G37" s="871"/>
      <c r="H37" s="872"/>
      <c r="I37" s="266"/>
      <c r="J37" s="267"/>
      <c r="K37" s="268">
        <f>VLOOKUP(A37,EQUIPOS!A7:D164,4,FALSE)</f>
        <v>126686.27054649509</v>
      </c>
      <c r="L37" s="269"/>
      <c r="M37" s="270">
        <v>9</v>
      </c>
      <c r="N37" s="271">
        <f t="shared" ref="N37:N43" si="0">K37/M37</f>
        <v>14076.252282943899</v>
      </c>
    </row>
    <row r="38" spans="1:14">
      <c r="A38" t="s">
        <v>173</v>
      </c>
      <c r="B38" s="870" t="str">
        <f>VLOOKUP(A38,EQUIPOS!A8:D154,3,FALSE)</f>
        <v>Compactador neumático de Potencia 70 HP, peso de 13 ton</v>
      </c>
      <c r="C38" s="871"/>
      <c r="D38" s="871"/>
      <c r="E38" s="871"/>
      <c r="F38" s="871"/>
      <c r="G38" s="871"/>
      <c r="H38" s="872"/>
      <c r="I38" s="266"/>
      <c r="J38" s="267"/>
      <c r="K38" s="268">
        <f>VLOOKUP(A38,EQUIPOS!A8:D165,4,FALSE)</f>
        <v>149720.13791858513</v>
      </c>
      <c r="L38" s="269"/>
      <c r="M38" s="270">
        <v>9</v>
      </c>
      <c r="N38" s="271">
        <f t="shared" si="0"/>
        <v>16635.570879842791</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9</v>
      </c>
      <c r="N42" s="271">
        <f t="shared" si="0"/>
        <v>43232.009738816065</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971.8939014389166</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152111.59778230637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410">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908">
        <f>VLOOKUP(A64,TRANSPORTE!A5:D117,4,FALSE)</f>
        <v>1816.651127221553</v>
      </c>
      <c r="M64" s="909"/>
      <c r="N64" s="286">
        <f>K64*L64</f>
        <v>2543.3115781101742</v>
      </c>
    </row>
    <row r="65" spans="1:15">
      <c r="A65" t="s">
        <v>1349</v>
      </c>
      <c r="B65" s="46" t="str">
        <f>VLOOKUP(A65,TRANSPORTE!A6:D117,3,FALSE)</f>
        <v>Transporte de Mezcla en Frio DMF-19</v>
      </c>
      <c r="C65" s="47"/>
      <c r="D65" s="47"/>
      <c r="E65" s="47"/>
      <c r="F65" s="47"/>
      <c r="G65" s="47"/>
      <c r="H65" s="310" t="s">
        <v>1468</v>
      </c>
      <c r="I65" s="278">
        <v>1.25</v>
      </c>
      <c r="J65" s="285">
        <v>1</v>
      </c>
      <c r="K65" s="278">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839578.59560758318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167915.71912151665</v>
      </c>
      <c r="M88" s="857"/>
      <c r="N88" s="51"/>
    </row>
    <row r="89" spans="1:14">
      <c r="B89" s="89" t="s">
        <v>973</v>
      </c>
      <c r="C89" s="90"/>
      <c r="D89" s="90"/>
      <c r="E89" s="90"/>
      <c r="F89" s="90"/>
      <c r="G89" s="90"/>
      <c r="H89" s="90"/>
      <c r="I89" s="87"/>
      <c r="J89" s="88"/>
      <c r="K89" s="303">
        <v>0.05</v>
      </c>
      <c r="L89" s="856">
        <f>N83*K89</f>
        <v>41978.929780379163</v>
      </c>
      <c r="M89" s="857"/>
      <c r="N89" s="51"/>
    </row>
    <row r="90" spans="1:14" ht="15.75" thickBot="1">
      <c r="B90" s="91" t="s">
        <v>974</v>
      </c>
      <c r="C90" s="92"/>
      <c r="D90" s="92"/>
      <c r="E90" s="92"/>
      <c r="F90" s="92"/>
      <c r="G90" s="92"/>
      <c r="H90" s="92"/>
      <c r="I90" s="93"/>
      <c r="J90" s="94"/>
      <c r="K90" s="304">
        <v>0.05</v>
      </c>
      <c r="L90" s="858">
        <f>N83*K90</f>
        <v>41978.929780379163</v>
      </c>
      <c r="M90" s="859"/>
      <c r="N90" s="51"/>
    </row>
    <row r="91" spans="1:14" ht="15.75" thickBot="1">
      <c r="B91" s="821" t="s">
        <v>953</v>
      </c>
      <c r="C91" s="822"/>
      <c r="D91" s="822"/>
      <c r="E91" s="822"/>
      <c r="F91" s="822"/>
      <c r="G91" s="822"/>
      <c r="H91" s="822"/>
      <c r="I91" s="822"/>
      <c r="J91" s="822"/>
      <c r="K91" s="822"/>
      <c r="L91" s="822"/>
      <c r="M91" s="823"/>
      <c r="N91" s="52">
        <f>L88+L89+L90</f>
        <v>251873.57868227499</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52">
        <f>N83+N91</f>
        <v>1091452.1742898582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168</v>
      </c>
      <c r="B37" s="870" t="str">
        <f>VLOOKUP(A37,EQUIPOS!A7:D154,3,FALSE)</f>
        <v>Compactador tipo  POTENCIA: 105 HP, PESO: 6 ton</v>
      </c>
      <c r="C37" s="871"/>
      <c r="D37" s="871"/>
      <c r="E37" s="871"/>
      <c r="F37" s="871"/>
      <c r="G37" s="871"/>
      <c r="H37" s="872"/>
      <c r="I37" s="266"/>
      <c r="J37" s="267"/>
      <c r="K37" s="268">
        <f>VLOOKUP(A37,EQUIPOS!A7:D164,4,FALSE)</f>
        <v>126686.27054649509</v>
      </c>
      <c r="L37" s="269"/>
      <c r="M37" s="270">
        <v>7</v>
      </c>
      <c r="N37" s="271">
        <f t="shared" ref="N37:N43" si="0">K37/M37</f>
        <v>18098.038649499296</v>
      </c>
    </row>
    <row r="38" spans="1:14">
      <c r="A38" t="s">
        <v>173</v>
      </c>
      <c r="B38" s="870" t="str">
        <f>VLOOKUP(A38,EQUIPOS!A8:D154,3,FALSE)</f>
        <v>Compactador neumático de Potencia 70 HP, peso de 13 ton</v>
      </c>
      <c r="C38" s="871"/>
      <c r="D38" s="871"/>
      <c r="E38" s="871"/>
      <c r="F38" s="871"/>
      <c r="G38" s="871"/>
      <c r="H38" s="872"/>
      <c r="I38" s="266"/>
      <c r="J38" s="267"/>
      <c r="K38" s="268">
        <f>VLOOKUP(A38,EQUIPOS!A8:D165,4,FALSE)</f>
        <v>149720.13791858513</v>
      </c>
      <c r="L38" s="269"/>
      <c r="M38" s="270">
        <v>7</v>
      </c>
      <c r="N38" s="271">
        <f t="shared" si="0"/>
        <v>21388.591131226447</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7</v>
      </c>
      <c r="N42" s="271">
        <f t="shared" si="0"/>
        <v>55584.012521334938</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1110.7358873587618</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173377.24916868415</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1816.651127221553</v>
      </c>
      <c r="N65" s="411">
        <f>K65*M65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11107.358873587618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862232.66685315932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172446.53337063186</v>
      </c>
      <c r="M88" s="857"/>
      <c r="N88" s="51"/>
    </row>
    <row r="89" spans="1:14">
      <c r="B89" s="89" t="s">
        <v>973</v>
      </c>
      <c r="C89" s="90"/>
      <c r="D89" s="90"/>
      <c r="E89" s="90"/>
      <c r="F89" s="90"/>
      <c r="G89" s="90"/>
      <c r="H89" s="90"/>
      <c r="I89" s="87"/>
      <c r="J89" s="88"/>
      <c r="K89" s="303">
        <v>0.05</v>
      </c>
      <c r="L89" s="856">
        <f>N83*K89</f>
        <v>43111.633342657966</v>
      </c>
      <c r="M89" s="857"/>
      <c r="N89" s="51"/>
    </row>
    <row r="90" spans="1:14" ht="15.75" thickBot="1">
      <c r="B90" s="91" t="s">
        <v>974</v>
      </c>
      <c r="C90" s="92"/>
      <c r="D90" s="92"/>
      <c r="E90" s="92"/>
      <c r="F90" s="92"/>
      <c r="G90" s="92"/>
      <c r="H90" s="92"/>
      <c r="I90" s="93"/>
      <c r="J90" s="94"/>
      <c r="K90" s="304">
        <v>0.05</v>
      </c>
      <c r="L90" s="858">
        <f>N83*K90</f>
        <v>43111.633342657966</v>
      </c>
      <c r="M90" s="859"/>
      <c r="N90" s="51"/>
    </row>
    <row r="91" spans="1:14" ht="15.75" thickBot="1">
      <c r="B91" s="821" t="s">
        <v>953</v>
      </c>
      <c r="C91" s="822"/>
      <c r="D91" s="822"/>
      <c r="E91" s="822"/>
      <c r="F91" s="822"/>
      <c r="G91" s="822"/>
      <c r="H91" s="822"/>
      <c r="I91" s="822"/>
      <c r="J91" s="822"/>
      <c r="K91" s="822"/>
      <c r="L91" s="822"/>
      <c r="M91" s="823"/>
      <c r="N91" s="52">
        <f>L88+L89+L90</f>
        <v>258669.8000559478</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1120902.4669091071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9</v>
      </c>
      <c r="N37" s="271">
        <f t="shared" ref="N37:N43" si="0">K37/M37</f>
        <v>16635.570879842791</v>
      </c>
    </row>
    <row r="38" spans="1:14">
      <c r="A38" t="s">
        <v>168</v>
      </c>
      <c r="B38" s="870" t="str">
        <f>VLOOKUP(A38,EQUIPOS!A8:D154,3,FALSE)</f>
        <v>Compactador tipo  POTENCIA: 105 HP, PESO: 6 ton</v>
      </c>
      <c r="C38" s="871"/>
      <c r="D38" s="871"/>
      <c r="E38" s="871"/>
      <c r="F38" s="871"/>
      <c r="G38" s="871"/>
      <c r="H38" s="872"/>
      <c r="I38" s="266"/>
      <c r="J38" s="267"/>
      <c r="K38" s="268">
        <f>VLOOKUP(A38,EQUIPOS!A8:D165,4,FALSE)</f>
        <v>126686.27054649509</v>
      </c>
      <c r="L38" s="269"/>
      <c r="M38" s="270">
        <v>9</v>
      </c>
      <c r="N38" s="271">
        <f t="shared" si="0"/>
        <v>14076.252282943899</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9</v>
      </c>
      <c r="N42" s="271">
        <f t="shared" si="0"/>
        <v>43232.009738816065</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1"/>
      <c r="F46" s="871"/>
      <c r="G46" s="871"/>
      <c r="H46" s="872"/>
      <c r="I46" s="36"/>
      <c r="J46" s="37"/>
      <c r="K46" s="273"/>
      <c r="L46" s="275"/>
      <c r="M46" s="276"/>
      <c r="N46" s="277"/>
    </row>
    <row r="47" spans="1:14">
      <c r="B47" s="878" t="s">
        <v>952</v>
      </c>
      <c r="C47" s="956"/>
      <c r="D47" s="956"/>
      <c r="E47" s="38"/>
      <c r="F47" s="39"/>
      <c r="G47" s="39"/>
      <c r="H47" s="40"/>
      <c r="I47" s="36"/>
      <c r="J47" s="37"/>
      <c r="K47" s="278"/>
      <c r="L47" s="275"/>
      <c r="M47" s="400">
        <v>0.1</v>
      </c>
      <c r="N47" s="343">
        <f>N81*M47</f>
        <v>971.8939014389166</v>
      </c>
    </row>
    <row r="48" spans="1:14" ht="15.75" thickBot="1">
      <c r="B48" s="957"/>
      <c r="C48" s="958"/>
      <c r="D48" s="958"/>
      <c r="E48" s="958"/>
      <c r="F48" s="958"/>
      <c r="G48" s="958"/>
      <c r="H48" s="959"/>
      <c r="I48" s="880"/>
      <c r="J48" s="881"/>
      <c r="K48" s="41"/>
      <c r="L48" s="882"/>
      <c r="M48" s="960"/>
      <c r="N48" s="105"/>
    </row>
    <row r="49" spans="1:14" ht="15.75" thickBot="1">
      <c r="B49" s="821" t="s">
        <v>953</v>
      </c>
      <c r="C49" s="822"/>
      <c r="D49" s="822"/>
      <c r="E49" s="822"/>
      <c r="F49" s="822"/>
      <c r="G49" s="822"/>
      <c r="H49" s="822"/>
      <c r="I49" s="822"/>
      <c r="J49" s="822"/>
      <c r="K49" s="822"/>
      <c r="L49" s="822"/>
      <c r="M49" s="823"/>
      <c r="N49" s="393">
        <f>SUM(N36:N48)</f>
        <v>152111.59778230637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839578.59560758318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167915.71912151665</v>
      </c>
      <c r="M88" s="857"/>
      <c r="N88" s="51"/>
    </row>
    <row r="89" spans="1:14">
      <c r="B89" s="89" t="s">
        <v>973</v>
      </c>
      <c r="C89" s="90"/>
      <c r="D89" s="90"/>
      <c r="E89" s="90"/>
      <c r="F89" s="90"/>
      <c r="G89" s="90"/>
      <c r="H89" s="90"/>
      <c r="I89" s="87"/>
      <c r="J89" s="88"/>
      <c r="K89" s="303">
        <v>0.05</v>
      </c>
      <c r="L89" s="856">
        <f>N83*K89</f>
        <v>41978.929780379163</v>
      </c>
      <c r="M89" s="857"/>
      <c r="N89" s="51"/>
    </row>
    <row r="90" spans="1:14" ht="15.75" thickBot="1">
      <c r="B90" s="91" t="s">
        <v>974</v>
      </c>
      <c r="C90" s="92"/>
      <c r="D90" s="92"/>
      <c r="E90" s="92"/>
      <c r="F90" s="92"/>
      <c r="G90" s="92"/>
      <c r="H90" s="92"/>
      <c r="I90" s="93"/>
      <c r="J90" s="94"/>
      <c r="K90" s="304">
        <v>0.05</v>
      </c>
      <c r="L90" s="858">
        <f>N83*K90</f>
        <v>41978.929780379163</v>
      </c>
      <c r="M90" s="859"/>
      <c r="N90" s="51"/>
    </row>
    <row r="91" spans="1:14" ht="15.75" thickBot="1">
      <c r="B91" s="821" t="s">
        <v>953</v>
      </c>
      <c r="C91" s="822"/>
      <c r="D91" s="822"/>
      <c r="E91" s="822"/>
      <c r="F91" s="822"/>
      <c r="G91" s="822"/>
      <c r="H91" s="822"/>
      <c r="I91" s="822"/>
      <c r="J91" s="822"/>
      <c r="K91" s="822"/>
      <c r="L91" s="822"/>
      <c r="M91" s="823"/>
      <c r="N91" s="52">
        <f>L88+L89+L90</f>
        <v>251873.57868227499</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1091452.1742898582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9</v>
      </c>
      <c r="N37" s="271">
        <f t="shared" ref="N37:N43" si="0">K37/M37</f>
        <v>16635.570879842791</v>
      </c>
    </row>
    <row r="38" spans="1:14">
      <c r="A38" t="s">
        <v>168</v>
      </c>
      <c r="B38" s="870" t="str">
        <f>VLOOKUP(A38,EQUIPOS!A8:D154,3,FALSE)</f>
        <v>Compactador tipo  POTENCIA: 105 HP, PESO: 6 ton</v>
      </c>
      <c r="C38" s="871"/>
      <c r="D38" s="871"/>
      <c r="E38" s="871"/>
      <c r="F38" s="871"/>
      <c r="G38" s="871"/>
      <c r="H38" s="872"/>
      <c r="I38" s="266"/>
      <c r="J38" s="267"/>
      <c r="K38" s="268">
        <f>VLOOKUP(A38,EQUIPOS!A8:D165,4,FALSE)</f>
        <v>126686.27054649509</v>
      </c>
      <c r="L38" s="269"/>
      <c r="M38" s="270">
        <v>9</v>
      </c>
      <c r="N38" s="271">
        <f t="shared" si="0"/>
        <v>14076.252282943899</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9</v>
      </c>
      <c r="N42" s="271">
        <f t="shared" si="0"/>
        <v>43232.009738816065</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152111.59778230637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839578.59560758318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167915.71912151665</v>
      </c>
      <c r="M87" s="857"/>
      <c r="N87" s="51"/>
    </row>
    <row r="88" spans="1:14">
      <c r="B88" s="89" t="s">
        <v>973</v>
      </c>
      <c r="C88" s="90"/>
      <c r="D88" s="90"/>
      <c r="E88" s="90"/>
      <c r="F88" s="90"/>
      <c r="G88" s="90"/>
      <c r="H88" s="90"/>
      <c r="I88" s="87"/>
      <c r="J88" s="88"/>
      <c r="K88" s="303">
        <v>0.05</v>
      </c>
      <c r="L88" s="856">
        <f>N82*K88</f>
        <v>41978.929780379163</v>
      </c>
      <c r="M88" s="857"/>
      <c r="N88" s="51"/>
    </row>
    <row r="89" spans="1:14" ht="15.75" thickBot="1">
      <c r="B89" s="91" t="s">
        <v>974</v>
      </c>
      <c r="C89" s="92"/>
      <c r="D89" s="92"/>
      <c r="E89" s="92"/>
      <c r="F89" s="92"/>
      <c r="G89" s="92"/>
      <c r="H89" s="92"/>
      <c r="I89" s="93"/>
      <c r="J89" s="94"/>
      <c r="K89" s="304">
        <v>0.05</v>
      </c>
      <c r="L89" s="858">
        <f>N82*K89</f>
        <v>41978.929780379163</v>
      </c>
      <c r="M89" s="859"/>
      <c r="N89" s="51"/>
    </row>
    <row r="90" spans="1:14" ht="15.75" thickBot="1">
      <c r="B90" s="821" t="s">
        <v>953</v>
      </c>
      <c r="C90" s="822"/>
      <c r="D90" s="822"/>
      <c r="E90" s="822"/>
      <c r="F90" s="822"/>
      <c r="G90" s="822"/>
      <c r="H90" s="822"/>
      <c r="I90" s="822"/>
      <c r="J90" s="822"/>
      <c r="K90" s="822"/>
      <c r="L90" s="822"/>
      <c r="M90" s="823"/>
      <c r="N90" s="52">
        <f>L87+L88+L89</f>
        <v>251873.57868227499</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1091452.1742898582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9</v>
      </c>
      <c r="N37" s="271">
        <f t="shared" ref="N37:N43" si="0">K37/M37</f>
        <v>16635.570879842791</v>
      </c>
    </row>
    <row r="38" spans="1:14">
      <c r="A38" t="s">
        <v>168</v>
      </c>
      <c r="B38" s="870" t="str">
        <f>VLOOKUP(A38,EQUIPOS!A8:D154,3,FALSE)</f>
        <v>Compactador tipo  POTENCIA: 105 HP, PESO: 6 ton</v>
      </c>
      <c r="C38" s="871"/>
      <c r="D38" s="871"/>
      <c r="E38" s="871"/>
      <c r="F38" s="871"/>
      <c r="G38" s="871"/>
      <c r="H38" s="872"/>
      <c r="I38" s="266"/>
      <c r="J38" s="267"/>
      <c r="K38" s="268">
        <f>VLOOKUP(A38,EQUIPOS!A8:D165,4,FALSE)</f>
        <v>126686.27054649509</v>
      </c>
      <c r="L38" s="269"/>
      <c r="M38" s="270">
        <v>9</v>
      </c>
      <c r="N38" s="271">
        <f t="shared" si="0"/>
        <v>14076.252282943899</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9</v>
      </c>
      <c r="N42" s="271">
        <f t="shared" si="0"/>
        <v>43232.009738816065</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1"/>
      <c r="F46" s="871"/>
      <c r="G46" s="871"/>
      <c r="H46" s="872"/>
      <c r="I46" s="36"/>
      <c r="J46" s="37"/>
      <c r="K46" s="273"/>
      <c r="L46" s="275"/>
      <c r="M46" s="276"/>
      <c r="N46" s="277"/>
    </row>
    <row r="47" spans="1:14">
      <c r="B47" s="878" t="s">
        <v>952</v>
      </c>
      <c r="C47" s="956"/>
      <c r="D47" s="956"/>
      <c r="E47" s="38"/>
      <c r="F47" s="39"/>
      <c r="G47" s="39"/>
      <c r="H47" s="40"/>
      <c r="I47" s="36"/>
      <c r="J47" s="37"/>
      <c r="K47" s="278"/>
      <c r="L47" s="275"/>
      <c r="M47" s="400">
        <v>0.1</v>
      </c>
      <c r="N47" s="343">
        <f>N81*M47</f>
        <v>971.8939014389166</v>
      </c>
    </row>
    <row r="48" spans="1:14" ht="15.75" thickBot="1">
      <c r="B48" s="957"/>
      <c r="C48" s="958"/>
      <c r="D48" s="958"/>
      <c r="E48" s="958"/>
      <c r="F48" s="958"/>
      <c r="G48" s="958"/>
      <c r="H48" s="959"/>
      <c r="I48" s="880"/>
      <c r="J48" s="881"/>
      <c r="K48" s="41"/>
      <c r="L48" s="882"/>
      <c r="M48" s="960"/>
      <c r="N48" s="105"/>
    </row>
    <row r="49" spans="1:14" ht="15.75" thickBot="1">
      <c r="B49" s="821" t="s">
        <v>953</v>
      </c>
      <c r="C49" s="822"/>
      <c r="D49" s="822"/>
      <c r="E49" s="822"/>
      <c r="F49" s="822"/>
      <c r="G49" s="822"/>
      <c r="H49" s="822"/>
      <c r="I49" s="822"/>
      <c r="J49" s="822"/>
      <c r="K49" s="822"/>
      <c r="L49" s="822"/>
      <c r="M49" s="823"/>
      <c r="N49" s="393">
        <f>SUM(N36:N48)</f>
        <v>152111.59778230637</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9718.9390143891651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839578.59560758318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167915.71912151665</v>
      </c>
      <c r="M88" s="857"/>
      <c r="N88" s="51"/>
    </row>
    <row r="89" spans="1:14">
      <c r="B89" s="89" t="s">
        <v>973</v>
      </c>
      <c r="C89" s="90"/>
      <c r="D89" s="90"/>
      <c r="E89" s="90"/>
      <c r="F89" s="90"/>
      <c r="G89" s="90"/>
      <c r="H89" s="90"/>
      <c r="I89" s="87"/>
      <c r="J89" s="88"/>
      <c r="K89" s="303">
        <v>0.05</v>
      </c>
      <c r="L89" s="856">
        <f>N83*K89</f>
        <v>41978.929780379163</v>
      </c>
      <c r="M89" s="857"/>
      <c r="N89" s="51"/>
    </row>
    <row r="90" spans="1:14" ht="15.75" thickBot="1">
      <c r="B90" s="91" t="s">
        <v>974</v>
      </c>
      <c r="C90" s="92"/>
      <c r="D90" s="92"/>
      <c r="E90" s="92"/>
      <c r="F90" s="92"/>
      <c r="G90" s="92"/>
      <c r="H90" s="92"/>
      <c r="I90" s="93"/>
      <c r="J90" s="94"/>
      <c r="K90" s="304">
        <v>0.05</v>
      </c>
      <c r="L90" s="858">
        <f>N83*K90</f>
        <v>41978.929780379163</v>
      </c>
      <c r="M90" s="859"/>
      <c r="N90" s="51"/>
    </row>
    <row r="91" spans="1:14" ht="15.75" thickBot="1">
      <c r="B91" s="821" t="s">
        <v>953</v>
      </c>
      <c r="C91" s="822"/>
      <c r="D91" s="822"/>
      <c r="E91" s="822"/>
      <c r="F91" s="822"/>
      <c r="G91" s="822"/>
      <c r="H91" s="822"/>
      <c r="I91" s="822"/>
      <c r="J91" s="822"/>
      <c r="K91" s="822"/>
      <c r="L91" s="822"/>
      <c r="M91" s="823"/>
      <c r="N91" s="52">
        <f>L88+L89+L90</f>
        <v>251873.57868227499</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1091452.1742898582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 customHeight="1" thickBot="1">
      <c r="A31" t="s">
        <v>1845</v>
      </c>
      <c r="B31" s="80" t="s">
        <v>1067</v>
      </c>
      <c r="C31" s="961" t="s">
        <v>1580</v>
      </c>
      <c r="D31" s="961"/>
      <c r="E31" s="961"/>
      <c r="F31" s="962"/>
      <c r="G31" s="962"/>
      <c r="H31" s="962"/>
      <c r="I31" s="962"/>
      <c r="J31" s="962"/>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7</v>
      </c>
      <c r="N37" s="271">
        <f t="shared" ref="N37:N43" si="0">K37/M37</f>
        <v>21388.591131226447</v>
      </c>
    </row>
    <row r="38" spans="1:14">
      <c r="A38" t="s">
        <v>168</v>
      </c>
      <c r="B38" s="870" t="str">
        <f>VLOOKUP(A38,EQUIPOS!A8:D154,3,FALSE)</f>
        <v>Compactador tipo  POTENCIA: 105 HP, PESO: 6 ton</v>
      </c>
      <c r="C38" s="871"/>
      <c r="D38" s="871"/>
      <c r="E38" s="871"/>
      <c r="F38" s="871"/>
      <c r="G38" s="871"/>
      <c r="H38" s="872"/>
      <c r="I38" s="266"/>
      <c r="J38" s="267"/>
      <c r="K38" s="268">
        <f>VLOOKUP(A38,EQUIPOS!A8:D165,4,FALSE)</f>
        <v>126686.27054649509</v>
      </c>
      <c r="L38" s="269"/>
      <c r="M38" s="270">
        <v>7</v>
      </c>
      <c r="N38" s="271">
        <f t="shared" si="0"/>
        <v>18098.038649499296</v>
      </c>
    </row>
    <row r="39" spans="1:14">
      <c r="A39" t="s">
        <v>286</v>
      </c>
      <c r="B39" s="870" t="str">
        <f>VLOOKUP(A39,EQUIPOS!A9:D154,3,FALSE)</f>
        <v>Planta de asfalto en frio</v>
      </c>
      <c r="C39" s="871"/>
      <c r="D39" s="871"/>
      <c r="E39" s="871"/>
      <c r="F39" s="871"/>
      <c r="G39" s="871"/>
      <c r="H39" s="872"/>
      <c r="I39" s="266"/>
      <c r="J39" s="267"/>
      <c r="K39" s="268">
        <f>VLOOKUP(A39,EQUIPOS!A9:D166,4,FALSE)</f>
        <v>255339.63336656676</v>
      </c>
      <c r="L39" s="269"/>
      <c r="M39" s="270">
        <v>9</v>
      </c>
      <c r="N39" s="271">
        <f t="shared" si="0"/>
        <v>28371.070374062972</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7</v>
      </c>
      <c r="N42" s="271">
        <f t="shared" si="0"/>
        <v>55584.012521334938</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9</v>
      </c>
      <c r="N43" s="271">
        <f t="shared" si="0"/>
        <v>13436.422633719179</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1110.7358873587618</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173377.24916868415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11107.358873587618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862232.66685315932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172446.53337063186</v>
      </c>
      <c r="M87" s="857"/>
      <c r="N87" s="51"/>
    </row>
    <row r="88" spans="1:14">
      <c r="B88" s="89" t="s">
        <v>973</v>
      </c>
      <c r="C88" s="90"/>
      <c r="D88" s="90"/>
      <c r="E88" s="90"/>
      <c r="F88" s="90"/>
      <c r="G88" s="90"/>
      <c r="H88" s="90"/>
      <c r="I88" s="87"/>
      <c r="J88" s="88"/>
      <c r="K88" s="303">
        <v>0.05</v>
      </c>
      <c r="L88" s="856">
        <f>N82*K88</f>
        <v>43111.633342657966</v>
      </c>
      <c r="M88" s="857"/>
      <c r="N88" s="51"/>
    </row>
    <row r="89" spans="1:14" ht="15.75" thickBot="1">
      <c r="B89" s="91" t="s">
        <v>974</v>
      </c>
      <c r="C89" s="92"/>
      <c r="D89" s="92"/>
      <c r="E89" s="92"/>
      <c r="F89" s="92"/>
      <c r="G89" s="92"/>
      <c r="H89" s="92"/>
      <c r="I89" s="93"/>
      <c r="J89" s="94"/>
      <c r="K89" s="304">
        <v>0.05</v>
      </c>
      <c r="L89" s="858">
        <f>N82*K89</f>
        <v>43111.633342657966</v>
      </c>
      <c r="M89" s="859"/>
      <c r="N89" s="51"/>
    </row>
    <row r="90" spans="1:14" ht="15.75" thickBot="1">
      <c r="B90" s="821" t="s">
        <v>953</v>
      </c>
      <c r="C90" s="822"/>
      <c r="D90" s="822"/>
      <c r="E90" s="822"/>
      <c r="F90" s="822"/>
      <c r="G90" s="822"/>
      <c r="H90" s="822"/>
      <c r="I90" s="822"/>
      <c r="J90" s="822"/>
      <c r="K90" s="822"/>
      <c r="L90" s="822"/>
      <c r="M90" s="823"/>
      <c r="N90" s="52">
        <f>L87+L88+L89</f>
        <v>258669.8000559478</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1120902.4669091071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70"/>
      <c r="C47" s="871"/>
      <c r="D47" s="871"/>
      <c r="E47" s="871"/>
      <c r="F47" s="871"/>
      <c r="G47" s="871"/>
      <c r="H47" s="872"/>
      <c r="I47" s="873"/>
      <c r="J47" s="874"/>
      <c r="K47" s="268"/>
      <c r="L47" s="875"/>
      <c r="M47" s="876"/>
      <c r="N47" s="271"/>
    </row>
    <row r="48" spans="1:14">
      <c r="B48" s="870"/>
      <c r="C48" s="871"/>
      <c r="D48" s="871"/>
      <c r="E48" s="877"/>
      <c r="F48" s="871"/>
      <c r="G48" s="871"/>
      <c r="H48" s="872"/>
      <c r="I48" s="36"/>
      <c r="J48" s="37"/>
      <c r="K48" s="273"/>
      <c r="L48" s="275"/>
      <c r="M48" s="276"/>
      <c r="N48" s="277"/>
    </row>
    <row r="49" spans="1:14">
      <c r="B49" s="878" t="s">
        <v>952</v>
      </c>
      <c r="C49" s="879"/>
      <c r="D49" s="879"/>
      <c r="E49" s="38"/>
      <c r="F49" s="39"/>
      <c r="G49" s="39"/>
      <c r="H49" s="40"/>
      <c r="I49" s="36"/>
      <c r="J49" s="37"/>
      <c r="K49" s="278"/>
      <c r="L49" s="275"/>
      <c r="M49" s="400">
        <v>0.1</v>
      </c>
      <c r="N49" s="343">
        <f>N83*M49</f>
        <v>874.7045112950251</v>
      </c>
    </row>
    <row r="50" spans="1:14" ht="15.75" thickBot="1">
      <c r="B50" s="870"/>
      <c r="C50" s="871"/>
      <c r="D50" s="871"/>
      <c r="E50" s="871"/>
      <c r="F50" s="871"/>
      <c r="G50" s="871"/>
      <c r="H50" s="872"/>
      <c r="I50" s="880"/>
      <c r="J50" s="881"/>
      <c r="K50" s="41"/>
      <c r="L50" s="882"/>
      <c r="M50" s="883"/>
      <c r="N50" s="105"/>
    </row>
    <row r="51" spans="1:14" ht="15.75" thickBot="1">
      <c r="B51" s="821" t="s">
        <v>953</v>
      </c>
      <c r="C51" s="822"/>
      <c r="D51" s="822"/>
      <c r="E51" s="822"/>
      <c r="F51" s="822"/>
      <c r="G51" s="822"/>
      <c r="H51" s="822"/>
      <c r="I51" s="822"/>
      <c r="J51" s="822"/>
      <c r="K51" s="822"/>
      <c r="L51" s="822"/>
      <c r="M51" s="823"/>
      <c r="N51" s="393">
        <f>SUM(N36:N50)</f>
        <v>183919.24857697749</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6" t="s">
        <v>944</v>
      </c>
      <c r="C55" s="867"/>
      <c r="D55" s="867"/>
      <c r="E55" s="867"/>
      <c r="F55" s="867"/>
      <c r="G55" s="867"/>
      <c r="H55" s="867"/>
      <c r="I55" s="901"/>
      <c r="J55" s="314" t="s">
        <v>945</v>
      </c>
      <c r="K55" s="85" t="s">
        <v>946</v>
      </c>
      <c r="L55" s="902" t="s">
        <v>955</v>
      </c>
      <c r="M55" s="901"/>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469174.04960225738</v>
      </c>
      <c r="N56" s="271">
        <f>K56*M56</f>
        <v>656843.6694431603</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643.61055522360959</v>
      </c>
      <c r="N57" s="271">
        <f>K57*M57</f>
        <v>16090.263880590241</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903"/>
      <c r="C60" s="904"/>
      <c r="D60" s="904"/>
      <c r="E60" s="904"/>
      <c r="F60" s="904"/>
      <c r="G60" s="904"/>
      <c r="H60" s="904"/>
      <c r="I60" s="874"/>
      <c r="J60" s="42"/>
      <c r="K60" s="44"/>
      <c r="L60" s="905"/>
      <c r="M60" s="906"/>
      <c r="N60" s="45"/>
    </row>
    <row r="61" spans="1:14" ht="15.75" thickBot="1">
      <c r="B61" s="821" t="s">
        <v>953</v>
      </c>
      <c r="C61" s="822"/>
      <c r="D61" s="822"/>
      <c r="E61" s="822"/>
      <c r="F61" s="822"/>
      <c r="G61" s="822"/>
      <c r="H61" s="822"/>
      <c r="I61" s="822"/>
      <c r="J61" s="822"/>
      <c r="K61" s="822"/>
      <c r="L61" s="822"/>
      <c r="M61" s="823"/>
      <c r="N61" s="393">
        <f>SUM(N56:N60)</f>
        <v>672933.93332375051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07" t="s">
        <v>961</v>
      </c>
      <c r="M65" s="886"/>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908">
        <f>VLOOKUP(A66,TRANSPORTE!A5:D117,4,FALSE)</f>
        <v>1816.651127221553</v>
      </c>
      <c r="M66" s="909"/>
      <c r="N66" s="286">
        <f>K66*L66</f>
        <v>2543.3115781101742</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908">
        <f>VLOOKUP(A67,TRANSPORTE!A6:D117,4,FALSE)</f>
        <v>1816.651127221553</v>
      </c>
      <c r="M67" s="909"/>
      <c r="N67" s="286">
        <f>K67*L67</f>
        <v>2270.8139090269415</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f>N66+N67+N68+N69+N70</f>
        <v>4814.1254871371157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97"/>
      <c r="C82" s="898"/>
      <c r="D82" s="898"/>
      <c r="E82" s="898"/>
      <c r="F82" s="898"/>
      <c r="G82" s="898"/>
      <c r="H82" s="898"/>
      <c r="I82" s="126"/>
      <c r="J82" s="126"/>
      <c r="K82" s="126"/>
      <c r="L82" s="911"/>
      <c r="M82" s="911"/>
      <c r="N82" s="45"/>
    </row>
    <row r="83" spans="1:14" ht="15.75" thickBot="1">
      <c r="B83" s="910" t="s">
        <v>953</v>
      </c>
      <c r="C83" s="864"/>
      <c r="D83" s="864"/>
      <c r="E83" s="864"/>
      <c r="F83" s="864"/>
      <c r="G83" s="864"/>
      <c r="H83" s="864"/>
      <c r="I83" s="864"/>
      <c r="J83" s="864"/>
      <c r="K83" s="864"/>
      <c r="L83" s="864"/>
      <c r="M83" s="865"/>
      <c r="N83" s="300">
        <f>SUM(N77:N82)</f>
        <v>8747.0451129502508</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N51+N61+N72+N83</f>
        <v>870414.35250081541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3"/>
      <c r="J89" s="333"/>
      <c r="K89" s="301" t="s">
        <v>970</v>
      </c>
      <c r="L89" s="868" t="s">
        <v>971</v>
      </c>
      <c r="M89" s="869"/>
      <c r="N89" s="302"/>
    </row>
    <row r="90" spans="1:14">
      <c r="B90" s="854" t="s">
        <v>972</v>
      </c>
      <c r="C90" s="855"/>
      <c r="D90" s="855"/>
      <c r="E90" s="855"/>
      <c r="F90" s="855"/>
      <c r="G90" s="855"/>
      <c r="H90" s="855"/>
      <c r="I90" s="87"/>
      <c r="J90" s="88"/>
      <c r="K90" s="303">
        <v>0.2</v>
      </c>
      <c r="L90" s="856">
        <f>N85*K90</f>
        <v>174082.87050016309</v>
      </c>
      <c r="M90" s="857"/>
      <c r="N90" s="51"/>
    </row>
    <row r="91" spans="1:14">
      <c r="B91" s="89" t="s">
        <v>973</v>
      </c>
      <c r="C91" s="90"/>
      <c r="D91" s="90"/>
      <c r="E91" s="90"/>
      <c r="F91" s="90"/>
      <c r="G91" s="90"/>
      <c r="H91" s="90"/>
      <c r="I91" s="87"/>
      <c r="J91" s="88"/>
      <c r="K91" s="303">
        <v>0.05</v>
      </c>
      <c r="L91" s="856">
        <f>N85*K91</f>
        <v>43520.717625040772</v>
      </c>
      <c r="M91" s="857"/>
      <c r="N91" s="51"/>
    </row>
    <row r="92" spans="1:14" ht="15.75" thickBot="1">
      <c r="B92" s="91" t="s">
        <v>974</v>
      </c>
      <c r="C92" s="92"/>
      <c r="D92" s="92"/>
      <c r="E92" s="92"/>
      <c r="F92" s="92"/>
      <c r="G92" s="92"/>
      <c r="H92" s="92"/>
      <c r="I92" s="93"/>
      <c r="J92" s="94"/>
      <c r="K92" s="304">
        <v>0.05</v>
      </c>
      <c r="L92" s="858">
        <f>N85*K92</f>
        <v>43520.717625040772</v>
      </c>
      <c r="M92" s="859"/>
      <c r="N92" s="51"/>
    </row>
    <row r="93" spans="1:14" ht="15.75" thickBot="1">
      <c r="B93" s="821" t="s">
        <v>953</v>
      </c>
      <c r="C93" s="822"/>
      <c r="D93" s="822"/>
      <c r="E93" s="822"/>
      <c r="F93" s="822"/>
      <c r="G93" s="822"/>
      <c r="H93" s="822"/>
      <c r="I93" s="822"/>
      <c r="J93" s="822"/>
      <c r="K93" s="822"/>
      <c r="L93" s="822"/>
      <c r="M93" s="823"/>
      <c r="N93" s="52">
        <f>L90+L91+L92</f>
        <v>261124.30575024462</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7">
        <f>N85+N93</f>
        <v>1131538.6582510599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7"/>
      <c r="K125" s="887"/>
      <c r="L125" s="887"/>
      <c r="M125" s="887"/>
      <c r="N125" s="888"/>
    </row>
    <row r="126" spans="2:14" ht="15.75" thickBot="1">
      <c r="B126" s="260" t="s">
        <v>2221</v>
      </c>
      <c r="C126" s="392"/>
      <c r="D126" s="392"/>
      <c r="E126" s="57"/>
      <c r="F126" s="57"/>
      <c r="G126" s="57"/>
      <c r="H126" s="57"/>
      <c r="I126" s="57"/>
      <c r="J126" s="889"/>
      <c r="K126" s="889"/>
      <c r="L126" s="889"/>
      <c r="M126" s="889"/>
      <c r="N126" s="89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908"/>
      <c r="M66" s="90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ht="15" customHeight="1">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183919.24857697749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870414.35250081541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174082.87050016309</v>
      </c>
      <c r="M87" s="857"/>
      <c r="N87" s="51"/>
    </row>
    <row r="88" spans="1:14">
      <c r="B88" s="89" t="s">
        <v>973</v>
      </c>
      <c r="C88" s="90"/>
      <c r="D88" s="90"/>
      <c r="E88" s="90"/>
      <c r="F88" s="90"/>
      <c r="G88" s="90"/>
      <c r="H88" s="90"/>
      <c r="I88" s="87"/>
      <c r="J88" s="88"/>
      <c r="K88" s="303">
        <v>0.05</v>
      </c>
      <c r="L88" s="856">
        <f>N82*K88</f>
        <v>43520.717625040772</v>
      </c>
      <c r="M88" s="857"/>
      <c r="N88" s="51"/>
    </row>
    <row r="89" spans="1:14" ht="15.75" thickBot="1">
      <c r="B89" s="91" t="s">
        <v>974</v>
      </c>
      <c r="C89" s="92"/>
      <c r="D89" s="92"/>
      <c r="E89" s="92"/>
      <c r="F89" s="92"/>
      <c r="G89" s="92"/>
      <c r="H89" s="92"/>
      <c r="I89" s="93"/>
      <c r="J89" s="94"/>
      <c r="K89" s="304">
        <v>0.05</v>
      </c>
      <c r="L89" s="858">
        <f>N82*K89</f>
        <v>43520.717625040772</v>
      </c>
      <c r="M89" s="859"/>
      <c r="N89" s="51"/>
    </row>
    <row r="90" spans="1:14" ht="15.75" thickBot="1">
      <c r="B90" s="821" t="s">
        <v>953</v>
      </c>
      <c r="C90" s="822"/>
      <c r="D90" s="822"/>
      <c r="E90" s="822"/>
      <c r="F90" s="822"/>
      <c r="G90" s="822"/>
      <c r="H90" s="822"/>
      <c r="I90" s="822"/>
      <c r="J90" s="822"/>
      <c r="K90" s="822"/>
      <c r="L90" s="822"/>
      <c r="M90" s="823"/>
      <c r="N90" s="52">
        <f>L87+L88+L89</f>
        <v>261124.30575024462</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1131538.6582510599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183919.24857697749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870414.35250081541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174082.87050016309</v>
      </c>
      <c r="M87" s="857"/>
      <c r="N87" s="51"/>
    </row>
    <row r="88" spans="1:14">
      <c r="B88" s="89" t="s">
        <v>973</v>
      </c>
      <c r="C88" s="90"/>
      <c r="D88" s="90"/>
      <c r="E88" s="90"/>
      <c r="F88" s="90"/>
      <c r="G88" s="90"/>
      <c r="H88" s="90"/>
      <c r="I88" s="87"/>
      <c r="J88" s="88"/>
      <c r="K88" s="303">
        <v>0.05</v>
      </c>
      <c r="L88" s="856">
        <f>N82*K88</f>
        <v>43520.717625040772</v>
      </c>
      <c r="M88" s="857"/>
      <c r="N88" s="51"/>
    </row>
    <row r="89" spans="1:14" ht="15.75" thickBot="1">
      <c r="B89" s="91" t="s">
        <v>974</v>
      </c>
      <c r="C89" s="92"/>
      <c r="D89" s="92"/>
      <c r="E89" s="92"/>
      <c r="F89" s="92"/>
      <c r="G89" s="92"/>
      <c r="H89" s="92"/>
      <c r="I89" s="93"/>
      <c r="J89" s="94"/>
      <c r="K89" s="304">
        <v>0.05</v>
      </c>
      <c r="L89" s="858">
        <f>N82*K89</f>
        <v>43520.717625040772</v>
      </c>
      <c r="M89" s="859"/>
      <c r="N89" s="51"/>
    </row>
    <row r="90" spans="1:14" ht="15.75" thickBot="1">
      <c r="B90" s="821" t="s">
        <v>953</v>
      </c>
      <c r="C90" s="822"/>
      <c r="D90" s="822"/>
      <c r="E90" s="822"/>
      <c r="F90" s="822"/>
      <c r="G90" s="822"/>
      <c r="H90" s="822"/>
      <c r="I90" s="822"/>
      <c r="J90" s="822"/>
      <c r="K90" s="822"/>
      <c r="L90" s="822"/>
      <c r="M90" s="823"/>
      <c r="N90" s="52">
        <f>L87+L88+L89</f>
        <v>261124.30575024462</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1131538.6582510599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1293</v>
      </c>
      <c r="B65" s="46" t="str">
        <f>VLOOKUP(A65,TRANSPORTE!A6:D117,3,FALSE)</f>
        <v>Transporte de mezcla</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8</v>
      </c>
      <c r="N37" s="271">
        <f t="shared" ref="N37:N43" si="0">K37/M37</f>
        <v>18715.017239823141</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8</v>
      </c>
      <c r="N38" s="271">
        <f t="shared" si="0"/>
        <v>28112.231607815225</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8</v>
      </c>
      <c r="N39" s="271">
        <f t="shared" si="0"/>
        <v>73990.97235100939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8</v>
      </c>
      <c r="N42" s="271">
        <f t="shared" si="0"/>
        <v>48636.010956168073</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8</v>
      </c>
      <c r="N43" s="271">
        <f t="shared" si="0"/>
        <v>15115.975462934077</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220930.47949067139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908397.47731594823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181679.49546318967</v>
      </c>
      <c r="M87" s="857"/>
      <c r="N87" s="51"/>
    </row>
    <row r="88" spans="1:14">
      <c r="B88" s="89" t="s">
        <v>973</v>
      </c>
      <c r="C88" s="90"/>
      <c r="D88" s="90"/>
      <c r="E88" s="90"/>
      <c r="F88" s="90"/>
      <c r="G88" s="90"/>
      <c r="H88" s="90"/>
      <c r="I88" s="87"/>
      <c r="J88" s="88"/>
      <c r="K88" s="303">
        <v>0.05</v>
      </c>
      <c r="L88" s="856">
        <f>N82*K88</f>
        <v>45419.873865797417</v>
      </c>
      <c r="M88" s="857"/>
      <c r="N88" s="51"/>
    </row>
    <row r="89" spans="1:14" ht="15.75" thickBot="1">
      <c r="B89" s="91" t="s">
        <v>974</v>
      </c>
      <c r="C89" s="92"/>
      <c r="D89" s="92"/>
      <c r="E89" s="92"/>
      <c r="F89" s="92"/>
      <c r="G89" s="92"/>
      <c r="H89" s="92"/>
      <c r="I89" s="93"/>
      <c r="J89" s="94"/>
      <c r="K89" s="304">
        <v>0.05</v>
      </c>
      <c r="L89" s="858">
        <f>N82*K89</f>
        <v>45419.873865797417</v>
      </c>
      <c r="M89" s="859"/>
      <c r="N89" s="51"/>
    </row>
    <row r="90" spans="1:14" ht="15.75" thickBot="1">
      <c r="B90" s="821" t="s">
        <v>953</v>
      </c>
      <c r="C90" s="822"/>
      <c r="D90" s="822"/>
      <c r="E90" s="822"/>
      <c r="F90" s="822"/>
      <c r="G90" s="822"/>
      <c r="H90" s="822"/>
      <c r="I90" s="822"/>
      <c r="J90" s="822"/>
      <c r="K90" s="822"/>
      <c r="L90" s="822"/>
      <c r="M90" s="823"/>
      <c r="N90" s="52">
        <f>L87+L88+L89</f>
        <v>272519.2431947845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1180916.7205107328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8</v>
      </c>
      <c r="N37" s="271">
        <f t="shared" ref="N37:N43" si="0">K37/M37</f>
        <v>18715.017239823141</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8</v>
      </c>
      <c r="N38" s="271">
        <f t="shared" si="0"/>
        <v>28112.231607815225</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8</v>
      </c>
      <c r="N39" s="271">
        <f t="shared" si="0"/>
        <v>73990.97235100939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8</v>
      </c>
      <c r="N42" s="271">
        <f t="shared" si="0"/>
        <v>48636.010956168073</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8</v>
      </c>
      <c r="N43" s="271">
        <f t="shared" si="0"/>
        <v>15115.975462934077</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220930.47949067139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127"/>
    </row>
    <row r="80" spans="1:15" ht="15.75" thickBot="1">
      <c r="B80" s="910" t="s">
        <v>953</v>
      </c>
      <c r="C80" s="864"/>
      <c r="D80" s="864"/>
      <c r="E80" s="864"/>
      <c r="F80" s="864"/>
      <c r="G80" s="864"/>
      <c r="H80" s="864"/>
      <c r="I80" s="864"/>
      <c r="J80" s="864"/>
      <c r="K80" s="864"/>
      <c r="L80" s="864"/>
      <c r="M80" s="865"/>
      <c r="N80" s="459">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908397.47731594823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181679.49546318967</v>
      </c>
      <c r="M87" s="857"/>
      <c r="N87" s="51"/>
    </row>
    <row r="88" spans="1:14">
      <c r="B88" s="89" t="s">
        <v>973</v>
      </c>
      <c r="C88" s="90"/>
      <c r="D88" s="90"/>
      <c r="E88" s="90"/>
      <c r="F88" s="90"/>
      <c r="G88" s="90"/>
      <c r="H88" s="90"/>
      <c r="I88" s="87"/>
      <c r="J88" s="88"/>
      <c r="K88" s="303">
        <v>0.05</v>
      </c>
      <c r="L88" s="856">
        <f>N82*K88</f>
        <v>45419.873865797417</v>
      </c>
      <c r="M88" s="857"/>
      <c r="N88" s="51"/>
    </row>
    <row r="89" spans="1:14" ht="15.75" thickBot="1">
      <c r="B89" s="91" t="s">
        <v>974</v>
      </c>
      <c r="C89" s="92"/>
      <c r="D89" s="92"/>
      <c r="E89" s="92"/>
      <c r="F89" s="92"/>
      <c r="G89" s="92"/>
      <c r="H89" s="92"/>
      <c r="I89" s="93"/>
      <c r="J89" s="94"/>
      <c r="K89" s="304">
        <v>0.05</v>
      </c>
      <c r="L89" s="858">
        <f>N82*K89</f>
        <v>45419.873865797417</v>
      </c>
      <c r="M89" s="859"/>
      <c r="N89" s="51"/>
    </row>
    <row r="90" spans="1:14" ht="15.75" thickBot="1">
      <c r="B90" s="821" t="s">
        <v>953</v>
      </c>
      <c r="C90" s="822"/>
      <c r="D90" s="822"/>
      <c r="E90" s="822"/>
      <c r="F90" s="822"/>
      <c r="G90" s="822"/>
      <c r="H90" s="822"/>
      <c r="I90" s="822"/>
      <c r="J90" s="822"/>
      <c r="K90" s="822"/>
      <c r="L90" s="822"/>
      <c r="M90" s="823"/>
      <c r="N90" s="52">
        <f>L87+L88+L89</f>
        <v>272519.2431947845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1180916.7205107328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8</v>
      </c>
      <c r="N37" s="271">
        <f t="shared" ref="N37:N43" si="0">K37/M37</f>
        <v>18715.017239823141</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8</v>
      </c>
      <c r="N38" s="271">
        <f t="shared" si="0"/>
        <v>28112.231607815225</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8</v>
      </c>
      <c r="N39" s="271">
        <f t="shared" si="0"/>
        <v>73990.97235100939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8</v>
      </c>
      <c r="N42" s="271">
        <f t="shared" si="0"/>
        <v>48636.010956168073</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8</v>
      </c>
      <c r="N43" s="271">
        <f t="shared" si="0"/>
        <v>15115.975462934077</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220930.47949067139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908397.47731594823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181679.49546318967</v>
      </c>
      <c r="M87" s="857"/>
      <c r="N87" s="51"/>
    </row>
    <row r="88" spans="1:14">
      <c r="B88" s="89" t="s">
        <v>973</v>
      </c>
      <c r="C88" s="90"/>
      <c r="D88" s="90"/>
      <c r="E88" s="90"/>
      <c r="F88" s="90"/>
      <c r="G88" s="90"/>
      <c r="H88" s="90"/>
      <c r="I88" s="87"/>
      <c r="J88" s="88"/>
      <c r="K88" s="303">
        <v>0.05</v>
      </c>
      <c r="L88" s="856">
        <f>N82*K88</f>
        <v>45419.873865797417</v>
      </c>
      <c r="M88" s="857"/>
      <c r="N88" s="51"/>
    </row>
    <row r="89" spans="1:14" ht="15.75" thickBot="1">
      <c r="B89" s="91" t="s">
        <v>974</v>
      </c>
      <c r="C89" s="92"/>
      <c r="D89" s="92"/>
      <c r="E89" s="92"/>
      <c r="F89" s="92"/>
      <c r="G89" s="92"/>
      <c r="H89" s="92"/>
      <c r="I89" s="93"/>
      <c r="J89" s="94"/>
      <c r="K89" s="304">
        <v>0.05</v>
      </c>
      <c r="L89" s="858">
        <f>N82*K89</f>
        <v>45419.873865797417</v>
      </c>
      <c r="M89" s="859"/>
      <c r="N89" s="51"/>
    </row>
    <row r="90" spans="1:14" ht="15.75" thickBot="1">
      <c r="B90" s="821" t="s">
        <v>953</v>
      </c>
      <c r="C90" s="822"/>
      <c r="D90" s="822"/>
      <c r="E90" s="822"/>
      <c r="F90" s="822"/>
      <c r="G90" s="822"/>
      <c r="H90" s="822"/>
      <c r="I90" s="822"/>
      <c r="J90" s="822"/>
      <c r="K90" s="822"/>
      <c r="L90" s="822"/>
      <c r="M90" s="823"/>
      <c r="N90" s="52">
        <f>L87+L88+L89</f>
        <v>272519.2431947845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1180916.7205107328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183919.24857697749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870414.35250081541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174082.87050016309</v>
      </c>
      <c r="M87" s="857"/>
      <c r="N87" s="51"/>
    </row>
    <row r="88" spans="1:14">
      <c r="B88" s="89" t="s">
        <v>973</v>
      </c>
      <c r="C88" s="90"/>
      <c r="D88" s="90"/>
      <c r="E88" s="90"/>
      <c r="F88" s="90"/>
      <c r="G88" s="90"/>
      <c r="H88" s="90"/>
      <c r="I88" s="87"/>
      <c r="J88" s="88"/>
      <c r="K88" s="303">
        <v>0.05</v>
      </c>
      <c r="L88" s="856">
        <f>N82*K88</f>
        <v>43520.717625040772</v>
      </c>
      <c r="M88" s="857"/>
      <c r="N88" s="51"/>
    </row>
    <row r="89" spans="1:14" ht="15.75" thickBot="1">
      <c r="B89" s="91" t="s">
        <v>974</v>
      </c>
      <c r="C89" s="92"/>
      <c r="D89" s="92"/>
      <c r="E89" s="92"/>
      <c r="F89" s="92"/>
      <c r="G89" s="92"/>
      <c r="H89" s="92"/>
      <c r="I89" s="93"/>
      <c r="J89" s="94"/>
      <c r="K89" s="304">
        <v>0.05</v>
      </c>
      <c r="L89" s="858">
        <f>N82*K89</f>
        <v>43520.717625040772</v>
      </c>
      <c r="M89" s="859"/>
      <c r="N89" s="51"/>
    </row>
    <row r="90" spans="1:14" ht="15.75" thickBot="1">
      <c r="B90" s="821" t="s">
        <v>953</v>
      </c>
      <c r="C90" s="822"/>
      <c r="D90" s="822"/>
      <c r="E90" s="822"/>
      <c r="F90" s="822"/>
      <c r="G90" s="822"/>
      <c r="H90" s="822"/>
      <c r="I90" s="822"/>
      <c r="J90" s="822"/>
      <c r="K90" s="822"/>
      <c r="L90" s="822"/>
      <c r="M90" s="823"/>
      <c r="N90" s="52">
        <f>L87+L88+L89</f>
        <v>261124.30575024462</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1131538.6582510599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127"/>
    </row>
    <row r="81" spans="1:14" ht="15.75" thickBot="1">
      <c r="B81" s="910" t="s">
        <v>953</v>
      </c>
      <c r="C81" s="864"/>
      <c r="D81" s="864"/>
      <c r="E81" s="864"/>
      <c r="F81" s="864"/>
      <c r="G81" s="864"/>
      <c r="H81" s="864"/>
      <c r="I81" s="864"/>
      <c r="J81" s="864"/>
      <c r="K81" s="864"/>
      <c r="L81" s="864"/>
      <c r="M81" s="865"/>
      <c r="N81" s="459">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183919.24857697749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870414.35250081541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174082.87050016309</v>
      </c>
      <c r="M87" s="857"/>
      <c r="N87" s="51"/>
    </row>
    <row r="88" spans="1:14">
      <c r="B88" s="89" t="s">
        <v>973</v>
      </c>
      <c r="C88" s="90"/>
      <c r="D88" s="90"/>
      <c r="E88" s="90"/>
      <c r="F88" s="90"/>
      <c r="G88" s="90"/>
      <c r="H88" s="90"/>
      <c r="I88" s="87"/>
      <c r="J88" s="88"/>
      <c r="K88" s="303">
        <v>0.05</v>
      </c>
      <c r="L88" s="856">
        <f>N82*K88</f>
        <v>43520.717625040772</v>
      </c>
      <c r="M88" s="857"/>
      <c r="N88" s="51"/>
    </row>
    <row r="89" spans="1:14" ht="15.75" thickBot="1">
      <c r="B89" s="91" t="s">
        <v>974</v>
      </c>
      <c r="C89" s="92"/>
      <c r="D89" s="92"/>
      <c r="E89" s="92"/>
      <c r="F89" s="92"/>
      <c r="G89" s="92"/>
      <c r="H89" s="92"/>
      <c r="I89" s="93"/>
      <c r="J89" s="94"/>
      <c r="K89" s="304">
        <v>0.05</v>
      </c>
      <c r="L89" s="858">
        <f>N82*K89</f>
        <v>43520.717625040772</v>
      </c>
      <c r="M89" s="859"/>
      <c r="N89" s="51"/>
    </row>
    <row r="90" spans="1:14" ht="15.75" thickBot="1">
      <c r="B90" s="821" t="s">
        <v>953</v>
      </c>
      <c r="C90" s="822"/>
      <c r="D90" s="822"/>
      <c r="E90" s="822"/>
      <c r="F90" s="822"/>
      <c r="G90" s="822"/>
      <c r="H90" s="822"/>
      <c r="I90" s="822"/>
      <c r="J90" s="822"/>
      <c r="K90" s="822"/>
      <c r="L90" s="822"/>
      <c r="M90" s="823"/>
      <c r="N90" s="52">
        <f>L87+L88+L89</f>
        <v>261124.30575024462</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1131538.6582510599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8</v>
      </c>
      <c r="N37" s="271">
        <f t="shared" ref="N37:N43" si="0">K37/M37</f>
        <v>18715.017239823141</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8</v>
      </c>
      <c r="N38" s="271">
        <f t="shared" si="0"/>
        <v>28112.231607815225</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8</v>
      </c>
      <c r="N39" s="271">
        <f t="shared" si="0"/>
        <v>73990.97235100939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8</v>
      </c>
      <c r="N42" s="271">
        <f t="shared" si="0"/>
        <v>48636.010956168073</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8</v>
      </c>
      <c r="N43" s="271">
        <f t="shared" si="0"/>
        <v>15115.975462934077</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971.8939014389166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220930.47949067139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9718.9390143891651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908397.47731594823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181679.49546318967</v>
      </c>
      <c r="M87" s="857"/>
      <c r="N87" s="51"/>
    </row>
    <row r="88" spans="1:14">
      <c r="B88" s="89" t="s">
        <v>973</v>
      </c>
      <c r="C88" s="90"/>
      <c r="D88" s="90"/>
      <c r="E88" s="90"/>
      <c r="F88" s="90"/>
      <c r="G88" s="90"/>
      <c r="H88" s="90"/>
      <c r="I88" s="87"/>
      <c r="J88" s="88"/>
      <c r="K88" s="303">
        <v>0.05</v>
      </c>
      <c r="L88" s="856">
        <f>N82*K88</f>
        <v>45419.873865797417</v>
      </c>
      <c r="M88" s="857"/>
      <c r="N88" s="51"/>
    </row>
    <row r="89" spans="1:14" ht="15.75" thickBot="1">
      <c r="B89" s="91" t="s">
        <v>974</v>
      </c>
      <c r="C89" s="92"/>
      <c r="D89" s="92"/>
      <c r="E89" s="92"/>
      <c r="F89" s="92"/>
      <c r="G89" s="92"/>
      <c r="H89" s="92"/>
      <c r="I89" s="93"/>
      <c r="J89" s="94"/>
      <c r="K89" s="304">
        <v>0.05</v>
      </c>
      <c r="L89" s="858">
        <f>N82*K89</f>
        <v>45419.873865797417</v>
      </c>
      <c r="M89" s="859"/>
      <c r="N89" s="51"/>
    </row>
    <row r="90" spans="1:14" ht="15.75" thickBot="1">
      <c r="B90" s="821" t="s">
        <v>953</v>
      </c>
      <c r="C90" s="822"/>
      <c r="D90" s="822"/>
      <c r="E90" s="822"/>
      <c r="F90" s="822"/>
      <c r="G90" s="822"/>
      <c r="H90" s="822"/>
      <c r="I90" s="822"/>
      <c r="J90" s="822"/>
      <c r="K90" s="822"/>
      <c r="L90" s="822"/>
      <c r="M90" s="823"/>
      <c r="N90" s="52">
        <f>L87+L88+L89</f>
        <v>272519.2431947845</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1180916.7205107328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874.7045112950251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183919.24857697749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643.61055522360959</v>
      </c>
      <c r="N54" s="271">
        <f>K54*M54</f>
        <v>16090.263880590241</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672933.93332375051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8747.0451129502508</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870414.35250081541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174082.87050016309</v>
      </c>
      <c r="M87" s="857"/>
      <c r="N87" s="51"/>
    </row>
    <row r="88" spans="1:14">
      <c r="B88" s="89" t="s">
        <v>973</v>
      </c>
      <c r="C88" s="90"/>
      <c r="D88" s="90"/>
      <c r="E88" s="90"/>
      <c r="F88" s="90"/>
      <c r="G88" s="90"/>
      <c r="H88" s="90"/>
      <c r="I88" s="87"/>
      <c r="J88" s="88"/>
      <c r="K88" s="303">
        <v>0.05</v>
      </c>
      <c r="L88" s="856">
        <f>N82*K88</f>
        <v>43520.717625040772</v>
      </c>
      <c r="M88" s="857"/>
      <c r="N88" s="51"/>
    </row>
    <row r="89" spans="1:14" ht="15.75" thickBot="1">
      <c r="B89" s="91" t="s">
        <v>974</v>
      </c>
      <c r="C89" s="92"/>
      <c r="D89" s="92"/>
      <c r="E89" s="92"/>
      <c r="F89" s="92"/>
      <c r="G89" s="92"/>
      <c r="H89" s="92"/>
      <c r="I89" s="93"/>
      <c r="J89" s="94"/>
      <c r="K89" s="304">
        <v>0.05</v>
      </c>
      <c r="L89" s="858">
        <f>N82*K89</f>
        <v>43520.717625040772</v>
      </c>
      <c r="M89" s="859"/>
      <c r="N89" s="51"/>
    </row>
    <row r="90" spans="1:14" ht="15.75" thickBot="1">
      <c r="B90" s="821" t="s">
        <v>953</v>
      </c>
      <c r="C90" s="822"/>
      <c r="D90" s="822"/>
      <c r="E90" s="822"/>
      <c r="F90" s="822"/>
      <c r="G90" s="822"/>
      <c r="H90" s="822"/>
      <c r="I90" s="822"/>
      <c r="J90" s="822"/>
      <c r="K90" s="822"/>
      <c r="L90" s="822"/>
      <c r="M90" s="823"/>
      <c r="N90" s="52">
        <f>L87+L88+L89</f>
        <v>261124.30575024462</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1131538.6582510599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150</v>
      </c>
      <c r="B36" s="870" t="str">
        <f>VLOOKUP(A36,EQUIPOS!A6:D154,3,FALSE)</f>
        <v>Cargador : Potencia en el volante 125 hp, Clasificación de RPM del motor 2300.</v>
      </c>
      <c r="C36" s="871"/>
      <c r="D36" s="871"/>
      <c r="E36" s="871"/>
      <c r="F36" s="871"/>
      <c r="G36" s="871"/>
      <c r="H36" s="872"/>
      <c r="I36" s="266"/>
      <c r="J36" s="267"/>
      <c r="K36" s="268">
        <f>VLOOKUP(A36,EQUIPOS!A6:D163,4,FALSE)</f>
        <v>286233.63091593678</v>
      </c>
      <c r="L36" s="269"/>
      <c r="M36" s="270">
        <v>30</v>
      </c>
      <c r="N36" s="271">
        <f>K36/M36</f>
        <v>9541.1210305312252</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166</v>
      </c>
      <c r="B38" s="870" t="str">
        <f>VLOOKUP(A38,EQUIPOS!A8:D154,3,FALSE)</f>
        <v>Compactador de Rodillo POTENCIA: 99HP, PESO: 8 ton</v>
      </c>
      <c r="C38" s="871"/>
      <c r="D38" s="871"/>
      <c r="E38" s="871"/>
      <c r="F38" s="871"/>
      <c r="G38" s="871"/>
      <c r="H38" s="872"/>
      <c r="I38" s="266"/>
      <c r="J38" s="267"/>
      <c r="K38" s="268">
        <f>VLOOKUP(A38,EQUIPOS!A8:D165,4,FALSE)</f>
        <v>224897.8528625218</v>
      </c>
      <c r="L38" s="269"/>
      <c r="M38" s="270">
        <v>10</v>
      </c>
      <c r="N38" s="271">
        <f t="shared" si="0"/>
        <v>22489.78528625218</v>
      </c>
    </row>
    <row r="39" spans="1:14">
      <c r="A39" t="s">
        <v>284</v>
      </c>
      <c r="B39" s="870" t="str">
        <f>VLOOKUP(A39,EQUIPOS!A9:D154,3,FALSE)</f>
        <v>Planta de asfalto en caliente</v>
      </c>
      <c r="C39" s="871"/>
      <c r="D39" s="871"/>
      <c r="E39" s="871"/>
      <c r="F39" s="871"/>
      <c r="G39" s="871"/>
      <c r="H39" s="872"/>
      <c r="I39" s="266"/>
      <c r="J39" s="267"/>
      <c r="K39" s="268">
        <f>VLOOKUP(A39,EQUIPOS!A9:D166,4,FALSE)</f>
        <v>591927.77880807512</v>
      </c>
      <c r="L39" s="269"/>
      <c r="M39" s="270">
        <v>10</v>
      </c>
      <c r="N39" s="271">
        <f t="shared" si="0"/>
        <v>59192.777880807509</v>
      </c>
    </row>
    <row r="40" spans="1:14">
      <c r="A40" t="s">
        <v>290</v>
      </c>
      <c r="B40" s="870" t="str">
        <f>VLOOKUP(A40,EQUIPOS!A10:D154,3,FALSE)</f>
        <v>Planta trituradora</v>
      </c>
      <c r="C40" s="871"/>
      <c r="D40" s="871"/>
      <c r="E40" s="871"/>
      <c r="F40" s="871"/>
      <c r="G40" s="871"/>
      <c r="H40" s="872"/>
      <c r="I40" s="266"/>
      <c r="J40" s="267"/>
      <c r="K40" s="268">
        <f>VLOOKUP(A40,EQUIPOS!A10:D167,4,FALSE)</f>
        <v>506330.47257328284</v>
      </c>
      <c r="L40" s="269"/>
      <c r="M40" s="270">
        <v>30</v>
      </c>
      <c r="N40" s="271">
        <f t="shared" si="0"/>
        <v>16877.682419109427</v>
      </c>
    </row>
    <row r="41" spans="1:14">
      <c r="A41" t="s">
        <v>314</v>
      </c>
      <c r="B41" s="870" t="str">
        <f>VLOOKUP(A41,EQUIPOS!A11:D155,3,FALSE)</f>
        <v xml:space="preserve">Retroexcavadora E-200 sobre orugas
</v>
      </c>
      <c r="C41" s="871"/>
      <c r="D41" s="871"/>
      <c r="E41" s="871"/>
      <c r="F41" s="871"/>
      <c r="G41" s="871"/>
      <c r="H41" s="872"/>
      <c r="I41" s="266"/>
      <c r="J41" s="267"/>
      <c r="K41" s="268">
        <f>VLOOKUP(A41,EQUIPOS!A11:D168,4,FALSE)</f>
        <v>269087.23565525725</v>
      </c>
      <c r="L41" s="269"/>
      <c r="M41" s="270">
        <v>30</v>
      </c>
      <c r="N41" s="271">
        <f t="shared" si="0"/>
        <v>8969.5745218419088</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66"/>
      <c r="J42" s="267"/>
      <c r="K42" s="268">
        <f>VLOOKUP(A42,EQUIPOS!A12:D169,4,FALSE)</f>
        <v>389088.08764934458</v>
      </c>
      <c r="L42" s="269"/>
      <c r="M42" s="270">
        <v>10</v>
      </c>
      <c r="N42" s="271">
        <f t="shared" si="0"/>
        <v>38908.80876493446</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319"/>
      <c r="C44" s="320"/>
      <c r="D44" s="320"/>
      <c r="E44" s="320"/>
      <c r="F44" s="320"/>
      <c r="G44" s="320"/>
      <c r="H44" s="321"/>
      <c r="I44" s="266"/>
      <c r="J44" s="267"/>
      <c r="K44" s="268"/>
      <c r="L44" s="269"/>
      <c r="M44" s="270"/>
      <c r="N44" s="271"/>
    </row>
    <row r="45" spans="1:14">
      <c r="B45" s="870"/>
      <c r="C45" s="871"/>
      <c r="D45" s="871"/>
      <c r="E45" s="871"/>
      <c r="F45" s="871"/>
      <c r="G45" s="871"/>
      <c r="H45" s="872"/>
      <c r="I45" s="873"/>
      <c r="J45" s="874"/>
      <c r="K45" s="268"/>
      <c r="L45" s="875"/>
      <c r="M45" s="876"/>
      <c r="N45" s="271"/>
    </row>
    <row r="46" spans="1:14">
      <c r="B46" s="870"/>
      <c r="C46" s="871"/>
      <c r="D46" s="871"/>
      <c r="E46" s="877"/>
      <c r="F46" s="871"/>
      <c r="G46" s="871"/>
      <c r="H46" s="872"/>
      <c r="I46" s="36"/>
      <c r="J46" s="37"/>
      <c r="K46" s="273"/>
      <c r="L46" s="275"/>
      <c r="M46" s="276"/>
      <c r="N46" s="277"/>
    </row>
    <row r="47" spans="1:14">
      <c r="B47" s="878" t="s">
        <v>952</v>
      </c>
      <c r="C47" s="879"/>
      <c r="D47" s="879"/>
      <c r="E47" s="38"/>
      <c r="F47" s="39"/>
      <c r="G47" s="39"/>
      <c r="H47" s="40"/>
      <c r="I47" s="36"/>
      <c r="J47" s="37"/>
      <c r="K47" s="278"/>
      <c r="L47" s="275"/>
      <c r="M47" s="400">
        <v>0.1</v>
      </c>
      <c r="N47" s="343">
        <f>N81*M47</f>
        <v>874.7045112950251</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183919.24857697749</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469174.04960225738</v>
      </c>
      <c r="N54" s="271">
        <f>K54*M54</f>
        <v>656843.6694431603</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643.61055522360959</v>
      </c>
      <c r="N55" s="271">
        <f>K55*M55</f>
        <v>16090.263880590241</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903"/>
      <c r="C58" s="904"/>
      <c r="D58" s="904"/>
      <c r="E58" s="904"/>
      <c r="F58" s="904"/>
      <c r="G58" s="904"/>
      <c r="H58" s="904"/>
      <c r="I58" s="874"/>
      <c r="J58" s="42"/>
      <c r="K58" s="44"/>
      <c r="L58" s="905"/>
      <c r="M58" s="906"/>
      <c r="N58" s="45"/>
    </row>
    <row r="59" spans="1:14" ht="15.75" thickBot="1">
      <c r="B59" s="821" t="s">
        <v>953</v>
      </c>
      <c r="C59" s="822"/>
      <c r="D59" s="822"/>
      <c r="E59" s="822"/>
      <c r="F59" s="822"/>
      <c r="G59" s="822"/>
      <c r="H59" s="822"/>
      <c r="I59" s="822"/>
      <c r="J59" s="822"/>
      <c r="K59" s="822"/>
      <c r="L59" s="822"/>
      <c r="M59" s="823"/>
      <c r="N59" s="393">
        <f>SUM(N54:N58)</f>
        <v>672933.93332375051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908">
        <f>VLOOKUP(A64,TRANSPORTE!A5:D117,4,FALSE)</f>
        <v>1816.651127221553</v>
      </c>
      <c r="M64" s="909"/>
      <c r="N64" s="286">
        <f>K64*L64</f>
        <v>2543.3115781101742</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908">
        <f>VLOOKUP(A65,TRANSPORTE!A6:D117,4,FALSE)</f>
        <v>1816.651127221553</v>
      </c>
      <c r="M65" s="909"/>
      <c r="N65" s="286">
        <f>K65*L65</f>
        <v>2270.8139090269415</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4814.1254871371157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8747.0451129502508</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N49+N59+N70+N81</f>
        <v>870414.35250081541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174082.87050016309</v>
      </c>
      <c r="M88" s="857"/>
      <c r="N88" s="51"/>
    </row>
    <row r="89" spans="1:14">
      <c r="B89" s="89" t="s">
        <v>973</v>
      </c>
      <c r="C89" s="90"/>
      <c r="D89" s="90"/>
      <c r="E89" s="90"/>
      <c r="F89" s="90"/>
      <c r="G89" s="90"/>
      <c r="H89" s="90"/>
      <c r="I89" s="87"/>
      <c r="J89" s="88"/>
      <c r="K89" s="303">
        <v>0.05</v>
      </c>
      <c r="L89" s="856">
        <f>N83*K89</f>
        <v>43520.717625040772</v>
      </c>
      <c r="M89" s="857"/>
      <c r="N89" s="51"/>
    </row>
    <row r="90" spans="1:14" ht="15.75" thickBot="1">
      <c r="B90" s="91" t="s">
        <v>974</v>
      </c>
      <c r="C90" s="92"/>
      <c r="D90" s="92"/>
      <c r="E90" s="92"/>
      <c r="F90" s="92"/>
      <c r="G90" s="92"/>
      <c r="H90" s="92"/>
      <c r="I90" s="93"/>
      <c r="J90" s="94"/>
      <c r="K90" s="304">
        <v>0.05</v>
      </c>
      <c r="L90" s="858">
        <f>N83*K90</f>
        <v>43520.717625040772</v>
      </c>
      <c r="M90" s="859"/>
      <c r="N90" s="51"/>
    </row>
    <row r="91" spans="1:14" ht="15.75" thickBot="1">
      <c r="B91" s="821" t="s">
        <v>953</v>
      </c>
      <c r="C91" s="822"/>
      <c r="D91" s="822"/>
      <c r="E91" s="822"/>
      <c r="F91" s="822"/>
      <c r="G91" s="822"/>
      <c r="H91" s="822"/>
      <c r="I91" s="822"/>
      <c r="J91" s="822"/>
      <c r="K91" s="822"/>
      <c r="L91" s="822"/>
      <c r="M91" s="823"/>
      <c r="N91" s="52">
        <f>L88+L89+L90</f>
        <v>261124.30575024462</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1131538.6582510599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7"/>
      <c r="K123" s="887"/>
      <c r="L123" s="887"/>
      <c r="M123" s="887"/>
      <c r="N123" s="888"/>
    </row>
    <row r="124" spans="2:14" ht="15.75" thickBot="1">
      <c r="B124" s="260" t="s">
        <v>2221</v>
      </c>
      <c r="C124" s="392"/>
      <c r="D124" s="392"/>
      <c r="E124" s="57"/>
      <c r="F124" s="57"/>
      <c r="G124" s="57"/>
      <c r="H124" s="57"/>
      <c r="I124" s="57"/>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148</v>
      </c>
      <c r="B36" s="870" t="str">
        <f>VLOOKUP(A36,EQUIPOS!A6:D154,3,FALSE)</f>
        <v>Cargador : Potencia en el volante 110 hp, Clasificación de RPM del motor 2300.</v>
      </c>
      <c r="C36" s="871"/>
      <c r="D36" s="871"/>
      <c r="E36" s="871"/>
      <c r="F36" s="871"/>
      <c r="G36" s="871"/>
      <c r="H36" s="872"/>
      <c r="I36" s="266"/>
      <c r="J36" s="267"/>
      <c r="K36" s="268">
        <f>VLOOKUP(A36,EQUIPOS!A6:D163,4,FALSE)</f>
        <v>215269.78852420577</v>
      </c>
      <c r="L36" s="269"/>
      <c r="M36" s="270">
        <v>30</v>
      </c>
      <c r="N36" s="271">
        <f>K36/M36</f>
        <v>7175.6596174735259</v>
      </c>
    </row>
    <row r="37" spans="1:14">
      <c r="A37" s="113" t="s">
        <v>173</v>
      </c>
      <c r="B37" s="870" t="str">
        <f>VLOOKUP(A37,EQUIPOS!A7:D154,3,FALSE)</f>
        <v>Compactador neumático de Potencia 70 HP, peso de 13 ton</v>
      </c>
      <c r="C37" s="871"/>
      <c r="D37" s="871"/>
      <c r="E37" s="871"/>
      <c r="F37" s="871"/>
      <c r="G37" s="871"/>
      <c r="H37" s="872"/>
      <c r="I37" s="266"/>
      <c r="J37" s="267"/>
      <c r="K37" s="268">
        <f>VLOOKUP(A37,EQUIPOS!A7:D164,4,FALSE)</f>
        <v>149720.13791858513</v>
      </c>
      <c r="L37" s="269"/>
      <c r="M37" s="270">
        <v>10</v>
      </c>
      <c r="N37" s="271">
        <f t="shared" ref="N37:N43" si="0">K37/M37</f>
        <v>14972.013791858513</v>
      </c>
    </row>
    <row r="38" spans="1:14">
      <c r="A38" t="s">
        <v>284</v>
      </c>
      <c r="B38" s="870" t="str">
        <f>VLOOKUP(A38,EQUIPOS!A8:D154,3,FALSE)</f>
        <v>Planta de asfalto en caliente</v>
      </c>
      <c r="C38" s="871"/>
      <c r="D38" s="871"/>
      <c r="E38" s="871"/>
      <c r="F38" s="871"/>
      <c r="G38" s="871"/>
      <c r="H38" s="872"/>
      <c r="I38" s="266"/>
      <c r="J38" s="267"/>
      <c r="K38" s="268">
        <f>VLOOKUP(A38,EQUIPOS!A8:D165,4,FALSE)</f>
        <v>591927.77880807512</v>
      </c>
      <c r="L38" s="269"/>
      <c r="M38" s="270">
        <v>10</v>
      </c>
      <c r="N38" s="271">
        <f t="shared" si="0"/>
        <v>59192.777880807509</v>
      </c>
    </row>
    <row r="39" spans="1:14">
      <c r="A39" t="s">
        <v>290</v>
      </c>
      <c r="B39" s="870" t="str">
        <f>VLOOKUP(A39,EQUIPOS!A9:D154,3,FALSE)</f>
        <v>Planta trituradora</v>
      </c>
      <c r="C39" s="871"/>
      <c r="D39" s="871"/>
      <c r="E39" s="871"/>
      <c r="F39" s="871"/>
      <c r="G39" s="871"/>
      <c r="H39" s="872"/>
      <c r="I39" s="266"/>
      <c r="J39" s="267"/>
      <c r="K39" s="268">
        <f>VLOOKUP(A39,EQUIPOS!A9:D166,4,FALSE)</f>
        <v>506330.47257328284</v>
      </c>
      <c r="L39" s="269"/>
      <c r="M39" s="270">
        <v>30</v>
      </c>
      <c r="N39" s="271">
        <f t="shared" si="0"/>
        <v>16877.682419109427</v>
      </c>
    </row>
    <row r="40" spans="1:14">
      <c r="A40" t="s">
        <v>316</v>
      </c>
      <c r="B40" s="870" t="str">
        <f>VLOOKUP(A40,EQUIPOS!A10:D154,3,FALSE)</f>
        <v>Retroexcavadora Tipo E-200 o  Equivalente</v>
      </c>
      <c r="C40" s="871"/>
      <c r="D40" s="871"/>
      <c r="E40" s="871"/>
      <c r="F40" s="871"/>
      <c r="G40" s="871"/>
      <c r="H40" s="872"/>
      <c r="I40" s="266"/>
      <c r="J40" s="267"/>
      <c r="K40" s="268">
        <f>VLOOKUP(A40,EQUIPOS!A10:D167,4,FALSE)</f>
        <v>269087.23565525725</v>
      </c>
      <c r="L40" s="269"/>
      <c r="M40" s="270">
        <v>30</v>
      </c>
      <c r="N40" s="271">
        <f t="shared" si="0"/>
        <v>8969.5745218419088</v>
      </c>
    </row>
    <row r="41" spans="1:14">
      <c r="A41" t="s">
        <v>358</v>
      </c>
      <c r="B41" s="870" t="str">
        <f>VLOOKUP(A41,EQUIPOS!A11:D155,3,FALSE)</f>
        <v xml:space="preserve">Terminadora de asfalto (Finisher), potencia en el volante 174 HP, R=20M3/H, velocidad de desplazamiento 114 m/min
</v>
      </c>
      <c r="C41" s="871"/>
      <c r="D41" s="871"/>
      <c r="E41" s="871"/>
      <c r="F41" s="871"/>
      <c r="G41" s="871"/>
      <c r="H41" s="872"/>
      <c r="I41" s="266"/>
      <c r="J41" s="267"/>
      <c r="K41" s="268">
        <f>VLOOKUP(A41,EQUIPOS!A11:D168,4,FALSE)</f>
        <v>389088.08764934458</v>
      </c>
      <c r="L41" s="269"/>
      <c r="M41" s="270">
        <v>10</v>
      </c>
      <c r="N41" s="271">
        <f t="shared" si="0"/>
        <v>38908.80876493446</v>
      </c>
    </row>
    <row r="42" spans="1:14">
      <c r="A42" t="s">
        <v>166</v>
      </c>
      <c r="B42" s="870" t="str">
        <f>VLOOKUP(A42,EQUIPOS!A12:D156,3,FALSE)</f>
        <v>Compactador de Rodillo POTENCIA: 99HP, PESO: 8 ton</v>
      </c>
      <c r="C42" s="871"/>
      <c r="D42" s="871"/>
      <c r="E42" s="871"/>
      <c r="F42" s="871"/>
      <c r="G42" s="871"/>
      <c r="H42" s="872"/>
      <c r="I42" s="266"/>
      <c r="J42" s="267"/>
      <c r="K42" s="268">
        <f>VLOOKUP(A42,EQUIPOS!A12:D169,4,FALSE)</f>
        <v>224897.8528625218</v>
      </c>
      <c r="L42" s="269"/>
      <c r="M42" s="270">
        <v>10</v>
      </c>
      <c r="N42" s="271">
        <f t="shared" si="0"/>
        <v>22489.78528625218</v>
      </c>
    </row>
    <row r="43" spans="1:14">
      <c r="A43" t="s">
        <v>373</v>
      </c>
      <c r="B43" s="870" t="str">
        <f>VLOOKUP(A43,EQUIPOS!A13:D157,3,FALSE)</f>
        <v>Volqueta 6 m3</v>
      </c>
      <c r="C43" s="871"/>
      <c r="D43" s="871"/>
      <c r="E43" s="871"/>
      <c r="F43" s="871"/>
      <c r="G43" s="871"/>
      <c r="H43" s="872"/>
      <c r="I43" s="266"/>
      <c r="J43" s="267"/>
      <c r="K43" s="268">
        <f>VLOOKUP(A43,EQUIPOS!A13:D170,4,FALSE)</f>
        <v>120927.80370347261</v>
      </c>
      <c r="L43" s="269"/>
      <c r="M43" s="270">
        <v>10</v>
      </c>
      <c r="N43" s="271">
        <f t="shared" si="0"/>
        <v>12092.780370347262</v>
      </c>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1141.4201203310449</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181820.50277295584</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469174.04960225738</v>
      </c>
      <c r="N53" s="271">
        <f>K53*M53</f>
        <v>656843.6694431603</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656843.6694431603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908">
        <f>VLOOKUP(A63,TRANSPORTE!A5:D117,4,FALSE)</f>
        <v>1816.651127221553</v>
      </c>
      <c r="M63" s="909"/>
      <c r="N63" s="286">
        <f>K63*L63</f>
        <v>2543.3115781101742</v>
      </c>
    </row>
    <row r="64" spans="1:14">
      <c r="A64" t="s">
        <v>1293</v>
      </c>
      <c r="B64" s="46" t="str">
        <f>VLOOKUP(A64,TRANSPORTE!A6:D117,3,FALSE)</f>
        <v>Transporte de mezcla</v>
      </c>
      <c r="C64" s="47"/>
      <c r="D64" s="47"/>
      <c r="E64" s="47"/>
      <c r="F64" s="47"/>
      <c r="G64" s="47"/>
      <c r="H64" s="310" t="s">
        <v>1468</v>
      </c>
      <c r="I64" s="278">
        <v>1.25</v>
      </c>
      <c r="J64" s="285">
        <v>1</v>
      </c>
      <c r="K64" s="278">
        <f>I64*J64</f>
        <v>1.25</v>
      </c>
      <c r="L64" s="908">
        <f>VLOOKUP(A64,TRANSPORTE!A6:D117,4,FALSE)</f>
        <v>1816.651127221553</v>
      </c>
      <c r="M64" s="909"/>
      <c r="N64" s="286">
        <f>K64*L64</f>
        <v>2270.8139090269415</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4814.1254871371157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11414.201203310449</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854892.49890656362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170978.49978131274</v>
      </c>
      <c r="M87" s="857"/>
      <c r="N87" s="51"/>
    </row>
    <row r="88" spans="1:14">
      <c r="B88" s="89" t="s">
        <v>973</v>
      </c>
      <c r="C88" s="90"/>
      <c r="D88" s="90"/>
      <c r="E88" s="90"/>
      <c r="F88" s="90"/>
      <c r="G88" s="90"/>
      <c r="H88" s="90"/>
      <c r="I88" s="87"/>
      <c r="J88" s="88"/>
      <c r="K88" s="303">
        <v>0.05</v>
      </c>
      <c r="L88" s="856">
        <f>N82*K88</f>
        <v>42744.624945328185</v>
      </c>
      <c r="M88" s="857"/>
      <c r="N88" s="51"/>
    </row>
    <row r="89" spans="1:14" ht="15.75" thickBot="1">
      <c r="B89" s="91" t="s">
        <v>974</v>
      </c>
      <c r="C89" s="92"/>
      <c r="D89" s="92"/>
      <c r="E89" s="92"/>
      <c r="F89" s="92"/>
      <c r="G89" s="92"/>
      <c r="H89" s="92"/>
      <c r="I89" s="93"/>
      <c r="J89" s="94"/>
      <c r="K89" s="304">
        <v>0.05</v>
      </c>
      <c r="L89" s="858">
        <f>N82*K89</f>
        <v>42744.624945328185</v>
      </c>
      <c r="M89" s="859"/>
      <c r="N89" s="51"/>
    </row>
    <row r="90" spans="1:14" ht="15.75" thickBot="1">
      <c r="B90" s="821" t="s">
        <v>953</v>
      </c>
      <c r="C90" s="822"/>
      <c r="D90" s="822"/>
      <c r="E90" s="822"/>
      <c r="F90" s="822"/>
      <c r="G90" s="822"/>
      <c r="H90" s="822"/>
      <c r="I90" s="822"/>
      <c r="J90" s="822"/>
      <c r="K90" s="822"/>
      <c r="L90" s="822"/>
      <c r="M90" s="823"/>
      <c r="N90" s="52">
        <f>L87+L88+L89</f>
        <v>256467.74967196913</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1111360.2485785328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117</v>
      </c>
      <c r="B36" s="870" t="str">
        <f>VLOOKUP(A36,EQUIPOS!A6:D154,3,FALSE)</f>
        <v xml:space="preserve">Barredora mecánica de cepillo de 3658 mm ; 6 m3 </v>
      </c>
      <c r="C36" s="871"/>
      <c r="D36" s="871"/>
      <c r="E36" s="871"/>
      <c r="F36" s="871"/>
      <c r="G36" s="871"/>
      <c r="H36" s="872"/>
      <c r="I36" s="266"/>
      <c r="J36" s="267"/>
      <c r="K36" s="268">
        <f>VLOOKUP(A36,EQUIPOS!A6:D163,4,FALSE)</f>
        <v>65926.372735538011</v>
      </c>
      <c r="L36" s="269"/>
      <c r="M36" s="270">
        <v>150</v>
      </c>
      <c r="N36" s="271">
        <f>K36/M36</f>
        <v>439.50915157025338</v>
      </c>
    </row>
    <row r="37" spans="1:14">
      <c r="A37" s="113" t="s">
        <v>148</v>
      </c>
      <c r="B37" s="870" t="str">
        <f>VLOOKUP(A37,EQUIPOS!A7:D154,3,FALSE)</f>
        <v>Cargador : Potencia en el volante 110 hp, Clasificación de RPM del motor 2300.</v>
      </c>
      <c r="C37" s="871"/>
      <c r="D37" s="871"/>
      <c r="E37" s="871"/>
      <c r="F37" s="871"/>
      <c r="G37" s="871"/>
      <c r="H37" s="872"/>
      <c r="I37" s="266"/>
      <c r="J37" s="267"/>
      <c r="K37" s="268">
        <f>VLOOKUP(A37,EQUIPOS!A7:D164,4,FALSE)</f>
        <v>215269.78852420577</v>
      </c>
      <c r="L37" s="269"/>
      <c r="M37" s="270">
        <v>150</v>
      </c>
      <c r="N37" s="271">
        <f>K37/M37</f>
        <v>1435.131923494705</v>
      </c>
    </row>
    <row r="38" spans="1:14">
      <c r="A38" t="s">
        <v>236</v>
      </c>
      <c r="B38" s="870" t="str">
        <f>VLOOKUP(A38,EQUIPOS!A8:D154,3,FALSE)</f>
        <v>Fresadora de pavimento, potencia 255 HP, peso 19 Ton, PROFUNDIDAD DE CORTE 305 mm</v>
      </c>
      <c r="C38" s="871"/>
      <c r="D38" s="871"/>
      <c r="E38" s="871"/>
      <c r="F38" s="871"/>
      <c r="G38" s="871"/>
      <c r="H38" s="872"/>
      <c r="I38" s="266"/>
      <c r="J38" s="267"/>
      <c r="K38" s="268">
        <f>VLOOKUP(A38,EQUIPOS!A8:D165,4,FALSE)</f>
        <v>368278.14017202996</v>
      </c>
      <c r="L38" s="269"/>
      <c r="M38" s="270">
        <v>150</v>
      </c>
      <c r="N38" s="271">
        <f>K38/M38</f>
        <v>2455.1876011468662</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N75*M41</f>
        <v>1.8043666666666667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4331.6330428784904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908">
        <f>VLOOKUP(A58,TRANSPORTE!A5:D117,4,FALSE)</f>
        <v>1816.651127221553</v>
      </c>
      <c r="M58" s="909"/>
      <c r="N58" s="286">
        <f>K58*L58</f>
        <v>236.16464653880189</v>
      </c>
    </row>
    <row r="59" spans="1:14">
      <c r="B59" s="46"/>
      <c r="C59" s="47"/>
      <c r="D59" s="47"/>
      <c r="E59" s="47"/>
      <c r="F59" s="47"/>
      <c r="G59" s="47"/>
      <c r="H59" s="310"/>
      <c r="I59" s="278"/>
      <c r="J59" s="285"/>
      <c r="K59" s="278"/>
      <c r="L59" s="908"/>
      <c r="M59" s="90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236.16464653880189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180.43666666666667</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4748.234356083959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949.64687121679185</v>
      </c>
      <c r="M82" s="857"/>
      <c r="N82" s="51"/>
    </row>
    <row r="83" spans="1:14">
      <c r="B83" s="89" t="s">
        <v>973</v>
      </c>
      <c r="C83" s="90"/>
      <c r="D83" s="90"/>
      <c r="E83" s="90"/>
      <c r="F83" s="90"/>
      <c r="G83" s="90"/>
      <c r="H83" s="90"/>
      <c r="I83" s="87"/>
      <c r="J83" s="88"/>
      <c r="K83" s="303">
        <v>0.05</v>
      </c>
      <c r="L83" s="856">
        <f>N77*K83</f>
        <v>237.41171780419796</v>
      </c>
      <c r="M83" s="857"/>
      <c r="N83" s="51"/>
    </row>
    <row r="84" spans="1:14" ht="15.75" thickBot="1">
      <c r="B84" s="91" t="s">
        <v>974</v>
      </c>
      <c r="C84" s="92"/>
      <c r="D84" s="92"/>
      <c r="E84" s="92"/>
      <c r="F84" s="92"/>
      <c r="G84" s="92"/>
      <c r="H84" s="92"/>
      <c r="I84" s="93"/>
      <c r="J84" s="94"/>
      <c r="K84" s="304">
        <v>0.05</v>
      </c>
      <c r="L84" s="858">
        <f>N77*K84</f>
        <v>237.41171780419796</v>
      </c>
      <c r="M84" s="859"/>
      <c r="N84" s="51"/>
    </row>
    <row r="85" spans="1:14" ht="15.75" thickBot="1">
      <c r="B85" s="821" t="s">
        <v>953</v>
      </c>
      <c r="C85" s="822"/>
      <c r="D85" s="822"/>
      <c r="E85" s="822"/>
      <c r="F85" s="822"/>
      <c r="G85" s="822"/>
      <c r="H85" s="822"/>
      <c r="I85" s="822"/>
      <c r="J85" s="822"/>
      <c r="K85" s="822"/>
      <c r="L85" s="822"/>
      <c r="M85" s="823"/>
      <c r="N85" s="52">
        <f>L82+L83+L84</f>
        <v>1424.4703068251877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6172.7046629091465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117</v>
      </c>
      <c r="B36" s="870" t="str">
        <f>VLOOKUP(A36,EQUIPOS!A6:D154,3,FALSE)</f>
        <v xml:space="preserve">Barredora mecánica de cepillo de 3658 mm ; 6 m3 </v>
      </c>
      <c r="C36" s="871"/>
      <c r="D36" s="871"/>
      <c r="E36" s="871"/>
      <c r="F36" s="871"/>
      <c r="G36" s="871"/>
      <c r="H36" s="872"/>
      <c r="I36" s="266"/>
      <c r="J36" s="267"/>
      <c r="K36" s="268">
        <f>VLOOKUP(A36,EQUIPOS!A6:D163,4,FALSE)</f>
        <v>65926.372735538011</v>
      </c>
      <c r="L36" s="269"/>
      <c r="M36" s="270">
        <v>300</v>
      </c>
      <c r="N36" s="271">
        <f>K36/M36</f>
        <v>219.75457578512669</v>
      </c>
    </row>
    <row r="37" spans="1:14">
      <c r="A37" s="113" t="s">
        <v>148</v>
      </c>
      <c r="B37" s="870" t="str">
        <f>VLOOKUP(A37,EQUIPOS!A7:D154,3,FALSE)</f>
        <v>Cargador : Potencia en el volante 110 hp, Clasificación de RPM del motor 2300.</v>
      </c>
      <c r="C37" s="871"/>
      <c r="D37" s="871"/>
      <c r="E37" s="871"/>
      <c r="F37" s="871"/>
      <c r="G37" s="871"/>
      <c r="H37" s="872"/>
      <c r="I37" s="266"/>
      <c r="J37" s="267"/>
      <c r="K37" s="268">
        <f>VLOOKUP(A37,EQUIPOS!A7:D164,4,FALSE)</f>
        <v>215269.78852420577</v>
      </c>
      <c r="L37" s="269"/>
      <c r="M37" s="270">
        <v>300</v>
      </c>
      <c r="N37" s="271">
        <f>K37/M37</f>
        <v>717.5659617473525</v>
      </c>
    </row>
    <row r="38" spans="1:14">
      <c r="A38" t="s">
        <v>236</v>
      </c>
      <c r="B38" s="870" t="str">
        <f>VLOOKUP(A38,EQUIPOS!A8:D154,3,FALSE)</f>
        <v>Fresadora de pavimento, potencia 255 HP, peso 19 Ton, PROFUNDIDAD DE CORTE 305 mm</v>
      </c>
      <c r="C38" s="871"/>
      <c r="D38" s="871"/>
      <c r="E38" s="871"/>
      <c r="F38" s="871"/>
      <c r="G38" s="871"/>
      <c r="H38" s="872"/>
      <c r="I38" s="266"/>
      <c r="J38" s="267"/>
      <c r="K38" s="268">
        <f>VLOOKUP(A38,EQUIPOS!A8:D165,4,FALSE)</f>
        <v>368278.14017202996</v>
      </c>
      <c r="L38" s="269"/>
      <c r="M38" s="270">
        <v>300</v>
      </c>
      <c r="N38" s="271">
        <f>K38/M38</f>
        <v>1227.5938005734331</v>
      </c>
    </row>
    <row r="39" spans="1:14">
      <c r="B39" s="870"/>
      <c r="C39" s="871"/>
      <c r="D39" s="871"/>
      <c r="E39" s="871"/>
      <c r="F39" s="871"/>
      <c r="G39" s="871"/>
      <c r="H39" s="872"/>
      <c r="I39" s="873"/>
      <c r="J39" s="874"/>
      <c r="K39" s="268"/>
      <c r="L39" s="875"/>
      <c r="M39" s="876"/>
      <c r="N39" s="271"/>
    </row>
    <row r="40" spans="1:14">
      <c r="B40" s="870"/>
      <c r="C40" s="871"/>
      <c r="D40" s="871"/>
      <c r="E40" s="877"/>
      <c r="F40" s="871"/>
      <c r="G40" s="871"/>
      <c r="H40" s="872"/>
      <c r="I40" s="36"/>
      <c r="J40" s="37"/>
      <c r="K40" s="273"/>
      <c r="L40" s="275"/>
      <c r="M40" s="276"/>
      <c r="N40" s="277"/>
    </row>
    <row r="41" spans="1:14">
      <c r="B41" s="878" t="s">
        <v>952</v>
      </c>
      <c r="C41" s="879"/>
      <c r="D41" s="879"/>
      <c r="E41" s="38"/>
      <c r="F41" s="39"/>
      <c r="G41" s="39"/>
      <c r="H41" s="40"/>
      <c r="I41" s="36"/>
      <c r="J41" s="37"/>
      <c r="K41" s="278"/>
      <c r="L41" s="275"/>
      <c r="M41" s="400">
        <v>0.01</v>
      </c>
      <c r="N41" s="343">
        <f>N75*M41</f>
        <v>0.90218333333333334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2165.8165214392452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908">
        <f>VLOOKUP(A58,TRANSPORTE!A5:D117,4,FALSE)</f>
        <v>1816.651127221553</v>
      </c>
      <c r="M58" s="909"/>
      <c r="N58" s="286">
        <f>K58*L58</f>
        <v>118.08232326940094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118.08232326940094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90.218333333333334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2374.1171780419795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474.82343560839593</v>
      </c>
      <c r="M82" s="857"/>
      <c r="N82" s="51"/>
    </row>
    <row r="83" spans="1:14">
      <c r="B83" s="89" t="s">
        <v>973</v>
      </c>
      <c r="C83" s="90"/>
      <c r="D83" s="90"/>
      <c r="E83" s="90"/>
      <c r="F83" s="90"/>
      <c r="G83" s="90"/>
      <c r="H83" s="90"/>
      <c r="I83" s="87"/>
      <c r="J83" s="88"/>
      <c r="K83" s="303">
        <v>0.05</v>
      </c>
      <c r="L83" s="856">
        <f>N77*K83</f>
        <v>118.70585890209898</v>
      </c>
      <c r="M83" s="857"/>
      <c r="N83" s="51"/>
    </row>
    <row r="84" spans="1:14" ht="15.75" thickBot="1">
      <c r="B84" s="91" t="s">
        <v>974</v>
      </c>
      <c r="C84" s="92"/>
      <c r="D84" s="92"/>
      <c r="E84" s="92"/>
      <c r="F84" s="92"/>
      <c r="G84" s="92"/>
      <c r="H84" s="92"/>
      <c r="I84" s="93"/>
      <c r="J84" s="94"/>
      <c r="K84" s="304">
        <v>0.05</v>
      </c>
      <c r="L84" s="858">
        <f>N77*K84</f>
        <v>118.70585890209898</v>
      </c>
      <c r="M84" s="859"/>
      <c r="N84" s="51"/>
    </row>
    <row r="85" spans="1:14" ht="15.75" thickBot="1">
      <c r="B85" s="821" t="s">
        <v>953</v>
      </c>
      <c r="C85" s="822"/>
      <c r="D85" s="822"/>
      <c r="E85" s="822"/>
      <c r="F85" s="822"/>
      <c r="G85" s="822"/>
      <c r="H85" s="822"/>
      <c r="I85" s="822"/>
      <c r="J85" s="822"/>
      <c r="K85" s="822"/>
      <c r="L85" s="822"/>
      <c r="M85" s="823"/>
      <c r="N85" s="52">
        <f>L82+L83+L84</f>
        <v>712.23515341259383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3086.3523314545732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18</v>
      </c>
      <c r="N36" s="271">
        <f>K36/M36</f>
        <v>13510.00304338002</v>
      </c>
    </row>
    <row r="37" spans="1:14">
      <c r="A37" s="113" t="s">
        <v>154</v>
      </c>
      <c r="B37" s="870" t="str">
        <f>VLOOKUP(A37,EQUIPOS!A7:D154,3,FALSE)</f>
        <v>Carrotanque Irrigador de asfalto, 1000 GALONES DE CAPACIDAD</v>
      </c>
      <c r="C37" s="871"/>
      <c r="D37" s="871"/>
      <c r="E37" s="871"/>
      <c r="F37" s="871"/>
      <c r="G37" s="871"/>
      <c r="H37" s="872"/>
      <c r="I37" s="266"/>
      <c r="J37" s="267"/>
      <c r="K37" s="268">
        <f>VLOOKUP(A37,EQUIPOS!A7:D164,4,FALSE)</f>
        <v>287923.34215112525</v>
      </c>
      <c r="L37" s="269"/>
      <c r="M37" s="270">
        <v>18</v>
      </c>
      <c r="N37" s="271">
        <f>K37/M37</f>
        <v>15995.74123061807</v>
      </c>
    </row>
    <row r="38" spans="1:14">
      <c r="A38"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269"/>
      <c r="M38" s="270">
        <v>18</v>
      </c>
      <c r="N38" s="271">
        <f>K38/M38</f>
        <v>12796.592984494455</v>
      </c>
    </row>
    <row r="39" spans="1:14">
      <c r="A39" t="s">
        <v>299</v>
      </c>
      <c r="B39" s="870" t="str">
        <f>VLOOKUP(A39,EQUIPOS!A9:D154,3,FALSE)</f>
        <v xml:space="preserve">Recicladora, potencia 430HP </v>
      </c>
      <c r="C39" s="871"/>
      <c r="D39" s="871"/>
      <c r="E39" s="871"/>
      <c r="F39" s="871"/>
      <c r="G39" s="871"/>
      <c r="H39" s="872"/>
      <c r="I39" s="873"/>
      <c r="J39" s="874"/>
      <c r="K39" s="268">
        <f>VLOOKUP(A39,EQUIPOS!A9:D166,4,FALSE)</f>
        <v>506330.47257328284</v>
      </c>
      <c r="L39" s="875">
        <v>18</v>
      </c>
      <c r="M39" s="876"/>
      <c r="N39" s="271">
        <f>K39/L39</f>
        <v>28129.470698515714</v>
      </c>
    </row>
    <row r="40" spans="1:14">
      <c r="A40" t="s">
        <v>365</v>
      </c>
      <c r="B40" s="870" t="str">
        <f>VLOOKUP(A40,EQUIPOS!A10:D154,3,FALSE)</f>
        <v xml:space="preserve">Vibrocompatador, potencia 153 HP, peso 10 Ton. </v>
      </c>
      <c r="C40" s="871"/>
      <c r="D40" s="871"/>
      <c r="E40" s="871"/>
      <c r="F40" s="871"/>
      <c r="G40" s="871"/>
      <c r="H40" s="872"/>
      <c r="I40" s="36"/>
      <c r="J40" s="37"/>
      <c r="K40" s="268">
        <f>VLOOKUP(A40,EQUIPOS!A10:D167,4,FALSE)</f>
        <v>182385.61693231459</v>
      </c>
      <c r="L40" s="275"/>
      <c r="M40" s="276">
        <v>18</v>
      </c>
      <c r="N40" s="271">
        <f>K40/M40</f>
        <v>10132.534274017476</v>
      </c>
    </row>
    <row r="41" spans="1:14">
      <c r="B41" s="878" t="s">
        <v>952</v>
      </c>
      <c r="C41" s="879"/>
      <c r="D41" s="879"/>
      <c r="E41" s="38"/>
      <c r="F41" s="39"/>
      <c r="G41" s="39"/>
      <c r="H41" s="40"/>
      <c r="I41" s="36"/>
      <c r="J41" s="37"/>
      <c r="K41" s="278"/>
      <c r="L41" s="275"/>
      <c r="M41" s="400">
        <v>0.01</v>
      </c>
      <c r="N41" s="343">
        <f>N75*M41</f>
        <v>29.963350251000556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80594.305581276742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393953.51210886321</v>
      </c>
      <c r="N48" s="271">
        <f>K48*M48</f>
        <v>13788.372923810213</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436543.08098549704</v>
      </c>
      <c r="N49" s="271">
        <f>K49*M49</f>
        <v>109135.77024637426</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903"/>
      <c r="C52" s="904"/>
      <c r="D52" s="904"/>
      <c r="E52" s="904"/>
      <c r="F52" s="904"/>
      <c r="G52" s="904"/>
      <c r="H52" s="904"/>
      <c r="I52" s="874"/>
      <c r="J52" s="42"/>
      <c r="K52" s="44"/>
      <c r="L52" s="905"/>
      <c r="M52" s="906"/>
      <c r="N52" s="45"/>
    </row>
    <row r="53" spans="1:14" ht="15.75" thickBot="1">
      <c r="B53" s="821" t="s">
        <v>953</v>
      </c>
      <c r="C53" s="822"/>
      <c r="D53" s="822"/>
      <c r="E53" s="822"/>
      <c r="F53" s="822"/>
      <c r="G53" s="822"/>
      <c r="H53" s="822"/>
      <c r="I53" s="822"/>
      <c r="J53" s="822"/>
      <c r="K53" s="822"/>
      <c r="L53" s="822"/>
      <c r="M53" s="823"/>
      <c r="N53" s="393">
        <f>SUM(N48:N52)</f>
        <v>122924.14317018447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908">
        <f>VLOOKUP(A58,TRANSPORTE!A5:D117,4,FALSE)</f>
        <v>1816.651127221553</v>
      </c>
      <c r="M58" s="909"/>
      <c r="N58" s="286">
        <f>K58*L58</f>
        <v>517.7455712581426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517.7455712581426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2996.3350251000556</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207032.52934781942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41406.505869563887</v>
      </c>
      <c r="M82" s="857"/>
      <c r="N82" s="51"/>
    </row>
    <row r="83" spans="1:14">
      <c r="B83" s="89" t="s">
        <v>973</v>
      </c>
      <c r="C83" s="90"/>
      <c r="D83" s="90"/>
      <c r="E83" s="90"/>
      <c r="F83" s="90"/>
      <c r="G83" s="90"/>
      <c r="H83" s="90"/>
      <c r="I83" s="87"/>
      <c r="J83" s="88"/>
      <c r="K83" s="303">
        <v>0.05</v>
      </c>
      <c r="L83" s="856">
        <f>N77*K83</f>
        <v>10351.626467390972</v>
      </c>
      <c r="M83" s="857"/>
      <c r="N83" s="51"/>
    </row>
    <row r="84" spans="1:14" ht="15.75" thickBot="1">
      <c r="B84" s="91" t="s">
        <v>974</v>
      </c>
      <c r="C84" s="92"/>
      <c r="D84" s="92"/>
      <c r="E84" s="92"/>
      <c r="F84" s="92"/>
      <c r="G84" s="92"/>
      <c r="H84" s="92"/>
      <c r="I84" s="93"/>
      <c r="J84" s="94"/>
      <c r="K84" s="304">
        <v>0.05</v>
      </c>
      <c r="L84" s="858">
        <f>N77*K84</f>
        <v>10351.626467390972</v>
      </c>
      <c r="M84" s="859"/>
      <c r="N84" s="51"/>
    </row>
    <row r="85" spans="1:14" ht="15.75" thickBot="1">
      <c r="B85" s="821" t="s">
        <v>953</v>
      </c>
      <c r="C85" s="822"/>
      <c r="D85" s="822"/>
      <c r="E85" s="822"/>
      <c r="F85" s="822"/>
      <c r="G85" s="822"/>
      <c r="H85" s="822"/>
      <c r="I85" s="822"/>
      <c r="J85" s="822"/>
      <c r="K85" s="822"/>
      <c r="L85" s="822"/>
      <c r="M85" s="823"/>
      <c r="N85" s="52">
        <f>L82+L83+L84</f>
        <v>62109.758804345838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269142.28815216525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7"/>
      <c r="K117" s="887"/>
      <c r="L117" s="887"/>
      <c r="M117" s="887"/>
      <c r="N117" s="888"/>
    </row>
    <row r="118" spans="2:14" ht="15.75" thickBot="1">
      <c r="B118" s="260" t="s">
        <v>2221</v>
      </c>
      <c r="C118" s="392"/>
      <c r="D118" s="392"/>
      <c r="E118" s="57"/>
      <c r="F118" s="57"/>
      <c r="G118" s="57"/>
      <c r="H118" s="57"/>
      <c r="I118" s="57"/>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12</v>
      </c>
      <c r="N36" s="271">
        <f>K36/M36</f>
        <v>20265.00456507003</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287923.34215112525</v>
      </c>
      <c r="L37" s="269"/>
      <c r="M37" s="270">
        <v>12</v>
      </c>
      <c r="N37" s="271">
        <f>K37/M37</f>
        <v>23993.611845927106</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230338.6737209002</v>
      </c>
      <c r="L38" s="269"/>
      <c r="M38" s="270">
        <v>12</v>
      </c>
      <c r="N38" s="271">
        <f>K38/M38</f>
        <v>19194.889476741682</v>
      </c>
    </row>
    <row r="39" spans="1:14">
      <c r="A39" s="113" t="s">
        <v>299</v>
      </c>
      <c r="B39" s="870" t="str">
        <f>VLOOKUP(A39,EQUIPOS!A7:D154,3,FALSE)</f>
        <v xml:space="preserve">Recicladora, potencia 430HP </v>
      </c>
      <c r="C39" s="871"/>
      <c r="D39" s="871"/>
      <c r="E39" s="871"/>
      <c r="F39" s="871"/>
      <c r="G39" s="871"/>
      <c r="H39" s="872"/>
      <c r="I39" s="266"/>
      <c r="J39" s="267"/>
      <c r="K39" s="268">
        <f>VLOOKUP(A39,EQUIPOS!A7:D164,4,FALSE)</f>
        <v>506330.47257328284</v>
      </c>
      <c r="L39" s="269"/>
      <c r="M39" s="270">
        <v>12</v>
      </c>
      <c r="N39" s="271">
        <f>K39/M39</f>
        <v>42194.206047773572</v>
      </c>
    </row>
    <row r="40" spans="1:14">
      <c r="A40" t="s">
        <v>365</v>
      </c>
      <c r="B40" s="870" t="str">
        <f>VLOOKUP(A40,EQUIPOS!A8:D154,3,FALSE)</f>
        <v xml:space="preserve">Vibrocompatador, potencia 153 HP, peso 10 Ton. </v>
      </c>
      <c r="C40" s="871"/>
      <c r="D40" s="871"/>
      <c r="E40" s="871"/>
      <c r="F40" s="871"/>
      <c r="G40" s="871"/>
      <c r="H40" s="872"/>
      <c r="I40" s="266"/>
      <c r="J40" s="267"/>
      <c r="K40" s="268">
        <f>VLOOKUP(A40,EQUIPOS!A8:D165,4,FALSE)</f>
        <v>182385.61693231459</v>
      </c>
      <c r="L40" s="269"/>
      <c r="M40" s="270">
        <v>12</v>
      </c>
      <c r="N40" s="271">
        <f>K40/M40</f>
        <v>15198.801411026216</v>
      </c>
    </row>
    <row r="41" spans="1:14">
      <c r="B41" s="870"/>
      <c r="C41" s="871"/>
      <c r="D41" s="871"/>
      <c r="E41" s="871"/>
      <c r="F41" s="871"/>
      <c r="G41" s="871"/>
      <c r="H41" s="872"/>
      <c r="I41" s="873"/>
      <c r="J41" s="874"/>
      <c r="K41" s="268"/>
      <c r="L41" s="875"/>
      <c r="M41" s="876"/>
      <c r="N41" s="271"/>
    </row>
    <row r="42" spans="1:14">
      <c r="B42" s="870"/>
      <c r="C42" s="871"/>
      <c r="D42" s="871"/>
      <c r="E42" s="877"/>
      <c r="F42" s="871"/>
      <c r="G42" s="871"/>
      <c r="H42" s="872"/>
      <c r="I42" s="36"/>
      <c r="J42" s="37"/>
      <c r="K42" s="273"/>
      <c r="L42" s="275"/>
      <c r="M42" s="276"/>
      <c r="N42" s="277"/>
    </row>
    <row r="43" spans="1:14">
      <c r="B43" s="878" t="s">
        <v>952</v>
      </c>
      <c r="C43" s="956"/>
      <c r="D43" s="956"/>
      <c r="E43" s="38"/>
      <c r="F43" s="39"/>
      <c r="G43" s="39"/>
      <c r="H43" s="40"/>
      <c r="I43" s="36"/>
      <c r="J43" s="37"/>
      <c r="K43" s="278"/>
      <c r="L43" s="275"/>
      <c r="M43" s="400">
        <v>0.1</v>
      </c>
      <c r="N43" s="343">
        <f>N77*M43</f>
        <v>449.45025376500837</v>
      </c>
    </row>
    <row r="44" spans="1:14" ht="15.75" thickBot="1">
      <c r="B44" s="870"/>
      <c r="C44" s="871"/>
      <c r="D44" s="871"/>
      <c r="E44" s="871"/>
      <c r="F44" s="871"/>
      <c r="G44" s="871"/>
      <c r="H44" s="872"/>
      <c r="I44" s="880"/>
      <c r="J44" s="881"/>
      <c r="K44" s="41"/>
      <c r="L44" s="882"/>
      <c r="M44" s="883"/>
      <c r="N44" s="105"/>
    </row>
    <row r="45" spans="1:14" ht="15.75" thickBot="1">
      <c r="B45" s="821" t="s">
        <v>953</v>
      </c>
      <c r="C45" s="822"/>
      <c r="D45" s="822"/>
      <c r="E45" s="822"/>
      <c r="F45" s="822"/>
      <c r="G45" s="822"/>
      <c r="H45" s="822"/>
      <c r="I45" s="822"/>
      <c r="J45" s="822"/>
      <c r="K45" s="822"/>
      <c r="L45" s="822"/>
      <c r="M45" s="823"/>
      <c r="N45" s="393">
        <f>SUM(N36:N44)</f>
        <v>121295.96360030363</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4" t="s">
        <v>945</v>
      </c>
      <c r="K49" s="85" t="s">
        <v>946</v>
      </c>
      <c r="L49" s="902" t="s">
        <v>955</v>
      </c>
      <c r="M49" s="901"/>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643.61055522360959</v>
      </c>
      <c r="N50" s="271">
        <f>K50*M50</f>
        <v>48270.791641770717</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2316.9979988049945</v>
      </c>
      <c r="N51" s="271">
        <f>K51*M51</f>
        <v>3012.0973984464931</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903"/>
      <c r="C54" s="904"/>
      <c r="D54" s="904"/>
      <c r="E54" s="904"/>
      <c r="F54" s="904"/>
      <c r="G54" s="904"/>
      <c r="H54" s="904"/>
      <c r="I54" s="874"/>
      <c r="J54" s="42"/>
      <c r="K54" s="44"/>
      <c r="L54" s="905"/>
      <c r="M54" s="906"/>
      <c r="N54" s="45"/>
    </row>
    <row r="55" spans="1:14" ht="15.75" thickBot="1">
      <c r="B55" s="821" t="s">
        <v>953</v>
      </c>
      <c r="C55" s="822"/>
      <c r="D55" s="822"/>
      <c r="E55" s="822"/>
      <c r="F55" s="822"/>
      <c r="G55" s="822"/>
      <c r="H55" s="822"/>
      <c r="I55" s="822"/>
      <c r="J55" s="822"/>
      <c r="K55" s="822"/>
      <c r="L55" s="822"/>
      <c r="M55" s="823"/>
      <c r="N55" s="393">
        <f>SUM(N50:N54)</f>
        <v>51282.889040217211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4494.5025376500835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N45+N55+N66+N77</f>
        <v>177073.35517817092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35414.671035634186</v>
      </c>
      <c r="M84" s="857"/>
      <c r="N84" s="51"/>
    </row>
    <row r="85" spans="1:14">
      <c r="B85" s="89" t="s">
        <v>973</v>
      </c>
      <c r="C85" s="90"/>
      <c r="D85" s="90"/>
      <c r="E85" s="90"/>
      <c r="F85" s="90"/>
      <c r="G85" s="90"/>
      <c r="H85" s="90"/>
      <c r="I85" s="87"/>
      <c r="J85" s="88"/>
      <c r="K85" s="303">
        <v>0.05</v>
      </c>
      <c r="L85" s="856">
        <f>N79*K85</f>
        <v>8853.6677589085466</v>
      </c>
      <c r="M85" s="857"/>
      <c r="N85" s="51"/>
    </row>
    <row r="86" spans="1:14" ht="15.75" thickBot="1">
      <c r="B86" s="91" t="s">
        <v>974</v>
      </c>
      <c r="C86" s="92"/>
      <c r="D86" s="92"/>
      <c r="E86" s="92"/>
      <c r="F86" s="92"/>
      <c r="G86" s="92"/>
      <c r="H86" s="92"/>
      <c r="I86" s="93"/>
      <c r="J86" s="94"/>
      <c r="K86" s="304">
        <v>0.05</v>
      </c>
      <c r="L86" s="858">
        <f>N79*K86</f>
        <v>8853.6677589085466</v>
      </c>
      <c r="M86" s="859"/>
      <c r="N86" s="51"/>
    </row>
    <row r="87" spans="1:14" ht="15.75" thickBot="1">
      <c r="B87" s="821" t="s">
        <v>953</v>
      </c>
      <c r="C87" s="822"/>
      <c r="D87" s="822"/>
      <c r="E87" s="822"/>
      <c r="F87" s="822"/>
      <c r="G87" s="822"/>
      <c r="H87" s="822"/>
      <c r="I87" s="822"/>
      <c r="J87" s="822"/>
      <c r="K87" s="822"/>
      <c r="L87" s="822"/>
      <c r="M87" s="823"/>
      <c r="N87" s="52">
        <f>L84+L85+L86</f>
        <v>53122.006553451276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230195.36173162219</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7"/>
      <c r="K119" s="887"/>
      <c r="L119" s="887"/>
      <c r="M119" s="887"/>
      <c r="N119" s="888"/>
    </row>
    <row r="120" spans="2:14" ht="15.75" thickBot="1">
      <c r="B120" s="260" t="s">
        <v>2221</v>
      </c>
      <c r="C120" s="392"/>
      <c r="D120" s="392"/>
      <c r="E120" s="57"/>
      <c r="F120" s="57"/>
      <c r="G120" s="57"/>
      <c r="H120" s="57"/>
      <c r="I120" s="57"/>
      <c r="J120" s="889"/>
      <c r="K120" s="889"/>
      <c r="L120" s="889"/>
      <c r="M120" s="889"/>
      <c r="N120" s="89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18</v>
      </c>
      <c r="N36" s="271">
        <f>K36/M36</f>
        <v>13510.00304338002</v>
      </c>
    </row>
    <row r="37" spans="1:14">
      <c r="A37" s="113" t="s">
        <v>154</v>
      </c>
      <c r="B37" s="870" t="str">
        <f>VLOOKUP(A37,EQUIPOS!A7:D154,3,FALSE)</f>
        <v>Carrotanque Irrigador de asfalto, 1000 GALONES DE CAPACIDAD</v>
      </c>
      <c r="C37" s="871"/>
      <c r="D37" s="871"/>
      <c r="E37" s="871"/>
      <c r="F37" s="871"/>
      <c r="G37" s="871"/>
      <c r="H37" s="872"/>
      <c r="I37" s="266"/>
      <c r="J37" s="267"/>
      <c r="K37" s="268">
        <f>VLOOKUP(A37,EQUIPOS!A7:D164,4,FALSE)</f>
        <v>287923.34215112525</v>
      </c>
      <c r="L37" s="269"/>
      <c r="M37" s="270">
        <v>18</v>
      </c>
      <c r="N37" s="271">
        <f>K37/M37</f>
        <v>15995.74123061807</v>
      </c>
    </row>
    <row r="38" spans="1:14">
      <c r="A38"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269"/>
      <c r="M38" s="270">
        <v>18</v>
      </c>
      <c r="N38" s="271">
        <f>K38/M38</f>
        <v>12796.592984494455</v>
      </c>
    </row>
    <row r="39" spans="1:14">
      <c r="A39" t="s">
        <v>299</v>
      </c>
      <c r="B39" s="870" t="str">
        <f>VLOOKUP(A39,EQUIPOS!A9:D154,3,FALSE)</f>
        <v xml:space="preserve">Recicladora, potencia 430HP </v>
      </c>
      <c r="C39" s="871"/>
      <c r="D39" s="871"/>
      <c r="E39" s="871"/>
      <c r="F39" s="871"/>
      <c r="G39" s="871"/>
      <c r="H39" s="872"/>
      <c r="I39" s="873"/>
      <c r="J39" s="874"/>
      <c r="K39" s="268">
        <f>VLOOKUP(A39,EQUIPOS!A9:D166,4,FALSE)</f>
        <v>506330.47257328284</v>
      </c>
      <c r="L39" s="875">
        <v>18</v>
      </c>
      <c r="M39" s="876"/>
      <c r="N39" s="271">
        <f>K39/L39</f>
        <v>28129.470698515714</v>
      </c>
    </row>
    <row r="40" spans="1:14">
      <c r="A40" t="s">
        <v>365</v>
      </c>
      <c r="B40" s="870" t="str">
        <f>VLOOKUP(A40,EQUIPOS!A10:D154,3,FALSE)</f>
        <v xml:space="preserve">Vibrocompatador, potencia 153 HP, peso 10 Ton. </v>
      </c>
      <c r="C40" s="871"/>
      <c r="D40" s="871"/>
      <c r="E40" s="871"/>
      <c r="F40" s="871"/>
      <c r="G40" s="871"/>
      <c r="H40" s="872"/>
      <c r="I40" s="36"/>
      <c r="J40" s="37"/>
      <c r="K40" s="268">
        <f>VLOOKUP(A40,EQUIPOS!A10:D167,4,FALSE)</f>
        <v>182385.61693231459</v>
      </c>
      <c r="L40" s="275"/>
      <c r="M40" s="276">
        <v>18</v>
      </c>
      <c r="N40" s="271">
        <f>K40/M40</f>
        <v>10132.534274017476</v>
      </c>
    </row>
    <row r="41" spans="1:14">
      <c r="B41" s="319"/>
      <c r="C41" s="320"/>
      <c r="D41" s="320"/>
      <c r="E41" s="320"/>
      <c r="F41" s="322"/>
      <c r="G41" s="322"/>
      <c r="H41" s="125"/>
      <c r="I41" s="36"/>
      <c r="J41" s="37"/>
      <c r="K41" s="273"/>
      <c r="L41" s="275"/>
      <c r="M41" s="276"/>
      <c r="N41" s="271"/>
    </row>
    <row r="42" spans="1:14">
      <c r="B42" s="878" t="s">
        <v>952</v>
      </c>
      <c r="C42" s="879"/>
      <c r="D42" s="879"/>
      <c r="E42" s="38"/>
      <c r="F42" s="39"/>
      <c r="G42" s="39"/>
      <c r="H42" s="40"/>
      <c r="I42" s="36"/>
      <c r="J42" s="37"/>
      <c r="K42" s="278"/>
      <c r="L42" s="275"/>
      <c r="M42" s="400">
        <v>0.01</v>
      </c>
      <c r="N42" s="343">
        <f>N76*M42</f>
        <v>29.963350251000556</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f>SUM(N36:N43)</f>
        <v>80594.305581276742</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486028.94688266102</v>
      </c>
      <c r="N49" s="271">
        <f>K49*M49</f>
        <v>74362.428873047131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74362.428873047131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08">
        <f>VLOOKUP(A59,TRANSPORTE!A5:D117,4,FALSE)</f>
        <v>1816.651127221553</v>
      </c>
      <c r="M59" s="909"/>
      <c r="N59" s="286">
        <f>K59*L59</f>
        <v>277.94762246489762</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277.94762246489762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2996.3350251000556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158231.01710188886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31646.203420377773</v>
      </c>
      <c r="M83" s="857"/>
      <c r="N83" s="51"/>
    </row>
    <row r="84" spans="1:14">
      <c r="B84" s="89" t="s">
        <v>973</v>
      </c>
      <c r="C84" s="90"/>
      <c r="D84" s="90"/>
      <c r="E84" s="90"/>
      <c r="F84" s="90"/>
      <c r="G84" s="90"/>
      <c r="H84" s="90"/>
      <c r="I84" s="87"/>
      <c r="J84" s="88"/>
      <c r="K84" s="303">
        <v>0.05</v>
      </c>
      <c r="L84" s="856">
        <f>N78*K84</f>
        <v>7911.5508550944432</v>
      </c>
      <c r="M84" s="857"/>
      <c r="N84" s="51"/>
    </row>
    <row r="85" spans="1:14" ht="15.75" thickBot="1">
      <c r="B85" s="91" t="s">
        <v>974</v>
      </c>
      <c r="C85" s="92"/>
      <c r="D85" s="92"/>
      <c r="E85" s="92"/>
      <c r="F85" s="92"/>
      <c r="G85" s="92"/>
      <c r="H85" s="92"/>
      <c r="I85" s="93"/>
      <c r="J85" s="94"/>
      <c r="K85" s="304">
        <v>0.05</v>
      </c>
      <c r="L85" s="858">
        <f>N78*K85</f>
        <v>7911.5508550944432</v>
      </c>
      <c r="M85" s="859"/>
      <c r="N85" s="51"/>
    </row>
    <row r="86" spans="1:14" ht="15.75" thickBot="1">
      <c r="B86" s="821" t="s">
        <v>953</v>
      </c>
      <c r="C86" s="822"/>
      <c r="D86" s="822"/>
      <c r="E86" s="822"/>
      <c r="F86" s="822"/>
      <c r="G86" s="822"/>
      <c r="H86" s="822"/>
      <c r="I86" s="822"/>
      <c r="J86" s="822"/>
      <c r="K86" s="822"/>
      <c r="L86" s="822"/>
      <c r="M86" s="823"/>
      <c r="N86" s="52">
        <f>L83+L84+L85</f>
        <v>47469.305130566659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205700.32223245554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18</v>
      </c>
      <c r="N36" s="271">
        <f>K36/M36</f>
        <v>13510.00304338002</v>
      </c>
    </row>
    <row r="37" spans="1:14">
      <c r="A37" s="113" t="s">
        <v>154</v>
      </c>
      <c r="B37" s="870" t="str">
        <f>VLOOKUP(A37,EQUIPOS!A7:D154,3,FALSE)</f>
        <v>Carrotanque Irrigador de asfalto, 1000 GALONES DE CAPACIDAD</v>
      </c>
      <c r="C37" s="871"/>
      <c r="D37" s="871"/>
      <c r="E37" s="871"/>
      <c r="F37" s="871"/>
      <c r="G37" s="871"/>
      <c r="H37" s="872"/>
      <c r="I37" s="266"/>
      <c r="J37" s="267"/>
      <c r="K37" s="268">
        <f>VLOOKUP(A37,EQUIPOS!A7:D164,4,FALSE)</f>
        <v>287923.34215112525</v>
      </c>
      <c r="L37" s="269"/>
      <c r="M37" s="270">
        <v>18</v>
      </c>
      <c r="N37" s="271">
        <f>K37/M37</f>
        <v>15995.74123061807</v>
      </c>
    </row>
    <row r="38" spans="1:14">
      <c r="A38"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269"/>
      <c r="M38" s="270">
        <v>18</v>
      </c>
      <c r="N38" s="271">
        <f>K38/M38</f>
        <v>12796.592984494455</v>
      </c>
    </row>
    <row r="39" spans="1:14">
      <c r="A39" t="s">
        <v>299</v>
      </c>
      <c r="B39" s="870" t="str">
        <f>VLOOKUP(A39,EQUIPOS!A9:D154,3,FALSE)</f>
        <v xml:space="preserve">Recicladora, potencia 430HP </v>
      </c>
      <c r="C39" s="871"/>
      <c r="D39" s="871"/>
      <c r="E39" s="871"/>
      <c r="F39" s="871"/>
      <c r="G39" s="871"/>
      <c r="H39" s="872"/>
      <c r="I39" s="873"/>
      <c r="J39" s="874"/>
      <c r="K39" s="268">
        <f>VLOOKUP(A39,EQUIPOS!A9:D166,4,FALSE)</f>
        <v>506330.47257328284</v>
      </c>
      <c r="L39" s="875">
        <v>18</v>
      </c>
      <c r="M39" s="876"/>
      <c r="N39" s="271">
        <f>K39/L39</f>
        <v>28129.470698515714</v>
      </c>
    </row>
    <row r="40" spans="1:14">
      <c r="A40" t="s">
        <v>365</v>
      </c>
      <c r="B40" s="870" t="str">
        <f>VLOOKUP(A40,EQUIPOS!A10:D154,3,FALSE)</f>
        <v xml:space="preserve">Vibrocompatador, potencia 153 HP, peso 10 Ton. </v>
      </c>
      <c r="C40" s="871"/>
      <c r="D40" s="871"/>
      <c r="E40" s="871"/>
      <c r="F40" s="871"/>
      <c r="G40" s="871"/>
      <c r="H40" s="872"/>
      <c r="I40" s="36"/>
      <c r="J40" s="37"/>
      <c r="K40" s="268">
        <f>VLOOKUP(A40,EQUIPOS!A10:D167,4,FALSE)</f>
        <v>182385.61693231459</v>
      </c>
      <c r="L40" s="275"/>
      <c r="M40" s="276">
        <v>18</v>
      </c>
      <c r="N40" s="271">
        <f>K40/M40</f>
        <v>10132.534274017476</v>
      </c>
    </row>
    <row r="41" spans="1:14">
      <c r="B41" s="319"/>
      <c r="C41" s="320"/>
      <c r="D41" s="320"/>
      <c r="E41" s="320"/>
      <c r="F41" s="322"/>
      <c r="G41" s="322"/>
      <c r="H41" s="125"/>
      <c r="I41" s="36"/>
      <c r="J41" s="37"/>
      <c r="K41" s="273"/>
      <c r="L41" s="275"/>
      <c r="M41" s="276"/>
      <c r="N41" s="277"/>
    </row>
    <row r="42" spans="1:14">
      <c r="B42" s="878" t="s">
        <v>952</v>
      </c>
      <c r="C42" s="879"/>
      <c r="D42" s="879"/>
      <c r="E42" s="38"/>
      <c r="F42" s="39"/>
      <c r="G42" s="39"/>
      <c r="H42" s="40"/>
      <c r="I42" s="36"/>
      <c r="J42" s="37"/>
      <c r="K42" s="278"/>
      <c r="L42" s="275"/>
      <c r="M42" s="400">
        <v>0.01</v>
      </c>
      <c r="N42" s="343">
        <f>N76*M42</f>
        <v>29.963350251000556</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f>SUM(N36:N43)</f>
        <v>80594.305581276742</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435479.77387539874</v>
      </c>
      <c r="N49" s="271">
        <f>K49*M49</f>
        <v>66628.405402936012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66628.405402936012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08">
        <f>VLOOKUP(A59,TRANSPORTE!A5:D117,4,FALSE)</f>
        <v>1816.651127221553</v>
      </c>
      <c r="M59" s="909"/>
      <c r="N59" s="286">
        <f>K59*L59</f>
        <v>277.94762246489762</v>
      </c>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277.94762246489762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2996.3350251000556</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150496.99363177773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30099.398726355546</v>
      </c>
      <c r="M83" s="857"/>
      <c r="N83" s="51"/>
    </row>
    <row r="84" spans="1:14">
      <c r="B84" s="89" t="s">
        <v>973</v>
      </c>
      <c r="C84" s="90"/>
      <c r="D84" s="90"/>
      <c r="E84" s="90"/>
      <c r="F84" s="90"/>
      <c r="G84" s="90"/>
      <c r="H84" s="90"/>
      <c r="I84" s="87"/>
      <c r="J84" s="88"/>
      <c r="K84" s="303">
        <v>0.05</v>
      </c>
      <c r="L84" s="856">
        <f>N78*K84</f>
        <v>7524.8496815888866</v>
      </c>
      <c r="M84" s="857"/>
      <c r="N84" s="51"/>
    </row>
    <row r="85" spans="1:14" ht="15.75" thickBot="1">
      <c r="B85" s="91" t="s">
        <v>974</v>
      </c>
      <c r="C85" s="92"/>
      <c r="D85" s="92"/>
      <c r="E85" s="92"/>
      <c r="F85" s="92"/>
      <c r="G85" s="92"/>
      <c r="H85" s="92"/>
      <c r="I85" s="93"/>
      <c r="J85" s="94"/>
      <c r="K85" s="304">
        <v>0.05</v>
      </c>
      <c r="L85" s="858">
        <f>N78*K85</f>
        <v>7524.8496815888866</v>
      </c>
      <c r="M85" s="859"/>
      <c r="N85" s="51"/>
    </row>
    <row r="86" spans="1:14" ht="15.75" thickBot="1">
      <c r="B86" s="821" t="s">
        <v>953</v>
      </c>
      <c r="C86" s="822"/>
      <c r="D86" s="822"/>
      <c r="E86" s="822"/>
      <c r="F86" s="822"/>
      <c r="G86" s="822"/>
      <c r="H86" s="822"/>
      <c r="I86" s="822"/>
      <c r="J86" s="822"/>
      <c r="K86" s="822"/>
      <c r="L86" s="822"/>
      <c r="M86" s="823"/>
      <c r="N86" s="52">
        <f>L83+L84+L85</f>
        <v>45149.09808953332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195646.09172131104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15</v>
      </c>
      <c r="N36" s="271">
        <f>K36/M36</f>
        <v>16212.003652056022</v>
      </c>
    </row>
    <row r="37" spans="1:14">
      <c r="A37" s="113" t="s">
        <v>154</v>
      </c>
      <c r="B37" s="870" t="str">
        <f>VLOOKUP(A37,EQUIPOS!A7:D154,3,FALSE)</f>
        <v>Carrotanque Irrigador de asfalto, 1000 GALONES DE CAPACIDAD</v>
      </c>
      <c r="C37" s="871"/>
      <c r="D37" s="871"/>
      <c r="E37" s="871"/>
      <c r="F37" s="871"/>
      <c r="G37" s="871"/>
      <c r="H37" s="872"/>
      <c r="I37" s="266"/>
      <c r="J37" s="267"/>
      <c r="K37" s="268">
        <f>VLOOKUP(A37,EQUIPOS!A7:D164,4,FALSE)</f>
        <v>287923.34215112525</v>
      </c>
      <c r="L37" s="269"/>
      <c r="M37" s="270">
        <v>15</v>
      </c>
      <c r="N37" s="271">
        <f>K37/M37</f>
        <v>19194.889476741682</v>
      </c>
    </row>
    <row r="38" spans="1:14">
      <c r="A38"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269"/>
      <c r="M38" s="270">
        <v>15</v>
      </c>
      <c r="N38" s="271">
        <f>K38/M38</f>
        <v>15355.911581393348</v>
      </c>
    </row>
    <row r="39" spans="1:14">
      <c r="A39" t="s">
        <v>299</v>
      </c>
      <c r="B39" s="870" t="str">
        <f>VLOOKUP(A39,EQUIPOS!A9:D154,3,FALSE)</f>
        <v xml:space="preserve">Recicladora, potencia 430HP </v>
      </c>
      <c r="C39" s="871"/>
      <c r="D39" s="871"/>
      <c r="E39" s="871"/>
      <c r="F39" s="871"/>
      <c r="G39" s="871"/>
      <c r="H39" s="872"/>
      <c r="I39" s="873"/>
      <c r="J39" s="874"/>
      <c r="K39" s="268">
        <f>VLOOKUP(A39,EQUIPOS!A9:D166,4,FALSE)</f>
        <v>506330.47257328284</v>
      </c>
      <c r="L39" s="875">
        <v>15</v>
      </c>
      <c r="M39" s="876"/>
      <c r="N39" s="271">
        <f>K39/L39</f>
        <v>33755.364838218855</v>
      </c>
    </row>
    <row r="40" spans="1:14">
      <c r="A40" t="s">
        <v>365</v>
      </c>
      <c r="B40" s="870" t="str">
        <f>VLOOKUP(A40,EQUIPOS!A10:D154,3,FALSE)</f>
        <v xml:space="preserve">Vibrocompatador, potencia 153 HP, peso 10 Ton. </v>
      </c>
      <c r="C40" s="871"/>
      <c r="D40" s="871"/>
      <c r="E40" s="871"/>
      <c r="F40" s="871"/>
      <c r="G40" s="871"/>
      <c r="H40" s="872"/>
      <c r="I40" s="36"/>
      <c r="J40" s="37"/>
      <c r="K40" s="268">
        <f>VLOOKUP(A40,EQUIPOS!A10:D167,4,FALSE)</f>
        <v>182385.61693231459</v>
      </c>
      <c r="L40" s="275"/>
      <c r="M40" s="276">
        <v>15</v>
      </c>
      <c r="N40" s="271">
        <f>K40/M40</f>
        <v>12159.041128820973</v>
      </c>
    </row>
    <row r="41" spans="1:14">
      <c r="B41" s="319"/>
      <c r="C41" s="320"/>
      <c r="D41" s="320"/>
      <c r="E41" s="320"/>
      <c r="F41" s="322"/>
      <c r="G41" s="322"/>
      <c r="H41" s="125"/>
      <c r="I41" s="36"/>
      <c r="J41" s="37"/>
      <c r="K41" s="273"/>
      <c r="L41" s="275"/>
      <c r="M41" s="276"/>
      <c r="N41" s="277"/>
    </row>
    <row r="42" spans="1:14">
      <c r="B42" s="878" t="s">
        <v>952</v>
      </c>
      <c r="C42" s="879"/>
      <c r="D42" s="879"/>
      <c r="E42" s="38"/>
      <c r="F42" s="39"/>
      <c r="G42" s="39"/>
      <c r="H42" s="40"/>
      <c r="I42" s="36"/>
      <c r="J42" s="37"/>
      <c r="K42" s="278"/>
      <c r="L42" s="275"/>
      <c r="M42" s="400">
        <v>0.01</v>
      </c>
      <c r="N42" s="343">
        <f>N76*M42</f>
        <v>35.956020301200674</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f>SUM(N36:N43)</f>
        <v>96713.166697532084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486028.94688266102</v>
      </c>
      <c r="N49" s="271">
        <f>K49*M49</f>
        <v>74362.428873047131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74362.428873047131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908">
        <f>VLOOKUP(A59,TRANSPORTE!A5:D117,4,FALSE)</f>
        <v>1816.651127221553</v>
      </c>
      <c r="M59" s="909"/>
      <c r="N59" s="286">
        <f>K59*L59</f>
        <v>277.94762246489762</v>
      </c>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277.94762246489762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3595.602030120067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174949.1452231642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34989.829044632839</v>
      </c>
      <c r="M83" s="857"/>
      <c r="N83" s="51"/>
    </row>
    <row r="84" spans="1:14">
      <c r="B84" s="89" t="s">
        <v>973</v>
      </c>
      <c r="C84" s="90"/>
      <c r="D84" s="90"/>
      <c r="E84" s="90"/>
      <c r="F84" s="90"/>
      <c r="G84" s="90"/>
      <c r="H84" s="90"/>
      <c r="I84" s="87"/>
      <c r="J84" s="88"/>
      <c r="K84" s="303">
        <v>0.05</v>
      </c>
      <c r="L84" s="856">
        <f>N78*K84</f>
        <v>8747.4572611582098</v>
      </c>
      <c r="M84" s="857"/>
      <c r="N84" s="51"/>
    </row>
    <row r="85" spans="1:14" ht="15.75" thickBot="1">
      <c r="B85" s="91" t="s">
        <v>974</v>
      </c>
      <c r="C85" s="92"/>
      <c r="D85" s="92"/>
      <c r="E85" s="92"/>
      <c r="F85" s="92"/>
      <c r="G85" s="92"/>
      <c r="H85" s="92"/>
      <c r="I85" s="93"/>
      <c r="J85" s="94"/>
      <c r="K85" s="304">
        <v>0.05</v>
      </c>
      <c r="L85" s="858">
        <f>N78*K85</f>
        <v>8747.4572611582098</v>
      </c>
      <c r="M85" s="859"/>
      <c r="N85" s="51"/>
    </row>
    <row r="86" spans="1:14" ht="15.75" thickBot="1">
      <c r="B86" s="821" t="s">
        <v>953</v>
      </c>
      <c r="C86" s="822"/>
      <c r="D86" s="822"/>
      <c r="E86" s="822"/>
      <c r="F86" s="822"/>
      <c r="G86" s="822"/>
      <c r="H86" s="822"/>
      <c r="I86" s="822"/>
      <c r="J86" s="822"/>
      <c r="K86" s="822"/>
      <c r="L86" s="822"/>
      <c r="M86" s="823"/>
      <c r="N86" s="52">
        <f>L83+L84+L85</f>
        <v>52484.743566949262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227433.88879011347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270">
        <v>15</v>
      </c>
      <c r="N36" s="271">
        <f>K36/M36</f>
        <v>16212.003652056022</v>
      </c>
    </row>
    <row r="37" spans="1:14">
      <c r="A37" s="113" t="s">
        <v>154</v>
      </c>
      <c r="B37" s="870" t="str">
        <f>VLOOKUP(A37,EQUIPOS!A7:D154,3,FALSE)</f>
        <v>Carrotanque Irrigador de asfalto, 1000 GALONES DE CAPACIDAD</v>
      </c>
      <c r="C37" s="871"/>
      <c r="D37" s="871"/>
      <c r="E37" s="871"/>
      <c r="F37" s="871"/>
      <c r="G37" s="871"/>
      <c r="H37" s="872"/>
      <c r="I37" s="266"/>
      <c r="J37" s="267"/>
      <c r="K37" s="268">
        <f>VLOOKUP(A37,EQUIPOS!A7:D164,4,FALSE)</f>
        <v>287923.34215112525</v>
      </c>
      <c r="L37" s="269"/>
      <c r="M37" s="270">
        <v>15</v>
      </c>
      <c r="N37" s="271">
        <f>K37/M37</f>
        <v>19194.889476741682</v>
      </c>
    </row>
    <row r="38" spans="1:14">
      <c r="A38" t="s">
        <v>269</v>
      </c>
      <c r="B38" s="870" t="str">
        <f>VLOOKUP(A38,EQUIPOS!A8:D154,3,FALSE)</f>
        <v>Motoniveladora  potencia 215 HP, ancho de cuchilla 4,27 m, peso 18 ton.</v>
      </c>
      <c r="C38" s="871"/>
      <c r="D38" s="871"/>
      <c r="E38" s="871"/>
      <c r="F38" s="871"/>
      <c r="G38" s="871"/>
      <c r="H38" s="872"/>
      <c r="I38" s="266"/>
      <c r="J38" s="267"/>
      <c r="K38" s="268">
        <f>VLOOKUP(A38,EQUIPOS!A8:D165,4,FALSE)</f>
        <v>230338.6737209002</v>
      </c>
      <c r="L38" s="269"/>
      <c r="M38" s="270">
        <v>15</v>
      </c>
      <c r="N38" s="271">
        <f>K38/M38</f>
        <v>15355.911581393348</v>
      </c>
    </row>
    <row r="39" spans="1:14">
      <c r="A39" t="s">
        <v>299</v>
      </c>
      <c r="B39" s="870" t="str">
        <f>VLOOKUP(A39,EQUIPOS!A9:D154,3,FALSE)</f>
        <v xml:space="preserve">Recicladora, potencia 430HP </v>
      </c>
      <c r="C39" s="871"/>
      <c r="D39" s="871"/>
      <c r="E39" s="871"/>
      <c r="F39" s="871"/>
      <c r="G39" s="871"/>
      <c r="H39" s="872"/>
      <c r="I39" s="873"/>
      <c r="J39" s="874"/>
      <c r="K39" s="268">
        <f>VLOOKUP(A39,EQUIPOS!A9:D166,4,FALSE)</f>
        <v>506330.47257328284</v>
      </c>
      <c r="L39" s="875">
        <v>15</v>
      </c>
      <c r="M39" s="876"/>
      <c r="N39" s="271">
        <f>K39/L39</f>
        <v>33755.364838218855</v>
      </c>
    </row>
    <row r="40" spans="1:14">
      <c r="A40" t="s">
        <v>365</v>
      </c>
      <c r="B40" s="870" t="str">
        <f>VLOOKUP(A40,EQUIPOS!A10:D154,3,FALSE)</f>
        <v xml:space="preserve">Vibrocompatador, potencia 153 HP, peso 10 Ton. </v>
      </c>
      <c r="C40" s="871"/>
      <c r="D40" s="871"/>
      <c r="E40" s="871"/>
      <c r="F40" s="871"/>
      <c r="G40" s="871"/>
      <c r="H40" s="872"/>
      <c r="I40" s="36"/>
      <c r="J40" s="37"/>
      <c r="K40" s="268">
        <f>VLOOKUP(A40,EQUIPOS!A10:D167,4,FALSE)</f>
        <v>182385.61693231459</v>
      </c>
      <c r="L40" s="275"/>
      <c r="M40" s="276">
        <v>15</v>
      </c>
      <c r="N40" s="271">
        <f>K40/M40</f>
        <v>12159.041128820973</v>
      </c>
    </row>
    <row r="41" spans="1:14">
      <c r="B41" s="319"/>
      <c r="C41" s="320"/>
      <c r="D41" s="320"/>
      <c r="E41" s="320"/>
      <c r="F41" s="322"/>
      <c r="G41" s="322"/>
      <c r="H41" s="125"/>
      <c r="I41" s="36"/>
      <c r="J41" s="37"/>
      <c r="K41" s="273"/>
      <c r="L41" s="275"/>
      <c r="M41" s="276"/>
      <c r="N41" s="277"/>
    </row>
    <row r="42" spans="1:14">
      <c r="B42" s="878" t="s">
        <v>952</v>
      </c>
      <c r="C42" s="879"/>
      <c r="D42" s="879"/>
      <c r="E42" s="38"/>
      <c r="F42" s="39"/>
      <c r="G42" s="39"/>
      <c r="H42" s="40"/>
      <c r="I42" s="36"/>
      <c r="J42" s="37"/>
      <c r="K42" s="278"/>
      <c r="L42" s="275"/>
      <c r="M42" s="400">
        <v>0.01</v>
      </c>
      <c r="N42" s="343">
        <f>N76*M42</f>
        <v>35.956020301200674</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f>SUM(N36:N43)</f>
        <v>96713.166697532084</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435479.77387539874</v>
      </c>
      <c r="N49" s="271">
        <f>K49*M49</f>
        <v>66628.405402936012</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66628.405402936012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908">
        <f>VLOOKUP(A59,TRANSPORTE!A5:D117,4,FALSE)</f>
        <v>1816.651127221553</v>
      </c>
      <c r="M59" s="909"/>
      <c r="N59" s="286">
        <f>K59*L59</f>
        <v>277.94762246489762</v>
      </c>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277.94762246489762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3595.602030120067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167215.12175305307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33443.024350610613</v>
      </c>
      <c r="M83" s="857"/>
      <c r="N83" s="51"/>
    </row>
    <row r="84" spans="1:14">
      <c r="B84" s="89" t="s">
        <v>973</v>
      </c>
      <c r="C84" s="90"/>
      <c r="D84" s="90"/>
      <c r="E84" s="90"/>
      <c r="F84" s="90"/>
      <c r="G84" s="90"/>
      <c r="H84" s="90"/>
      <c r="I84" s="87"/>
      <c r="J84" s="88"/>
      <c r="K84" s="303">
        <v>0.05</v>
      </c>
      <c r="L84" s="856">
        <f>N78*K84</f>
        <v>8360.7560876526532</v>
      </c>
      <c r="M84" s="857"/>
      <c r="N84" s="51"/>
    </row>
    <row r="85" spans="1:14" ht="15.75" thickBot="1">
      <c r="B85" s="91" t="s">
        <v>974</v>
      </c>
      <c r="C85" s="92"/>
      <c r="D85" s="92"/>
      <c r="E85" s="92"/>
      <c r="F85" s="92"/>
      <c r="G85" s="92"/>
      <c r="H85" s="92"/>
      <c r="I85" s="93"/>
      <c r="J85" s="94"/>
      <c r="K85" s="304">
        <v>0.05</v>
      </c>
      <c r="L85" s="858">
        <f>N78*K85</f>
        <v>8360.7560876526532</v>
      </c>
      <c r="M85" s="859"/>
      <c r="N85" s="51"/>
    </row>
    <row r="86" spans="1:14" ht="15.75" thickBot="1">
      <c r="B86" s="821" t="s">
        <v>953</v>
      </c>
      <c r="C86" s="822"/>
      <c r="D86" s="822"/>
      <c r="E86" s="822"/>
      <c r="F86" s="822"/>
      <c r="G86" s="822"/>
      <c r="H86" s="822"/>
      <c r="I86" s="822"/>
      <c r="J86" s="822"/>
      <c r="K86" s="822"/>
      <c r="L86" s="822"/>
      <c r="M86" s="823"/>
      <c r="N86" s="52">
        <f>L83+L84+L85</f>
        <v>50164.536525915923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217379.658278969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1"/>
      <c r="F40" s="871"/>
      <c r="G40" s="871"/>
      <c r="H40" s="872"/>
      <c r="I40" s="36"/>
      <c r="J40" s="37"/>
      <c r="K40" s="268"/>
      <c r="L40" s="275"/>
      <c r="M40" s="276"/>
      <c r="N40" s="271"/>
    </row>
    <row r="41" spans="1:14">
      <c r="B41" s="319"/>
      <c r="C41" s="320"/>
      <c r="D41" s="320"/>
      <c r="E41" s="320"/>
      <c r="F41" s="322"/>
      <c r="G41" s="322"/>
      <c r="H41" s="125"/>
      <c r="I41" s="36"/>
      <c r="J41" s="37"/>
      <c r="K41" s="273"/>
      <c r="L41" s="275"/>
      <c r="M41" s="276"/>
      <c r="N41" s="277"/>
    </row>
    <row r="42" spans="1:14">
      <c r="B42" s="878" t="s">
        <v>952</v>
      </c>
      <c r="C42" s="879"/>
      <c r="D42" s="879"/>
      <c r="E42" s="38"/>
      <c r="F42" s="39"/>
      <c r="G42" s="39"/>
      <c r="H42" s="40"/>
      <c r="I42" s="36"/>
      <c r="J42" s="37"/>
      <c r="K42" s="278"/>
      <c r="L42" s="275"/>
      <c r="M42" s="400">
        <v>0.01</v>
      </c>
      <c r="N42" s="343">
        <f>N76*M42</f>
        <v>4.3147224361440797</v>
      </c>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2753.415627874379</v>
      </c>
      <c r="N49" s="271">
        <f>K49*M49</f>
        <v>2904.8534874074699</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2904.8534874074699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431.472243614408</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N44+N54+N65+N76</f>
        <v>3340.640453458022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668.12809069160448</v>
      </c>
      <c r="M83" s="857"/>
      <c r="N83" s="51"/>
    </row>
    <row r="84" spans="1:14">
      <c r="B84" s="89" t="s">
        <v>973</v>
      </c>
      <c r="C84" s="90"/>
      <c r="D84" s="90"/>
      <c r="E84" s="90"/>
      <c r="F84" s="90"/>
      <c r="G84" s="90"/>
      <c r="H84" s="90"/>
      <c r="I84" s="87"/>
      <c r="J84" s="88"/>
      <c r="K84" s="303">
        <v>0.05</v>
      </c>
      <c r="L84" s="856">
        <f>N78*K84</f>
        <v>167.03202267290112</v>
      </c>
      <c r="M84" s="857"/>
      <c r="N84" s="51"/>
    </row>
    <row r="85" spans="1:14" ht="15.75" thickBot="1">
      <c r="B85" s="91" t="s">
        <v>974</v>
      </c>
      <c r="C85" s="92"/>
      <c r="D85" s="92"/>
      <c r="E85" s="92"/>
      <c r="F85" s="92"/>
      <c r="G85" s="92"/>
      <c r="H85" s="92"/>
      <c r="I85" s="93"/>
      <c r="J85" s="94"/>
      <c r="K85" s="304">
        <v>0.05</v>
      </c>
      <c r="L85" s="858">
        <f>N78*K85</f>
        <v>167.03202267290112</v>
      </c>
      <c r="M85" s="859"/>
      <c r="N85" s="51"/>
    </row>
    <row r="86" spans="1:14" ht="15.75" thickBot="1">
      <c r="B86" s="821" t="s">
        <v>953</v>
      </c>
      <c r="C86" s="822"/>
      <c r="D86" s="822"/>
      <c r="E86" s="822"/>
      <c r="F86" s="822"/>
      <c r="G86" s="822"/>
      <c r="H86" s="822"/>
      <c r="I86" s="822"/>
      <c r="J86" s="822"/>
      <c r="K86" s="822"/>
      <c r="L86" s="822"/>
      <c r="M86" s="823"/>
      <c r="N86" s="52">
        <f>L83+L84+L85</f>
        <v>1002.1921360374067</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4342.8325894954287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7"/>
      <c r="K118" s="887"/>
      <c r="L118" s="887"/>
      <c r="M118" s="887"/>
      <c r="N118" s="888"/>
    </row>
    <row r="119" spans="2:14" ht="15.75" thickBot="1">
      <c r="B119" s="260" t="s">
        <v>2221</v>
      </c>
      <c r="C119" s="392"/>
      <c r="D119" s="392"/>
      <c r="E119" s="57"/>
      <c r="F119" s="57"/>
      <c r="G119" s="57"/>
      <c r="H119" s="57"/>
      <c r="I119" s="57"/>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164</v>
      </c>
      <c r="B36" s="870" t="str">
        <f>VLOOKUP(A36,EQUIPOS!A6:D154,3,FALSE)</f>
        <v>Compactador manual de rodillo</v>
      </c>
      <c r="C36" s="871"/>
      <c r="D36" s="871"/>
      <c r="E36" s="871"/>
      <c r="F36" s="871"/>
      <c r="G36" s="871"/>
      <c r="H36" s="872"/>
      <c r="I36" s="266"/>
      <c r="J36" s="267"/>
      <c r="K36" s="268">
        <f>VLOOKUP(A36,EQUIPOS!A6:D163,4,FALSE)</f>
        <v>60795.589541894398</v>
      </c>
      <c r="L36" s="269"/>
      <c r="M36" s="270">
        <v>2</v>
      </c>
      <c r="N36" s="271">
        <f>K36/M36</f>
        <v>30397.794770947199</v>
      </c>
    </row>
    <row r="37" spans="1:14">
      <c r="A37" s="113" t="s">
        <v>180</v>
      </c>
      <c r="B37" s="870" t="str">
        <f>VLOOKUP(A37,EQUIPOS!A7:D154,3,FALSE)</f>
        <v>Compresor 120 HP, con martillo.</v>
      </c>
      <c r="C37" s="871"/>
      <c r="D37" s="871"/>
      <c r="E37" s="871"/>
      <c r="F37" s="871"/>
      <c r="G37" s="871"/>
      <c r="H37" s="872"/>
      <c r="I37" s="266"/>
      <c r="J37" s="267"/>
      <c r="K37" s="268">
        <f>VLOOKUP(A37,EQUIPOS!A7:D164,4,FALSE)</f>
        <v>218862.04930275632</v>
      </c>
      <c r="L37" s="269"/>
      <c r="M37" s="270">
        <v>4</v>
      </c>
      <c r="N37" s="271">
        <f>K37/M37</f>
        <v>54715.51232568908</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66"/>
      <c r="J38" s="267"/>
      <c r="K38" s="268">
        <f>VLOOKUP(A38,EQUIPOS!A8:D165,4,FALSE)</f>
        <v>72954.016434252131</v>
      </c>
      <c r="L38" s="269"/>
      <c r="M38" s="270">
        <v>10</v>
      </c>
      <c r="N38" s="271">
        <f>K38/M38</f>
        <v>7295.4016434252135</v>
      </c>
    </row>
    <row r="39" spans="1:14">
      <c r="A39" t="s">
        <v>303</v>
      </c>
      <c r="B39" s="870" t="str">
        <f>VLOOKUP(A39,EQUIPOS!A9:D154,3,FALSE)</f>
        <v>Retrocargador, pala de 1,1 m3 de capacidad, profundidad de excavación de 4.400 mm y una altura de 5.680 mm</v>
      </c>
      <c r="C39" s="871"/>
      <c r="D39" s="871"/>
      <c r="E39" s="871"/>
      <c r="F39" s="871"/>
      <c r="G39" s="871"/>
      <c r="H39" s="872"/>
      <c r="I39" s="266"/>
      <c r="J39" s="267"/>
      <c r="K39" s="268">
        <f>VLOOKUP(A39,EQUIPOS!A9:D166,4,FALSE)</f>
        <v>243139.74551293923</v>
      </c>
      <c r="L39" s="269"/>
      <c r="M39" s="270">
        <v>10</v>
      </c>
      <c r="N39" s="271">
        <f>K39/M39</f>
        <v>24313.974551293923</v>
      </c>
    </row>
    <row r="40" spans="1:14">
      <c r="A40" t="s">
        <v>129</v>
      </c>
      <c r="B40" s="870" t="str">
        <f>VLOOKUP(A40,EQUIPOS!A10:D154,3,FALSE)</f>
        <v xml:space="preserve">Buldozer, Potencia al volante de 140 HP, motor de 2200 RPM, longitud de hoja 4,80m. </v>
      </c>
      <c r="C40" s="871"/>
      <c r="D40" s="871"/>
      <c r="E40" s="871"/>
      <c r="F40" s="871"/>
      <c r="G40" s="871"/>
      <c r="H40" s="872"/>
      <c r="I40" s="266"/>
      <c r="J40" s="267"/>
      <c r="K40" s="268">
        <f>VLOOKUP(A40,EQUIPOS!A10:D167,4,FALSE)</f>
        <v>316715.67636623775</v>
      </c>
      <c r="L40" s="269"/>
      <c r="M40" s="270">
        <v>100</v>
      </c>
      <c r="N40" s="271">
        <f>K40/M40</f>
        <v>3167.1567636623777</v>
      </c>
    </row>
    <row r="41" spans="1:14">
      <c r="B41" s="870"/>
      <c r="C41" s="871"/>
      <c r="D41" s="871"/>
      <c r="E41" s="871"/>
      <c r="F41" s="871"/>
      <c r="G41" s="871"/>
      <c r="H41" s="872"/>
      <c r="I41" s="266"/>
      <c r="J41" s="267"/>
      <c r="K41" s="268"/>
      <c r="L41" s="269"/>
      <c r="M41" s="270"/>
      <c r="N41" s="271"/>
    </row>
    <row r="42" spans="1:14">
      <c r="B42" s="870"/>
      <c r="C42" s="871"/>
      <c r="D42" s="871"/>
      <c r="E42" s="871"/>
      <c r="F42" s="871"/>
      <c r="G42" s="871"/>
      <c r="H42" s="872"/>
      <c r="I42" s="266"/>
      <c r="J42" s="267"/>
      <c r="K42" s="268"/>
      <c r="L42" s="269"/>
      <c r="M42" s="270"/>
      <c r="N42" s="271"/>
    </row>
    <row r="43" spans="1:14">
      <c r="B43" s="870"/>
      <c r="C43" s="871"/>
      <c r="D43" s="871"/>
      <c r="E43" s="871"/>
      <c r="F43" s="871"/>
      <c r="G43" s="871"/>
      <c r="H43" s="872"/>
      <c r="I43" s="266"/>
      <c r="J43" s="267"/>
      <c r="K43" s="268"/>
      <c r="L43" s="269"/>
      <c r="M43" s="270"/>
      <c r="N43" s="271"/>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N80*M46</f>
        <v>1348.350761295025</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121238.19081631281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5135.5445504743257</v>
      </c>
      <c r="N53" s="271">
        <f>K53*M53</f>
        <v>5135.5445504743257</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5135.5445504743257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908">
        <f>VLOOKUP(A63,TRANSPORTE!A5:D117,4,FALSE)</f>
        <v>1816.651127221553</v>
      </c>
      <c r="M63" s="909"/>
      <c r="N63" s="286">
        <f>K63*L63</f>
        <v>2361.6464653880189</v>
      </c>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f>N63+N64+N65+N66+N67</f>
        <v>2361.6464653880189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127"/>
    </row>
    <row r="80" spans="1:15" ht="15.75" thickBot="1">
      <c r="B80" s="910" t="s">
        <v>953</v>
      </c>
      <c r="C80" s="864"/>
      <c r="D80" s="864"/>
      <c r="E80" s="864"/>
      <c r="F80" s="864"/>
      <c r="G80" s="864"/>
      <c r="H80" s="864"/>
      <c r="I80" s="864"/>
      <c r="J80" s="864"/>
      <c r="K80" s="864"/>
      <c r="L80" s="864"/>
      <c r="M80" s="865"/>
      <c r="N80" s="459">
        <f>SUM(N74:N79)</f>
        <v>13483.507612950249</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142218.88944512542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28443.777889025085</v>
      </c>
      <c r="M87" s="857"/>
      <c r="N87" s="51"/>
    </row>
    <row r="88" spans="1:14">
      <c r="B88" s="89" t="s">
        <v>973</v>
      </c>
      <c r="C88" s="90"/>
      <c r="D88" s="90"/>
      <c r="E88" s="90"/>
      <c r="F88" s="90"/>
      <c r="G88" s="90"/>
      <c r="H88" s="90"/>
      <c r="I88" s="87"/>
      <c r="J88" s="88"/>
      <c r="K88" s="303">
        <v>0.05</v>
      </c>
      <c r="L88" s="856">
        <f>N82*K88</f>
        <v>7110.9444722562712</v>
      </c>
      <c r="M88" s="857"/>
      <c r="N88" s="51"/>
    </row>
    <row r="89" spans="1:14" ht="15.75" thickBot="1">
      <c r="B89" s="91" t="s">
        <v>974</v>
      </c>
      <c r="C89" s="92"/>
      <c r="D89" s="92"/>
      <c r="E89" s="92"/>
      <c r="F89" s="92"/>
      <c r="G89" s="92"/>
      <c r="H89" s="92"/>
      <c r="I89" s="93"/>
      <c r="J89" s="94"/>
      <c r="K89" s="304">
        <v>0.05</v>
      </c>
      <c r="L89" s="858">
        <f>N82*K89</f>
        <v>7110.9444722562712</v>
      </c>
      <c r="M89" s="859"/>
      <c r="N89" s="51"/>
    </row>
    <row r="90" spans="1:14" ht="15.75" thickBot="1">
      <c r="B90" s="821" t="s">
        <v>953</v>
      </c>
      <c r="C90" s="822"/>
      <c r="D90" s="822"/>
      <c r="E90" s="822"/>
      <c r="F90" s="822"/>
      <c r="G90" s="822"/>
      <c r="H90" s="822"/>
      <c r="I90" s="822"/>
      <c r="J90" s="822"/>
      <c r="K90" s="822"/>
      <c r="L90" s="822"/>
      <c r="M90" s="823"/>
      <c r="N90" s="52">
        <f>L87+L88+L89</f>
        <v>42665.666833537623</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184884.55627866305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270">
        <v>2</v>
      </c>
      <c r="N36" s="271">
        <f>K36/M36</f>
        <v>8745.3351587958605</v>
      </c>
    </row>
    <row r="37" spans="1:14">
      <c r="A37" s="113" t="s">
        <v>303</v>
      </c>
      <c r="B37" s="870" t="str">
        <f>VLOOKUP(A37,EQUIPOS!A7:D154,3,FALSE)</f>
        <v>Retrocargador, pala de 1,1 m3 de capacidad, profundidad de excavación de 4.400 mm y una altura de 5.680 mm</v>
      </c>
      <c r="C37" s="871"/>
      <c r="D37" s="871"/>
      <c r="E37" s="871"/>
      <c r="F37" s="871"/>
      <c r="G37" s="871"/>
      <c r="H37" s="872"/>
      <c r="I37" s="266"/>
      <c r="J37" s="267"/>
      <c r="K37" s="268">
        <f>VLOOKUP(A37,EQUIPOS!A7:D164,4,FALSE)</f>
        <v>243139.74551293923</v>
      </c>
      <c r="L37" s="269"/>
      <c r="M37" s="270">
        <v>10</v>
      </c>
      <c r="N37" s="271">
        <f>K37/M37</f>
        <v>24313.974551293923</v>
      </c>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266"/>
      <c r="J39" s="267"/>
      <c r="K39" s="268"/>
      <c r="L39" s="269"/>
      <c r="M39" s="270"/>
      <c r="N39" s="271"/>
    </row>
    <row r="40" spans="1:14">
      <c r="B40" s="870"/>
      <c r="C40" s="871"/>
      <c r="D40" s="871"/>
      <c r="E40" s="871"/>
      <c r="F40" s="871"/>
      <c r="G40" s="871"/>
      <c r="H40" s="872"/>
      <c r="I40" s="266"/>
      <c r="J40" s="267"/>
      <c r="K40" s="268"/>
      <c r="L40" s="269"/>
      <c r="M40" s="270"/>
      <c r="N40" s="271"/>
    </row>
    <row r="41" spans="1:14">
      <c r="B41" s="870"/>
      <c r="C41" s="871"/>
      <c r="D41" s="871"/>
      <c r="E41" s="871"/>
      <c r="F41" s="871"/>
      <c r="G41" s="871"/>
      <c r="H41" s="872"/>
      <c r="I41" s="266"/>
      <c r="J41" s="267"/>
      <c r="K41" s="268"/>
      <c r="L41" s="269"/>
      <c r="M41" s="270"/>
      <c r="N41" s="271"/>
    </row>
    <row r="42" spans="1:14">
      <c r="B42" s="870"/>
      <c r="C42" s="871"/>
      <c r="D42" s="871"/>
      <c r="E42" s="871"/>
      <c r="F42" s="871"/>
      <c r="G42" s="871"/>
      <c r="H42" s="872"/>
      <c r="I42" s="266"/>
      <c r="J42" s="267"/>
      <c r="K42" s="268"/>
      <c r="L42" s="269"/>
      <c r="M42" s="270"/>
      <c r="N42" s="271"/>
    </row>
    <row r="43" spans="1:14">
      <c r="B43" s="870"/>
      <c r="C43" s="871"/>
      <c r="D43" s="871"/>
      <c r="E43" s="871"/>
      <c r="F43" s="871"/>
      <c r="G43" s="871"/>
      <c r="H43" s="872"/>
      <c r="I43" s="266"/>
      <c r="J43" s="267"/>
      <c r="K43" s="268"/>
      <c r="L43" s="269"/>
      <c r="M43" s="270"/>
      <c r="N43" s="271"/>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0.05</v>
      </c>
      <c r="N46" s="343">
        <f>N80*M46</f>
        <v>269.67015225900496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33328.979862348795</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B63" s="46"/>
      <c r="C63" s="316"/>
      <c r="D63" s="316"/>
      <c r="E63" s="316"/>
      <c r="F63" s="316"/>
      <c r="G63" s="316"/>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5393.4030451800991</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38722.382907528896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7744.4765815057799</v>
      </c>
      <c r="M87" s="857"/>
      <c r="N87" s="51"/>
    </row>
    <row r="88" spans="1:14">
      <c r="B88" s="89" t="s">
        <v>973</v>
      </c>
      <c r="C88" s="90"/>
      <c r="D88" s="90"/>
      <c r="E88" s="90"/>
      <c r="F88" s="90"/>
      <c r="G88" s="90"/>
      <c r="H88" s="90"/>
      <c r="I88" s="87"/>
      <c r="J88" s="88"/>
      <c r="K88" s="303">
        <v>0.05</v>
      </c>
      <c r="L88" s="856">
        <f>N82*K88</f>
        <v>1936.119145376445</v>
      </c>
      <c r="M88" s="857"/>
      <c r="N88" s="51"/>
    </row>
    <row r="89" spans="1:14" ht="15.75" thickBot="1">
      <c r="B89" s="91" t="s">
        <v>974</v>
      </c>
      <c r="C89" s="92"/>
      <c r="D89" s="92"/>
      <c r="E89" s="92"/>
      <c r="F89" s="92"/>
      <c r="G89" s="92"/>
      <c r="H89" s="92"/>
      <c r="I89" s="93"/>
      <c r="J89" s="94"/>
      <c r="K89" s="304">
        <v>0.05</v>
      </c>
      <c r="L89" s="858">
        <f>N82*K89</f>
        <v>1936.119145376445</v>
      </c>
      <c r="M89" s="859"/>
      <c r="N89" s="51"/>
    </row>
    <row r="90" spans="1:14" ht="15.75" thickBot="1">
      <c r="B90" s="821" t="s">
        <v>953</v>
      </c>
      <c r="C90" s="822"/>
      <c r="D90" s="822"/>
      <c r="E90" s="822"/>
      <c r="F90" s="822"/>
      <c r="G90" s="822"/>
      <c r="H90" s="822"/>
      <c r="I90" s="822"/>
      <c r="J90" s="822"/>
      <c r="K90" s="822"/>
      <c r="L90" s="822"/>
      <c r="M90" s="823"/>
      <c r="N90" s="52">
        <f>L87+L88+L89</f>
        <v>11616.714872258668</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50339.097779787568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1603</v>
      </c>
      <c r="B36" s="870" t="str">
        <f>VLOOKUP(A36,EQUIPOS!A6:D154,3,FALSE)</f>
        <v>Derretidora de asfalto (crafco o similar)</v>
      </c>
      <c r="C36" s="871"/>
      <c r="D36" s="871"/>
      <c r="E36" s="871"/>
      <c r="F36" s="871"/>
      <c r="G36" s="871"/>
      <c r="H36" s="872"/>
      <c r="I36" s="266"/>
      <c r="J36" s="267"/>
      <c r="K36" s="268">
        <f>VLOOKUP(A36,EQUIPOS!A6:D163,4,FALSE)</f>
        <v>3462.4304853647145</v>
      </c>
      <c r="L36" s="269"/>
      <c r="M36" s="270">
        <v>60</v>
      </c>
      <c r="N36" s="271">
        <f>K36/M36</f>
        <v>57.707174756078572</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60</v>
      </c>
      <c r="N37" s="271">
        <f>K37/M37</f>
        <v>1823.8600083010415</v>
      </c>
    </row>
    <row r="38" spans="1:14">
      <c r="A38" t="s">
        <v>138</v>
      </c>
      <c r="B38" s="870" t="str">
        <f>VLOOKUP(A38,EQUIPOS!A8:D154,3,FALSE)</f>
        <v>Camioneta D-300</v>
      </c>
      <c r="C38" s="871"/>
      <c r="D38" s="871"/>
      <c r="E38" s="871"/>
      <c r="F38" s="871"/>
      <c r="G38" s="871"/>
      <c r="H38" s="872"/>
      <c r="I38" s="266"/>
      <c r="J38" s="267"/>
      <c r="K38" s="268">
        <f>VLOOKUP(A38,EQUIPOS!A8:D165,4,FALSE)</f>
        <v>60795.589541894398</v>
      </c>
      <c r="L38" s="269"/>
      <c r="M38" s="270">
        <v>60</v>
      </c>
      <c r="N38" s="271">
        <f>K38/M38</f>
        <v>1013.25982569824</v>
      </c>
    </row>
    <row r="39" spans="1:14">
      <c r="B39" s="870"/>
      <c r="C39" s="871"/>
      <c r="D39" s="871"/>
      <c r="E39" s="871"/>
      <c r="F39" s="871"/>
      <c r="G39" s="871"/>
      <c r="H39" s="872"/>
      <c r="I39" s="266"/>
      <c r="J39" s="267"/>
      <c r="K39" s="268"/>
      <c r="L39" s="269"/>
      <c r="M39" s="270"/>
      <c r="N39" s="271"/>
    </row>
    <row r="40" spans="1:14">
      <c r="B40" s="870"/>
      <c r="C40" s="871"/>
      <c r="D40" s="871"/>
      <c r="E40" s="871"/>
      <c r="F40" s="871"/>
      <c r="G40" s="871"/>
      <c r="H40" s="872"/>
      <c r="I40" s="266"/>
      <c r="J40" s="267"/>
      <c r="K40" s="268"/>
      <c r="L40" s="269"/>
      <c r="M40" s="270"/>
      <c r="N40" s="271"/>
    </row>
    <row r="41" spans="1:14">
      <c r="B41" s="870"/>
      <c r="C41" s="871"/>
      <c r="D41" s="871"/>
      <c r="E41" s="871"/>
      <c r="F41" s="871"/>
      <c r="G41" s="871"/>
      <c r="H41" s="872"/>
      <c r="I41" s="266"/>
      <c r="J41" s="267"/>
      <c r="K41" s="268"/>
      <c r="L41" s="269"/>
      <c r="M41" s="270"/>
      <c r="N41" s="271"/>
    </row>
    <row r="42" spans="1:14">
      <c r="B42" s="870"/>
      <c r="C42" s="871"/>
      <c r="D42" s="871"/>
      <c r="E42" s="871"/>
      <c r="F42" s="871"/>
      <c r="G42" s="871"/>
      <c r="H42" s="872"/>
      <c r="I42" s="266"/>
      <c r="J42" s="267"/>
      <c r="K42" s="268"/>
      <c r="L42" s="269"/>
      <c r="M42" s="270"/>
      <c r="N42" s="271"/>
    </row>
    <row r="43" spans="1:14">
      <c r="B43" s="870"/>
      <c r="C43" s="871"/>
      <c r="D43" s="871"/>
      <c r="E43" s="871"/>
      <c r="F43" s="871"/>
      <c r="G43" s="871"/>
      <c r="H43" s="872"/>
      <c r="I43" s="266"/>
      <c r="J43" s="267"/>
      <c r="K43" s="268"/>
      <c r="L43" s="269"/>
      <c r="M43" s="270"/>
      <c r="N43" s="271"/>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0.05</v>
      </c>
      <c r="N46" s="343">
        <f>N80*M46</f>
        <v>22.390442043167496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2917.2174507985278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6757.9108298479005</v>
      </c>
      <c r="N53" s="271">
        <f>K53*M53</f>
        <v>810.94929958174805</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903"/>
      <c r="C57" s="904"/>
      <c r="D57" s="904"/>
      <c r="E57" s="904"/>
      <c r="F57" s="904"/>
      <c r="G57" s="904"/>
      <c r="H57" s="904"/>
      <c r="I57" s="874"/>
      <c r="J57" s="42"/>
      <c r="K57" s="44"/>
      <c r="L57" s="905"/>
      <c r="M57" s="906"/>
      <c r="N57" s="45"/>
    </row>
    <row r="58" spans="1:14" ht="15.75" thickBot="1">
      <c r="B58" s="821" t="s">
        <v>953</v>
      </c>
      <c r="C58" s="822"/>
      <c r="D58" s="822"/>
      <c r="E58" s="822"/>
      <c r="F58" s="822"/>
      <c r="G58" s="822"/>
      <c r="H58" s="822"/>
      <c r="I58" s="822"/>
      <c r="J58" s="822"/>
      <c r="K58" s="822"/>
      <c r="L58" s="822"/>
      <c r="M58" s="823"/>
      <c r="N58" s="393">
        <f>SUM(N53:N57)</f>
        <v>810.94929958174805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B63" s="46"/>
      <c r="C63" s="316"/>
      <c r="D63" s="316"/>
      <c r="E63" s="316"/>
      <c r="F63" s="316"/>
      <c r="G63" s="316"/>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99"/>
      <c r="M68" s="900"/>
      <c r="N68" s="127"/>
    </row>
    <row r="69" spans="1:15" ht="15.75" thickBot="1">
      <c r="B69" s="910" t="s">
        <v>953</v>
      </c>
      <c r="C69" s="864"/>
      <c r="D69" s="864"/>
      <c r="E69" s="864"/>
      <c r="F69" s="864"/>
      <c r="G69" s="864"/>
      <c r="H69" s="864"/>
      <c r="I69" s="864"/>
      <c r="J69" s="864"/>
      <c r="K69" s="864"/>
      <c r="L69" s="864"/>
      <c r="M69" s="86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0" t="s">
        <v>963</v>
      </c>
      <c r="C73" s="861"/>
      <c r="D73" s="861"/>
      <c r="E73" s="861"/>
      <c r="F73" s="861"/>
      <c r="G73" s="861"/>
      <c r="H73" s="861"/>
      <c r="I73" s="73" t="s">
        <v>964</v>
      </c>
      <c r="J73" s="75" t="s">
        <v>1410</v>
      </c>
      <c r="K73" s="74" t="s">
        <v>966</v>
      </c>
      <c r="L73" s="862" t="s">
        <v>950</v>
      </c>
      <c r="M73" s="863"/>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97"/>
      <c r="C79" s="898"/>
      <c r="D79" s="898"/>
      <c r="E79" s="898"/>
      <c r="F79" s="898"/>
      <c r="G79" s="898"/>
      <c r="H79" s="898"/>
      <c r="I79" s="126"/>
      <c r="J79" s="126"/>
      <c r="K79" s="126"/>
      <c r="L79" s="911"/>
      <c r="M79" s="911"/>
      <c r="N79" s="45"/>
    </row>
    <row r="80" spans="1:15" ht="15.75" thickBot="1">
      <c r="B80" s="910" t="s">
        <v>953</v>
      </c>
      <c r="C80" s="864"/>
      <c r="D80" s="864"/>
      <c r="E80" s="864"/>
      <c r="F80" s="864"/>
      <c r="G80" s="864"/>
      <c r="H80" s="864"/>
      <c r="I80" s="864"/>
      <c r="J80" s="864"/>
      <c r="K80" s="864"/>
      <c r="L80" s="864"/>
      <c r="M80" s="865"/>
      <c r="N80" s="300">
        <f>SUM(N74:N79)</f>
        <v>447.80884086334993</v>
      </c>
    </row>
    <row r="81" spans="1:14" ht="15.75" thickBot="1">
      <c r="B81" s="33"/>
      <c r="C81" s="34"/>
      <c r="D81" s="34"/>
      <c r="E81" s="34"/>
      <c r="F81" s="34"/>
      <c r="G81" s="34"/>
      <c r="H81" s="34"/>
      <c r="I81" s="34"/>
      <c r="J81" s="34"/>
      <c r="K81" s="34"/>
      <c r="L81" s="34"/>
      <c r="M81" s="34"/>
      <c r="N81" s="35"/>
    </row>
    <row r="82" spans="1:14" ht="15.75" thickBot="1">
      <c r="B82" s="821" t="s">
        <v>967</v>
      </c>
      <c r="C82" s="822"/>
      <c r="D82" s="822"/>
      <c r="E82" s="822"/>
      <c r="F82" s="822"/>
      <c r="G82" s="822"/>
      <c r="H82" s="822"/>
      <c r="I82" s="822"/>
      <c r="J82" s="822"/>
      <c r="K82" s="822"/>
      <c r="L82" s="822"/>
      <c r="M82" s="823"/>
      <c r="N82" s="99">
        <f>N48+N58+N69+N80</f>
        <v>4175.9755912436258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6" t="s">
        <v>969</v>
      </c>
      <c r="C86" s="867"/>
      <c r="D86" s="867"/>
      <c r="E86" s="867"/>
      <c r="F86" s="867"/>
      <c r="G86" s="867"/>
      <c r="H86" s="867"/>
      <c r="I86" s="313"/>
      <c r="J86" s="333"/>
      <c r="K86" s="301" t="s">
        <v>970</v>
      </c>
      <c r="L86" s="868" t="s">
        <v>971</v>
      </c>
      <c r="M86" s="869"/>
      <c r="N86" s="302"/>
    </row>
    <row r="87" spans="1:14">
      <c r="B87" s="854" t="s">
        <v>972</v>
      </c>
      <c r="C87" s="855"/>
      <c r="D87" s="855"/>
      <c r="E87" s="855"/>
      <c r="F87" s="855"/>
      <c r="G87" s="855"/>
      <c r="H87" s="855"/>
      <c r="I87" s="87"/>
      <c r="J87" s="88"/>
      <c r="K87" s="303">
        <v>0.2</v>
      </c>
      <c r="L87" s="856">
        <f>N82*K87</f>
        <v>835.19511824872518</v>
      </c>
      <c r="M87" s="857"/>
      <c r="N87" s="51"/>
    </row>
    <row r="88" spans="1:14">
      <c r="B88" s="89" t="s">
        <v>973</v>
      </c>
      <c r="C88" s="90"/>
      <c r="D88" s="90"/>
      <c r="E88" s="90"/>
      <c r="F88" s="90"/>
      <c r="G88" s="90"/>
      <c r="H88" s="90"/>
      <c r="I88" s="87"/>
      <c r="J88" s="88"/>
      <c r="K88" s="303">
        <v>0.05</v>
      </c>
      <c r="L88" s="856">
        <f>N82*K88</f>
        <v>208.79877956218129</v>
      </c>
      <c r="M88" s="857"/>
      <c r="N88" s="51"/>
    </row>
    <row r="89" spans="1:14" ht="15.75" thickBot="1">
      <c r="B89" s="91" t="s">
        <v>974</v>
      </c>
      <c r="C89" s="92"/>
      <c r="D89" s="92"/>
      <c r="E89" s="92"/>
      <c r="F89" s="92"/>
      <c r="G89" s="92"/>
      <c r="H89" s="92"/>
      <c r="I89" s="93"/>
      <c r="J89" s="94"/>
      <c r="K89" s="304">
        <v>0.05</v>
      </c>
      <c r="L89" s="858">
        <f>N82*K89</f>
        <v>208.79877956218129</v>
      </c>
      <c r="M89" s="859"/>
      <c r="N89" s="51"/>
    </row>
    <row r="90" spans="1:14" ht="15.75" thickBot="1">
      <c r="B90" s="821" t="s">
        <v>953</v>
      </c>
      <c r="C90" s="822"/>
      <c r="D90" s="822"/>
      <c r="E90" s="822"/>
      <c r="F90" s="822"/>
      <c r="G90" s="822"/>
      <c r="H90" s="822"/>
      <c r="I90" s="822"/>
      <c r="J90" s="822"/>
      <c r="K90" s="822"/>
      <c r="L90" s="822"/>
      <c r="M90" s="823"/>
      <c r="N90" s="52">
        <f>L87+L88+L89</f>
        <v>1252.7926773730878</v>
      </c>
    </row>
    <row r="91" spans="1:14" ht="15.75" thickBot="1">
      <c r="B91" s="33"/>
      <c r="C91" s="34"/>
      <c r="D91" s="34"/>
      <c r="E91" s="34"/>
      <c r="F91" s="34"/>
      <c r="G91" s="34"/>
      <c r="H91" s="34"/>
      <c r="I91" s="34"/>
      <c r="J91" s="34"/>
      <c r="K91" s="34"/>
      <c r="L91" s="34"/>
      <c r="M91" s="34"/>
      <c r="N91" s="35"/>
    </row>
    <row r="92" spans="1:14" ht="15.75" thickBot="1">
      <c r="A92" t="s">
        <v>2016</v>
      </c>
      <c r="B92" s="821" t="s">
        <v>975</v>
      </c>
      <c r="C92" s="822"/>
      <c r="D92" s="822"/>
      <c r="E92" s="822"/>
      <c r="F92" s="822"/>
      <c r="G92" s="822"/>
      <c r="H92" s="822"/>
      <c r="I92" s="822"/>
      <c r="J92" s="822"/>
      <c r="K92" s="822"/>
      <c r="L92" s="822"/>
      <c r="M92" s="823"/>
      <c r="N92" s="187">
        <f>N82+N90</f>
        <v>5428.7682686167136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7"/>
      <c r="K122" s="887"/>
      <c r="L122" s="887"/>
      <c r="M122" s="887"/>
      <c r="N122" s="888"/>
    </row>
    <row r="123" spans="2:14" ht="15.75" thickBot="1">
      <c r="B123" s="260" t="s">
        <v>2221</v>
      </c>
      <c r="C123" s="392"/>
      <c r="D123" s="392"/>
      <c r="E123" s="57"/>
      <c r="F123" s="57"/>
      <c r="G123" s="57"/>
      <c r="H123" s="57"/>
      <c r="I123" s="57"/>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1603</v>
      </c>
      <c r="B36" s="870" t="str">
        <f>VLOOKUP(A36,EQUIPOS!A6:D154,3,FALSE)</f>
        <v>Derretidora de asfalto (crafco o similar)</v>
      </c>
      <c r="C36" s="871"/>
      <c r="D36" s="871"/>
      <c r="E36" s="871"/>
      <c r="F36" s="871"/>
      <c r="G36" s="871"/>
      <c r="H36" s="872"/>
      <c r="I36" s="266"/>
      <c r="J36" s="267"/>
      <c r="K36" s="268">
        <f>VLOOKUP(A36,EQUIPOS!A6:D163,4,FALSE)</f>
        <v>3462.4304853647145</v>
      </c>
      <c r="L36" s="269"/>
      <c r="M36" s="270">
        <v>60</v>
      </c>
      <c r="N36" s="271">
        <f t="shared" ref="N36:N39" si="0">K36/M36</f>
        <v>57.707174756078572</v>
      </c>
    </row>
    <row r="37" spans="1:14">
      <c r="A37" s="113" t="s">
        <v>324</v>
      </c>
      <c r="B37" s="870" t="str">
        <f>VLOOKUP(A37,EQUIPOS!A7:D154,3,FALSE)</f>
        <v xml:space="preserve">Ruteadora </v>
      </c>
      <c r="C37" s="871"/>
      <c r="D37" s="871"/>
      <c r="E37" s="871"/>
      <c r="F37" s="871"/>
      <c r="G37" s="871"/>
      <c r="H37" s="872"/>
      <c r="I37" s="266"/>
      <c r="J37" s="267"/>
      <c r="K37" s="268">
        <f>VLOOKUP(A37,EQUIPOS!A7:D164,4,FALSE)</f>
        <v>5917.6493722273663</v>
      </c>
      <c r="L37" s="269"/>
      <c r="M37" s="270">
        <v>60</v>
      </c>
      <c r="N37" s="271">
        <f t="shared" si="0"/>
        <v>98.62748953712277</v>
      </c>
    </row>
    <row r="38" spans="1:14">
      <c r="A38" t="s">
        <v>176</v>
      </c>
      <c r="B38" s="870" t="str">
        <f>VLOOKUP(A38,EQUIPOS!A8:D154,3,FALSE)</f>
        <v xml:space="preserve">Compresor (barrido y soplado)
</v>
      </c>
      <c r="C38" s="871"/>
      <c r="D38" s="871"/>
      <c r="E38" s="871"/>
      <c r="F38" s="871"/>
      <c r="G38" s="871"/>
      <c r="H38" s="872"/>
      <c r="I38" s="266"/>
      <c r="J38" s="267"/>
      <c r="K38" s="268">
        <f>VLOOKUP(A38,EQUIPOS!A8:D165,4,FALSE)</f>
        <v>109431.60049806249</v>
      </c>
      <c r="L38" s="269"/>
      <c r="M38" s="270">
        <v>60</v>
      </c>
      <c r="N38" s="271">
        <f t="shared" si="0"/>
        <v>1823.8600083010415</v>
      </c>
    </row>
    <row r="39" spans="1:14">
      <c r="A39" t="s">
        <v>138</v>
      </c>
      <c r="B39" s="870" t="str">
        <f>VLOOKUP(A39,EQUIPOS!A9:D154,3,FALSE)</f>
        <v>Camioneta D-300</v>
      </c>
      <c r="C39" s="871"/>
      <c r="D39" s="871"/>
      <c r="E39" s="871"/>
      <c r="F39" s="871"/>
      <c r="G39" s="871"/>
      <c r="H39" s="872"/>
      <c r="I39" s="266"/>
      <c r="J39" s="267"/>
      <c r="K39" s="268">
        <f>VLOOKUP(A39,EQUIPOS!A9:D166,4,FALSE)</f>
        <v>60795.589541894398</v>
      </c>
      <c r="L39" s="269"/>
      <c r="M39" s="270">
        <v>60</v>
      </c>
      <c r="N39" s="271">
        <f t="shared" si="0"/>
        <v>1013.25982569824</v>
      </c>
    </row>
    <row r="40" spans="1:14">
      <c r="B40" s="870"/>
      <c r="C40" s="871"/>
      <c r="D40" s="871"/>
      <c r="E40" s="871"/>
      <c r="F40" s="871"/>
      <c r="G40" s="871"/>
      <c r="H40" s="872"/>
      <c r="I40" s="266"/>
      <c r="J40" s="267"/>
      <c r="K40" s="268"/>
      <c r="L40" s="269"/>
      <c r="M40" s="270"/>
      <c r="N40" s="271"/>
    </row>
    <row r="41" spans="1:14">
      <c r="B41" s="870"/>
      <c r="C41" s="871"/>
      <c r="D41" s="871"/>
      <c r="E41" s="871"/>
      <c r="F41" s="871"/>
      <c r="G41" s="871"/>
      <c r="H41" s="872"/>
      <c r="I41" s="266"/>
      <c r="J41" s="267"/>
      <c r="K41" s="268"/>
      <c r="L41" s="269"/>
      <c r="M41" s="270"/>
      <c r="N41" s="271"/>
    </row>
    <row r="42" spans="1:14">
      <c r="B42" s="870"/>
      <c r="C42" s="871"/>
      <c r="D42" s="871"/>
      <c r="E42" s="871"/>
      <c r="F42" s="871"/>
      <c r="G42" s="871"/>
      <c r="H42" s="872"/>
      <c r="I42" s="266"/>
      <c r="J42" s="267"/>
      <c r="K42" s="268"/>
      <c r="L42" s="269"/>
      <c r="M42" s="270"/>
      <c r="N42" s="271"/>
    </row>
    <row r="43" spans="1:14">
      <c r="B43" s="870"/>
      <c r="C43" s="871"/>
      <c r="D43" s="871"/>
      <c r="E43" s="871"/>
      <c r="F43" s="871"/>
      <c r="G43" s="871"/>
      <c r="H43" s="872"/>
      <c r="I43" s="266"/>
      <c r="J43" s="267"/>
      <c r="K43" s="268"/>
      <c r="L43" s="269"/>
      <c r="M43" s="270"/>
      <c r="N43" s="271"/>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0.05</v>
      </c>
      <c r="N46" s="343">
        <f>N84*M46</f>
        <v>22.390442043167496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3015.8449403356503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287457.02845699852</v>
      </c>
      <c r="N53" s="271">
        <f t="shared" ref="N53:N54" si="1">K53*M53</f>
        <v>2012.1991991989896</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6757.9108298479005</v>
      </c>
      <c r="N54" s="271">
        <f t="shared" si="1"/>
        <v>810.94929958174805</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903"/>
      <c r="C61" s="904"/>
      <c r="D61" s="904"/>
      <c r="E61" s="904"/>
      <c r="F61" s="904"/>
      <c r="G61" s="904"/>
      <c r="H61" s="904"/>
      <c r="I61" s="874"/>
      <c r="J61" s="42"/>
      <c r="K61" s="44"/>
      <c r="L61" s="905"/>
      <c r="M61" s="906"/>
      <c r="N61" s="45"/>
    </row>
    <row r="62" spans="1:14" ht="15.75" thickBot="1">
      <c r="B62" s="821" t="s">
        <v>953</v>
      </c>
      <c r="C62" s="822"/>
      <c r="D62" s="822"/>
      <c r="E62" s="822"/>
      <c r="F62" s="822"/>
      <c r="G62" s="822"/>
      <c r="H62" s="822"/>
      <c r="I62" s="822"/>
      <c r="J62" s="822"/>
      <c r="K62" s="822"/>
      <c r="L62" s="822"/>
      <c r="M62" s="823"/>
      <c r="N62" s="393">
        <f>SUM(N53:N61)</f>
        <v>2823.1484987807376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907" t="s">
        <v>961</v>
      </c>
      <c r="M66" s="886"/>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908">
        <f>VLOOKUP(A67,TRANSPORTE!A6:D120,4,FALSE)</f>
        <v>1816.651127221553</v>
      </c>
      <c r="M67" s="909"/>
      <c r="N67" s="286">
        <f>L67*K67</f>
        <v>12.716557890550872</v>
      </c>
    </row>
    <row r="68" spans="1:15">
      <c r="B68" s="46"/>
      <c r="C68" s="47"/>
      <c r="D68" s="47"/>
      <c r="E68" s="47"/>
      <c r="F68" s="47"/>
      <c r="G68" s="47"/>
      <c r="H68" s="310"/>
      <c r="I68" s="278"/>
      <c r="J68" s="285"/>
      <c r="K68" s="278"/>
      <c r="L68" s="908"/>
      <c r="M68" s="909"/>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99"/>
      <c r="M72" s="900"/>
      <c r="N72" s="127"/>
    </row>
    <row r="73" spans="1:15" ht="15.75" thickBot="1">
      <c r="B73" s="910" t="s">
        <v>953</v>
      </c>
      <c r="C73" s="864"/>
      <c r="D73" s="864"/>
      <c r="E73" s="864"/>
      <c r="F73" s="864"/>
      <c r="G73" s="864"/>
      <c r="H73" s="864"/>
      <c r="I73" s="864"/>
      <c r="J73" s="864"/>
      <c r="K73" s="864"/>
      <c r="L73" s="864"/>
      <c r="M73" s="865"/>
      <c r="N73" s="104">
        <f>N67+N68+N69+N70+N71</f>
        <v>12.716557890550872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0" t="s">
        <v>963</v>
      </c>
      <c r="C77" s="861"/>
      <c r="D77" s="861"/>
      <c r="E77" s="861"/>
      <c r="F77" s="861"/>
      <c r="G77" s="861"/>
      <c r="H77" s="861"/>
      <c r="I77" s="73" t="s">
        <v>964</v>
      </c>
      <c r="J77" s="75" t="s">
        <v>1410</v>
      </c>
      <c r="K77" s="74" t="s">
        <v>966</v>
      </c>
      <c r="L77" s="862" t="s">
        <v>950</v>
      </c>
      <c r="M77" s="863"/>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97"/>
      <c r="C83" s="898"/>
      <c r="D83" s="898"/>
      <c r="E83" s="898"/>
      <c r="F83" s="898"/>
      <c r="G83" s="898"/>
      <c r="H83" s="898"/>
      <c r="I83" s="126"/>
      <c r="J83" s="126"/>
      <c r="K83" s="126"/>
      <c r="L83" s="911"/>
      <c r="M83" s="911"/>
      <c r="N83" s="45"/>
    </row>
    <row r="84" spans="1:14" ht="15.75" thickBot="1">
      <c r="B84" s="910" t="s">
        <v>953</v>
      </c>
      <c r="C84" s="864"/>
      <c r="D84" s="864"/>
      <c r="E84" s="864"/>
      <c r="F84" s="864"/>
      <c r="G84" s="864"/>
      <c r="H84" s="864"/>
      <c r="I84" s="864"/>
      <c r="J84" s="864"/>
      <c r="K84" s="864"/>
      <c r="L84" s="864"/>
      <c r="M84" s="865"/>
      <c r="N84" s="300">
        <f>SUM(N78:N83)</f>
        <v>447.80884086334993</v>
      </c>
    </row>
    <row r="85" spans="1:14" ht="15.75" thickBot="1">
      <c r="B85" s="33"/>
      <c r="C85" s="34"/>
      <c r="D85" s="34"/>
      <c r="E85" s="34"/>
      <c r="F85" s="34"/>
      <c r="G85" s="34"/>
      <c r="H85" s="34"/>
      <c r="I85" s="34"/>
      <c r="J85" s="34"/>
      <c r="K85" s="34"/>
      <c r="L85" s="34"/>
      <c r="M85" s="34"/>
      <c r="N85" s="35"/>
    </row>
    <row r="86" spans="1:14" ht="15.75" thickBot="1">
      <c r="B86" s="821" t="s">
        <v>967</v>
      </c>
      <c r="C86" s="822"/>
      <c r="D86" s="822"/>
      <c r="E86" s="822"/>
      <c r="F86" s="822"/>
      <c r="G86" s="822"/>
      <c r="H86" s="822"/>
      <c r="I86" s="822"/>
      <c r="J86" s="822"/>
      <c r="K86" s="822"/>
      <c r="L86" s="822"/>
      <c r="M86" s="823"/>
      <c r="N86" s="99">
        <f>N48+N62+N73+N84</f>
        <v>6299.5188378702887</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6" t="s">
        <v>969</v>
      </c>
      <c r="C90" s="867"/>
      <c r="D90" s="867"/>
      <c r="E90" s="867"/>
      <c r="F90" s="867"/>
      <c r="G90" s="867"/>
      <c r="H90" s="867"/>
      <c r="I90" s="313"/>
      <c r="J90" s="333"/>
      <c r="K90" s="301" t="s">
        <v>970</v>
      </c>
      <c r="L90" s="868" t="s">
        <v>971</v>
      </c>
      <c r="M90" s="869"/>
      <c r="N90" s="302"/>
    </row>
    <row r="91" spans="1:14">
      <c r="B91" s="854" t="s">
        <v>972</v>
      </c>
      <c r="C91" s="855"/>
      <c r="D91" s="855"/>
      <c r="E91" s="855"/>
      <c r="F91" s="855"/>
      <c r="G91" s="855"/>
      <c r="H91" s="855"/>
      <c r="I91" s="87"/>
      <c r="J91" s="88"/>
      <c r="K91" s="303">
        <v>0.2</v>
      </c>
      <c r="L91" s="856">
        <f>N86*K91</f>
        <v>1259.9037675740578</v>
      </c>
      <c r="M91" s="857"/>
      <c r="N91" s="51"/>
    </row>
    <row r="92" spans="1:14">
      <c r="B92" s="89" t="s">
        <v>973</v>
      </c>
      <c r="C92" s="90"/>
      <c r="D92" s="90"/>
      <c r="E92" s="90"/>
      <c r="F92" s="90"/>
      <c r="G92" s="90"/>
      <c r="H92" s="90"/>
      <c r="I92" s="87"/>
      <c r="J92" s="88"/>
      <c r="K92" s="303">
        <v>0.05</v>
      </c>
      <c r="L92" s="856">
        <f>N86*K92</f>
        <v>314.97594189351446</v>
      </c>
      <c r="M92" s="857"/>
      <c r="N92" s="51"/>
    </row>
    <row r="93" spans="1:14" ht="15.75" thickBot="1">
      <c r="B93" s="91" t="s">
        <v>974</v>
      </c>
      <c r="C93" s="92"/>
      <c r="D93" s="92"/>
      <c r="E93" s="92"/>
      <c r="F93" s="92"/>
      <c r="G93" s="92"/>
      <c r="H93" s="92"/>
      <c r="I93" s="93"/>
      <c r="J93" s="94"/>
      <c r="K93" s="304">
        <v>0.05</v>
      </c>
      <c r="L93" s="858">
        <f>N86*K93</f>
        <v>314.97594189351446</v>
      </c>
      <c r="M93" s="859"/>
      <c r="N93" s="51"/>
    </row>
    <row r="94" spans="1:14" ht="15.75" thickBot="1">
      <c r="B94" s="821" t="s">
        <v>953</v>
      </c>
      <c r="C94" s="822"/>
      <c r="D94" s="822"/>
      <c r="E94" s="822"/>
      <c r="F94" s="822"/>
      <c r="G94" s="822"/>
      <c r="H94" s="822"/>
      <c r="I94" s="822"/>
      <c r="J94" s="822"/>
      <c r="K94" s="822"/>
      <c r="L94" s="822"/>
      <c r="M94" s="823"/>
      <c r="N94" s="52">
        <f>L91+L92+L93</f>
        <v>1889.855651361087</v>
      </c>
    </row>
    <row r="95" spans="1:14" ht="15.75" thickBot="1">
      <c r="B95" s="33"/>
      <c r="C95" s="34"/>
      <c r="D95" s="34"/>
      <c r="E95" s="34"/>
      <c r="F95" s="34"/>
      <c r="G95" s="34"/>
      <c r="H95" s="34"/>
      <c r="I95" s="34"/>
      <c r="J95" s="34"/>
      <c r="K95" s="34"/>
      <c r="L95" s="34"/>
      <c r="M95" s="34"/>
      <c r="N95" s="35"/>
    </row>
    <row r="96" spans="1:14" ht="15.75" thickBot="1">
      <c r="A96" t="s">
        <v>2016</v>
      </c>
      <c r="B96" s="821" t="s">
        <v>975</v>
      </c>
      <c r="C96" s="822"/>
      <c r="D96" s="822"/>
      <c r="E96" s="822"/>
      <c r="F96" s="822"/>
      <c r="G96" s="822"/>
      <c r="H96" s="822"/>
      <c r="I96" s="822"/>
      <c r="J96" s="822"/>
      <c r="K96" s="822"/>
      <c r="L96" s="822"/>
      <c r="M96" s="823"/>
      <c r="N96" s="187">
        <f>N86+N94</f>
        <v>8189.3744892313753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24" t="s">
        <v>2218</v>
      </c>
      <c r="C113" s="825"/>
      <c r="D113" s="825"/>
      <c r="E113" s="825"/>
      <c r="F113" s="825"/>
      <c r="G113" s="825"/>
      <c r="H113" s="825"/>
      <c r="I113" s="825"/>
      <c r="J113" s="825"/>
      <c r="K113" s="825"/>
      <c r="L113" s="825"/>
      <c r="M113" s="825"/>
      <c r="N113" s="826"/>
    </row>
    <row r="114" spans="2:14" ht="15" customHeight="1">
      <c r="B114" s="824"/>
      <c r="C114" s="825"/>
      <c r="D114" s="825"/>
      <c r="E114" s="825"/>
      <c r="F114" s="825"/>
      <c r="G114" s="825"/>
      <c r="H114" s="825"/>
      <c r="I114" s="825"/>
      <c r="J114" s="825"/>
      <c r="K114" s="825"/>
      <c r="L114" s="825"/>
      <c r="M114" s="825"/>
      <c r="N114" s="826"/>
    </row>
    <row r="115" spans="2:14" ht="30" customHeight="1">
      <c r="B115" s="827" t="s">
        <v>2219</v>
      </c>
      <c r="C115" s="828"/>
      <c r="D115" s="828"/>
      <c r="E115" s="828"/>
      <c r="F115" s="828"/>
      <c r="G115" s="828"/>
      <c r="H115" s="828"/>
      <c r="I115" s="828"/>
      <c r="J115" s="828"/>
      <c r="K115" s="828"/>
      <c r="L115" s="828"/>
      <c r="M115" s="828"/>
      <c r="N115" s="829"/>
    </row>
    <row r="116" spans="2:14">
      <c r="B116" s="827"/>
      <c r="C116" s="828"/>
      <c r="D116" s="828"/>
      <c r="E116" s="828"/>
      <c r="F116" s="828"/>
      <c r="G116" s="828"/>
      <c r="H116" s="828"/>
      <c r="I116" s="828"/>
      <c r="J116" s="828"/>
      <c r="K116" s="828"/>
      <c r="L116" s="828"/>
      <c r="M116" s="828"/>
      <c r="N116" s="829"/>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7"/>
      <c r="K126" s="887"/>
      <c r="L126" s="887"/>
      <c r="M126" s="887"/>
      <c r="N126" s="888"/>
    </row>
    <row r="127" spans="2:14" ht="15.75" thickBot="1">
      <c r="B127" s="260" t="s">
        <v>2221</v>
      </c>
      <c r="C127" s="392"/>
      <c r="D127" s="392"/>
      <c r="E127" s="57"/>
      <c r="F127" s="57"/>
      <c r="G127" s="57"/>
      <c r="H127" s="57"/>
      <c r="I127" s="57"/>
      <c r="J127" s="889"/>
      <c r="K127" s="889"/>
      <c r="L127" s="889"/>
      <c r="M127" s="889"/>
      <c r="N127" s="89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270">
        <v>6.25</v>
      </c>
      <c r="N36" s="271">
        <f t="shared" ref="N36:N41" si="0">K36/M36</f>
        <v>619.97699094971256</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v>
      </c>
      <c r="N37" s="271">
        <f t="shared" si="0"/>
        <v>2188.6320099612499</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66"/>
      <c r="J38" s="267"/>
      <c r="K38" s="268">
        <f>VLOOKUP(A38,EQUIPOS!A8:D165,4,FALSE)</f>
        <v>72954.016434252131</v>
      </c>
      <c r="L38" s="269"/>
      <c r="M38" s="270">
        <v>3.75</v>
      </c>
      <c r="N38" s="271">
        <f t="shared" si="0"/>
        <v>19454.404382467234</v>
      </c>
    </row>
    <row r="39" spans="1:14">
      <c r="A39" t="s">
        <v>228</v>
      </c>
      <c r="B39" s="870" t="str">
        <f>VLOOKUP(A39,EQUIPOS!A9:D154,3,FALSE)</f>
        <v xml:space="preserve">Formaleta metálica (concreto hidráulico)
</v>
      </c>
      <c r="C39" s="871"/>
      <c r="D39" s="871"/>
      <c r="E39" s="871"/>
      <c r="F39" s="871"/>
      <c r="G39" s="871"/>
      <c r="H39" s="872"/>
      <c r="I39" s="266"/>
      <c r="J39" s="267"/>
      <c r="K39" s="268">
        <f>VLOOKUP(A39,EQUIPOS!A9:D166,4,FALSE)</f>
        <v>6622.2368694758798</v>
      </c>
      <c r="L39" s="269"/>
      <c r="M39" s="270">
        <v>6.25</v>
      </c>
      <c r="N39" s="271">
        <f t="shared" si="0"/>
        <v>1059.5578991161408</v>
      </c>
    </row>
    <row r="40" spans="1:14">
      <c r="A40" t="s">
        <v>301</v>
      </c>
      <c r="B40" s="870" t="str">
        <f>VLOOKUP(A40,EQUIPOS!A10:D154,3,FALSE)</f>
        <v>Regla vibratoria, de longitud de 3 a 5 m, motor de 3600 rpm, potencia 6 HP</v>
      </c>
      <c r="C40" s="871"/>
      <c r="D40" s="871"/>
      <c r="E40" s="871"/>
      <c r="F40" s="871"/>
      <c r="G40" s="871"/>
      <c r="H40" s="872"/>
      <c r="I40" s="266"/>
      <c r="J40" s="267"/>
      <c r="K40" s="268">
        <f>VLOOKUP(A40,EQUIPOS!A10:D167,4,FALSE)</f>
        <v>26750.381872576749</v>
      </c>
      <c r="L40" s="269"/>
      <c r="M40" s="270">
        <v>6.25</v>
      </c>
      <c r="N40" s="271">
        <f t="shared" si="0"/>
        <v>4280.0610996122796</v>
      </c>
    </row>
    <row r="41" spans="1:14">
      <c r="A41" t="s">
        <v>363</v>
      </c>
      <c r="B41" s="870" t="str">
        <f>VLOOKUP(A41,EQUIPOS!A11:D155,3,FALSE)</f>
        <v>Vibrador de concreto, Motor de 3 hp a 18.000 rpm Mangueras de 4 mt</v>
      </c>
      <c r="C41" s="871"/>
      <c r="D41" s="871"/>
      <c r="E41" s="871"/>
      <c r="F41" s="871"/>
      <c r="G41" s="871"/>
      <c r="H41" s="872"/>
      <c r="I41" s="266"/>
      <c r="J41" s="267"/>
      <c r="K41" s="268">
        <f>VLOOKUP(A41,EQUIPOS!A11:D168,4,FALSE)</f>
        <v>11516.933686045009</v>
      </c>
      <c r="L41" s="269"/>
      <c r="M41" s="270">
        <v>6.25</v>
      </c>
      <c r="N41" s="271">
        <f t="shared" si="0"/>
        <v>1842.7093897672014</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N83*M46</f>
        <v>971.20648722881606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30416.548259102638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7699.2664550114032</v>
      </c>
      <c r="N53" s="271">
        <f>K53*M53</f>
        <v>47229.296541157906</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5148.8844417888768</v>
      </c>
      <c r="N54" s="271">
        <f>K54*M54</f>
        <v>1906.9942376995841</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1016.9046772533029</v>
      </c>
      <c r="N55" s="271">
        <f>K55*M55</f>
        <v>1129.8940858370033</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7028.2272630418156</v>
      </c>
      <c r="N56" s="271">
        <f>K56*M56</f>
        <v>7809.1414033797955</v>
      </c>
    </row>
    <row r="57" spans="1:14">
      <c r="A57" s="144" t="s">
        <v>778</v>
      </c>
      <c r="B57" s="903" t="str">
        <f>VLOOKUP(A57,MATERIALES!A7:D373,3,FALSE)</f>
        <v>Antisol blanco (presentación 20 kg)</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0" t="str">
        <f>VLOOKUP(A57,MATERIALES!A11:D649,2,FALSE)</f>
        <v>kg</v>
      </c>
      <c r="K57" s="44">
        <v>1.1200000000000001</v>
      </c>
      <c r="L57" s="908">
        <f>VLOOKUP(A57,MATERIALES!A4:D373,4,FALSE)</f>
        <v>15770.917355017518</v>
      </c>
      <c r="M57" s="909"/>
      <c r="N57" s="271">
        <f>K57*L57</f>
        <v>17663.427437619623</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1083372.1582993737</v>
      </c>
      <c r="N58" s="271">
        <f>K58*M58</f>
        <v>1094205.8798823673</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1" t="s">
        <v>953</v>
      </c>
      <c r="C61" s="822"/>
      <c r="D61" s="822"/>
      <c r="E61" s="822"/>
      <c r="F61" s="822"/>
      <c r="G61" s="822"/>
      <c r="H61" s="822"/>
      <c r="I61" s="822"/>
      <c r="J61" s="822"/>
      <c r="K61" s="822"/>
      <c r="L61" s="822"/>
      <c r="M61" s="823"/>
      <c r="N61" s="393">
        <f>SUM(N53:N60)</f>
        <v>1169944.6335880612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07" t="s">
        <v>961</v>
      </c>
      <c r="M65" s="886"/>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08">
        <f>VLOOKUP(A66,TRANSPORTE!A5:D117,4,FALSE)</f>
        <v>1816.651127221553</v>
      </c>
      <c r="M66" s="909"/>
      <c r="N66" s="286">
        <f>K66*L66</f>
        <v>1834.8176384937685</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f>N66+N67+N68+N69+N70</f>
        <v>1834.8176384937685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97"/>
      <c r="C82" s="898"/>
      <c r="D82" s="898"/>
      <c r="E82" s="898"/>
      <c r="F82" s="898"/>
      <c r="G82" s="898"/>
      <c r="H82" s="898"/>
      <c r="I82" s="126"/>
      <c r="J82" s="126"/>
      <c r="K82" s="126"/>
      <c r="L82" s="911"/>
      <c r="M82" s="911"/>
      <c r="N82" s="127"/>
    </row>
    <row r="83" spans="1:14" ht="15.75" thickBot="1">
      <c r="B83" s="910" t="s">
        <v>953</v>
      </c>
      <c r="C83" s="864"/>
      <c r="D83" s="864"/>
      <c r="E83" s="864"/>
      <c r="F83" s="864"/>
      <c r="G83" s="864"/>
      <c r="H83" s="864"/>
      <c r="I83" s="864"/>
      <c r="J83" s="864"/>
      <c r="K83" s="864"/>
      <c r="L83" s="864"/>
      <c r="M83" s="865"/>
      <c r="N83" s="459">
        <f>SUM(N77:N82)</f>
        <v>9712.0648722881597</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N48+N61+N72+N83</f>
        <v>1211908.0643579459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3"/>
      <c r="J89" s="333"/>
      <c r="K89" s="301" t="s">
        <v>970</v>
      </c>
      <c r="L89" s="868" t="s">
        <v>971</v>
      </c>
      <c r="M89" s="869"/>
      <c r="N89" s="302"/>
    </row>
    <row r="90" spans="1:14">
      <c r="B90" s="854" t="s">
        <v>972</v>
      </c>
      <c r="C90" s="855"/>
      <c r="D90" s="855"/>
      <c r="E90" s="855"/>
      <c r="F90" s="855"/>
      <c r="G90" s="855"/>
      <c r="H90" s="855"/>
      <c r="I90" s="87"/>
      <c r="J90" s="88"/>
      <c r="K90" s="303">
        <v>0.2</v>
      </c>
      <c r="L90" s="856">
        <f>N85*K90</f>
        <v>242381.6128715892</v>
      </c>
      <c r="M90" s="857"/>
      <c r="N90" s="51"/>
    </row>
    <row r="91" spans="1:14">
      <c r="B91" s="89" t="s">
        <v>973</v>
      </c>
      <c r="C91" s="90"/>
      <c r="D91" s="90"/>
      <c r="E91" s="90"/>
      <c r="F91" s="90"/>
      <c r="G91" s="90"/>
      <c r="H91" s="90"/>
      <c r="I91" s="87"/>
      <c r="J91" s="88"/>
      <c r="K91" s="303">
        <v>0.05</v>
      </c>
      <c r="L91" s="856">
        <f>N85*K91</f>
        <v>60595.403217897299</v>
      </c>
      <c r="M91" s="857"/>
      <c r="N91" s="51"/>
    </row>
    <row r="92" spans="1:14" ht="15.75" thickBot="1">
      <c r="B92" s="91" t="s">
        <v>974</v>
      </c>
      <c r="C92" s="92"/>
      <c r="D92" s="92"/>
      <c r="E92" s="92"/>
      <c r="F92" s="92"/>
      <c r="G92" s="92"/>
      <c r="H92" s="92"/>
      <c r="I92" s="93"/>
      <c r="J92" s="94"/>
      <c r="K92" s="304">
        <v>0.05</v>
      </c>
      <c r="L92" s="858">
        <f>N85*K92</f>
        <v>60595.403217897299</v>
      </c>
      <c r="M92" s="859"/>
      <c r="N92" s="51"/>
    </row>
    <row r="93" spans="1:14" ht="15.75" thickBot="1">
      <c r="B93" s="821" t="s">
        <v>953</v>
      </c>
      <c r="C93" s="822"/>
      <c r="D93" s="822"/>
      <c r="E93" s="822"/>
      <c r="F93" s="822"/>
      <c r="G93" s="822"/>
      <c r="H93" s="822"/>
      <c r="I93" s="822"/>
      <c r="J93" s="822"/>
      <c r="K93" s="822"/>
      <c r="L93" s="822"/>
      <c r="M93" s="823"/>
      <c r="N93" s="52">
        <f>L90+L91+L92</f>
        <v>363572.41930738377</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7">
        <f>N85+N93</f>
        <v>1575480.4836653296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7"/>
      <c r="K125" s="887"/>
      <c r="L125" s="887"/>
      <c r="M125" s="887"/>
      <c r="N125" s="888"/>
    </row>
    <row r="126" spans="2:14" ht="15.75" customHeight="1" thickBot="1">
      <c r="B126" s="260" t="s">
        <v>2221</v>
      </c>
      <c r="C126" s="392"/>
      <c r="D126" s="392"/>
      <c r="E126" s="57"/>
      <c r="F126" s="57"/>
      <c r="G126" s="57"/>
      <c r="H126" s="57"/>
      <c r="I126" s="57"/>
      <c r="J126" s="889"/>
      <c r="K126" s="889"/>
      <c r="L126" s="889"/>
      <c r="M126" s="889"/>
      <c r="N126" s="89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5.75" hidden="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270">
        <v>6.25</v>
      </c>
      <c r="N36" s="271">
        <f t="shared" ref="N36:N41" si="0">K36/M36</f>
        <v>619.97699094971256</v>
      </c>
    </row>
    <row r="37" spans="1:14">
      <c r="A37" s="113" t="s">
        <v>176</v>
      </c>
      <c r="B37" s="870" t="str">
        <f>VLOOKUP(A37,EQUIPOS!A7:D154,3,FALSE)</f>
        <v xml:space="preserve">Compresor (barrido y soplado)
</v>
      </c>
      <c r="C37" s="871"/>
      <c r="D37" s="871"/>
      <c r="E37" s="871"/>
      <c r="F37" s="871"/>
      <c r="G37" s="871"/>
      <c r="H37" s="872"/>
      <c r="I37" s="266"/>
      <c r="J37" s="267"/>
      <c r="K37" s="268">
        <f>VLOOKUP(A37,EQUIPOS!A7:D164,4,FALSE)</f>
        <v>109431.60049806249</v>
      </c>
      <c r="L37" s="269"/>
      <c r="M37" s="270">
        <v>50</v>
      </c>
      <c r="N37" s="271">
        <f t="shared" si="0"/>
        <v>2188.6320099612499</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66"/>
      <c r="J38" s="267"/>
      <c r="K38" s="268">
        <f>VLOOKUP(A38,EQUIPOS!A8:D165,4,FALSE)</f>
        <v>72954.016434252131</v>
      </c>
      <c r="L38" s="269"/>
      <c r="M38" s="270">
        <v>3.75</v>
      </c>
      <c r="N38" s="271">
        <f t="shared" si="0"/>
        <v>19454.404382467234</v>
      </c>
    </row>
    <row r="39" spans="1:14">
      <c r="A39" t="s">
        <v>228</v>
      </c>
      <c r="B39" s="870" t="str">
        <f>VLOOKUP(A39,EQUIPOS!A9:D154,3,FALSE)</f>
        <v xml:space="preserve">Formaleta metálica (concreto hidráulico)
</v>
      </c>
      <c r="C39" s="871"/>
      <c r="D39" s="871"/>
      <c r="E39" s="871"/>
      <c r="F39" s="871"/>
      <c r="G39" s="871"/>
      <c r="H39" s="872"/>
      <c r="I39" s="266"/>
      <c r="J39" s="267"/>
      <c r="K39" s="268">
        <f>VLOOKUP(A39,EQUIPOS!A9:D166,4,FALSE)</f>
        <v>6622.2368694758798</v>
      </c>
      <c r="L39" s="269"/>
      <c r="M39" s="270">
        <v>6.25</v>
      </c>
      <c r="N39" s="271">
        <f t="shared" si="0"/>
        <v>1059.5578991161408</v>
      </c>
    </row>
    <row r="40" spans="1:14">
      <c r="A40" t="s">
        <v>301</v>
      </c>
      <c r="B40" s="870" t="str">
        <f>VLOOKUP(A40,EQUIPOS!A10:D154,3,FALSE)</f>
        <v>Regla vibratoria, de longitud de 3 a 5 m, motor de 3600 rpm, potencia 6 HP</v>
      </c>
      <c r="C40" s="871"/>
      <c r="D40" s="871"/>
      <c r="E40" s="871"/>
      <c r="F40" s="871"/>
      <c r="G40" s="871"/>
      <c r="H40" s="872"/>
      <c r="I40" s="266"/>
      <c r="J40" s="267"/>
      <c r="K40" s="268">
        <f>VLOOKUP(A40,EQUIPOS!A10:D167,4,FALSE)</f>
        <v>26750.381872576749</v>
      </c>
      <c r="L40" s="269"/>
      <c r="M40" s="270">
        <v>6.25</v>
      </c>
      <c r="N40" s="271">
        <f t="shared" si="0"/>
        <v>4280.0610996122796</v>
      </c>
    </row>
    <row r="41" spans="1:14">
      <c r="A41" t="s">
        <v>363</v>
      </c>
      <c r="B41" s="870" t="str">
        <f>VLOOKUP(A41,EQUIPOS!A11:D155,3,FALSE)</f>
        <v>Vibrador de concreto, Motor de 3 hp a 18.000 rpm Mangueras de 4 mt</v>
      </c>
      <c r="C41" s="871"/>
      <c r="D41" s="871"/>
      <c r="E41" s="871"/>
      <c r="F41" s="871"/>
      <c r="G41" s="871"/>
      <c r="H41" s="872"/>
      <c r="I41" s="266"/>
      <c r="J41" s="267"/>
      <c r="K41" s="268">
        <f>VLOOKUP(A41,EQUIPOS!A11:D168,4,FALSE)</f>
        <v>11516.933686045009</v>
      </c>
      <c r="L41" s="269"/>
      <c r="M41" s="270">
        <v>6.25</v>
      </c>
      <c r="N41" s="271">
        <f t="shared" si="0"/>
        <v>1842.7093897672014</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70"/>
      <c r="C44" s="871"/>
      <c r="D44" s="871"/>
      <c r="E44" s="871"/>
      <c r="F44" s="871"/>
      <c r="G44" s="871"/>
      <c r="H44" s="872"/>
      <c r="I44" s="873"/>
      <c r="J44" s="874"/>
      <c r="K44" s="268"/>
      <c r="L44" s="875"/>
      <c r="M44" s="876"/>
      <c r="N44" s="271"/>
    </row>
    <row r="45" spans="1:14">
      <c r="B45" s="870"/>
      <c r="C45" s="871"/>
      <c r="D45" s="871"/>
      <c r="E45" s="877"/>
      <c r="F45" s="871"/>
      <c r="G45" s="871"/>
      <c r="H45" s="872"/>
      <c r="I45" s="36"/>
      <c r="J45" s="37"/>
      <c r="K45" s="273"/>
      <c r="L45" s="275"/>
      <c r="M45" s="276"/>
      <c r="N45" s="277"/>
    </row>
    <row r="46" spans="1:14">
      <c r="B46" s="878" t="s">
        <v>952</v>
      </c>
      <c r="C46" s="879"/>
      <c r="D46" s="879"/>
      <c r="E46" s="38"/>
      <c r="F46" s="39"/>
      <c r="G46" s="39"/>
      <c r="H46" s="40"/>
      <c r="I46" s="36"/>
      <c r="J46" s="37"/>
      <c r="K46" s="278"/>
      <c r="L46" s="275"/>
      <c r="M46" s="400">
        <v>0.1</v>
      </c>
      <c r="N46" s="343">
        <f>N83*M46</f>
        <v>971.20648722881606</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SUM(N36:N47)</f>
        <v>30416.548259102638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7699.2664550114032</v>
      </c>
      <c r="N53" s="271">
        <f>K53*M53</f>
        <v>47229.296541157906</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17228.545349820313</v>
      </c>
      <c r="N54" s="271">
        <f>K54*M54</f>
        <v>19295.970791798754</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5148.8844417888768</v>
      </c>
      <c r="N55" s="271">
        <f>K55*M55</f>
        <v>1906.9942376995841</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1016.9046772533029</v>
      </c>
      <c r="N56" s="271">
        <f>K56*M56</f>
        <v>1129.8940858370033</v>
      </c>
    </row>
    <row r="57" spans="1:14">
      <c r="A57" s="144" t="s">
        <v>646</v>
      </c>
      <c r="B57" s="903" t="str">
        <f>VLOOKUP(A57,MATERIALES!A7:D373,3,FALSE)</f>
        <v>Sello de silicona o sellador autonivelante</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0" t="s">
        <v>144</v>
      </c>
      <c r="K57" s="44">
        <v>1.1111111111111112</v>
      </c>
      <c r="L57" s="908">
        <f>VLOOKUP(A57,MATERIALES!A4:D373,4,FALSE)</f>
        <v>7028.2272630418156</v>
      </c>
      <c r="M57" s="909"/>
      <c r="N57" s="271">
        <f>K57*L57</f>
        <v>7809.1414033797955</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15770.917355017518</v>
      </c>
      <c r="N58" s="271">
        <f>K58*M58</f>
        <v>17663.427437619623</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1083372.1582993737</v>
      </c>
      <c r="N59" s="271">
        <f>K59*M59</f>
        <v>1094205.8798823673</v>
      </c>
    </row>
    <row r="60" spans="1:14" ht="15.75" thickBot="1">
      <c r="B60" s="308"/>
      <c r="C60" s="309"/>
      <c r="D60" s="309"/>
      <c r="E60" s="309"/>
      <c r="F60" s="309"/>
      <c r="G60" s="309"/>
      <c r="H60" s="309"/>
      <c r="I60" s="309"/>
      <c r="J60" s="126"/>
      <c r="K60" s="126"/>
      <c r="L60" s="324"/>
      <c r="M60" s="323"/>
      <c r="N60" s="127"/>
    </row>
    <row r="61" spans="1:14" ht="15.75" thickBot="1">
      <c r="B61" s="821" t="s">
        <v>953</v>
      </c>
      <c r="C61" s="822"/>
      <c r="D61" s="822"/>
      <c r="E61" s="822"/>
      <c r="F61" s="822"/>
      <c r="G61" s="822"/>
      <c r="H61" s="822"/>
      <c r="I61" s="822"/>
      <c r="J61" s="822"/>
      <c r="K61" s="822"/>
      <c r="L61" s="822"/>
      <c r="M61" s="823"/>
      <c r="N61" s="393">
        <f>SUM(N53:N60)</f>
        <v>1189240.60437986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07" t="s">
        <v>961</v>
      </c>
      <c r="M65" s="886"/>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908">
        <f>VLOOKUP(A66,TRANSPORTE!A5:D117,4,FALSE)</f>
        <v>1816.651127221553</v>
      </c>
      <c r="M66" s="909"/>
      <c r="N66" s="286">
        <f>K66*L66</f>
        <v>1834.8176384937685</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f>N66+N67+N68+N69+N70</f>
        <v>1834.8176384937685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97"/>
      <c r="C82" s="898"/>
      <c r="D82" s="898"/>
      <c r="E82" s="898"/>
      <c r="F82" s="898"/>
      <c r="G82" s="898"/>
      <c r="H82" s="898"/>
      <c r="I82" s="126"/>
      <c r="J82" s="126"/>
      <c r="K82" s="126"/>
      <c r="L82" s="911"/>
      <c r="M82" s="911"/>
      <c r="N82" s="45"/>
    </row>
    <row r="83" spans="1:14" ht="15.75" thickBot="1">
      <c r="B83" s="910" t="s">
        <v>953</v>
      </c>
      <c r="C83" s="864"/>
      <c r="D83" s="864"/>
      <c r="E83" s="864"/>
      <c r="F83" s="864"/>
      <c r="G83" s="864"/>
      <c r="H83" s="864"/>
      <c r="I83" s="864"/>
      <c r="J83" s="864"/>
      <c r="K83" s="864"/>
      <c r="L83" s="864"/>
      <c r="M83" s="865"/>
      <c r="N83" s="300">
        <f>SUM(N77:N82)</f>
        <v>9712.0648722881597</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N48+N61+N72+N83</f>
        <v>1231204.0351497447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3"/>
      <c r="J89" s="333"/>
      <c r="K89" s="301" t="s">
        <v>970</v>
      </c>
      <c r="L89" s="868" t="s">
        <v>971</v>
      </c>
      <c r="M89" s="869"/>
      <c r="N89" s="302"/>
    </row>
    <row r="90" spans="1:14">
      <c r="B90" s="854" t="s">
        <v>972</v>
      </c>
      <c r="C90" s="855"/>
      <c r="D90" s="855"/>
      <c r="E90" s="855"/>
      <c r="F90" s="855"/>
      <c r="G90" s="855"/>
      <c r="H90" s="855"/>
      <c r="I90" s="87"/>
      <c r="J90" s="88"/>
      <c r="K90" s="303">
        <v>0.2</v>
      </c>
      <c r="L90" s="856">
        <f>N85*K90</f>
        <v>246240.80702994895</v>
      </c>
      <c r="M90" s="857"/>
      <c r="N90" s="51"/>
    </row>
    <row r="91" spans="1:14">
      <c r="B91" s="89" t="s">
        <v>973</v>
      </c>
      <c r="C91" s="90"/>
      <c r="D91" s="90"/>
      <c r="E91" s="90"/>
      <c r="F91" s="90"/>
      <c r="G91" s="90"/>
      <c r="H91" s="90"/>
      <c r="I91" s="87"/>
      <c r="J91" s="88"/>
      <c r="K91" s="303">
        <v>0.05</v>
      </c>
      <c r="L91" s="856">
        <f>N85*K91</f>
        <v>61560.201757487237</v>
      </c>
      <c r="M91" s="857"/>
      <c r="N91" s="51"/>
    </row>
    <row r="92" spans="1:14" ht="15.75" thickBot="1">
      <c r="B92" s="91" t="s">
        <v>974</v>
      </c>
      <c r="C92" s="92"/>
      <c r="D92" s="92"/>
      <c r="E92" s="92"/>
      <c r="F92" s="92"/>
      <c r="G92" s="92"/>
      <c r="H92" s="92"/>
      <c r="I92" s="93"/>
      <c r="J92" s="94"/>
      <c r="K92" s="304">
        <v>0.05</v>
      </c>
      <c r="L92" s="858">
        <f>N85*K92</f>
        <v>61560.201757487237</v>
      </c>
      <c r="M92" s="859"/>
      <c r="N92" s="51"/>
    </row>
    <row r="93" spans="1:14" ht="15.75" thickBot="1">
      <c r="B93" s="821" t="s">
        <v>953</v>
      </c>
      <c r="C93" s="822"/>
      <c r="D93" s="822"/>
      <c r="E93" s="822"/>
      <c r="F93" s="822"/>
      <c r="G93" s="822"/>
      <c r="H93" s="822"/>
      <c r="I93" s="822"/>
      <c r="J93" s="822"/>
      <c r="K93" s="822"/>
      <c r="L93" s="822"/>
      <c r="M93" s="823"/>
      <c r="N93" s="52">
        <f>L90+L91+L92</f>
        <v>369361.21054492344</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7">
        <f>N85+N93</f>
        <v>1600565.245694668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7"/>
      <c r="K125" s="887"/>
      <c r="L125" s="887"/>
      <c r="M125" s="887"/>
      <c r="N125" s="888"/>
    </row>
    <row r="126" spans="2:14" ht="15.75" customHeight="1" thickBot="1">
      <c r="B126" s="260" t="s">
        <v>2221</v>
      </c>
      <c r="C126" s="392"/>
      <c r="D126" s="392"/>
      <c r="E126" s="57"/>
      <c r="F126" s="57"/>
      <c r="G126" s="57"/>
      <c r="H126" s="57"/>
      <c r="I126" s="57"/>
      <c r="J126" s="889"/>
      <c r="K126" s="889"/>
      <c r="L126" s="889"/>
      <c r="M126" s="889"/>
      <c r="N126" s="89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29.25" customHeight="1" thickBot="1">
      <c r="A31" s="157" t="s">
        <v>1845</v>
      </c>
      <c r="B31" s="80" t="s">
        <v>1093</v>
      </c>
      <c r="C31" s="963" t="s">
        <v>1625</v>
      </c>
      <c r="D31" s="964"/>
      <c r="E31" s="964"/>
      <c r="F31" s="964"/>
      <c r="G31" s="964"/>
      <c r="H31" s="964"/>
      <c r="I31" s="964"/>
      <c r="J31" s="964"/>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1"/>
      <c r="F40" s="871"/>
      <c r="G40" s="871"/>
      <c r="H40" s="872"/>
      <c r="I40" s="36"/>
      <c r="J40" s="37"/>
      <c r="K40" s="268"/>
      <c r="L40" s="275"/>
      <c r="M40" s="276"/>
      <c r="N40" s="271"/>
    </row>
    <row r="41" spans="1:14">
      <c r="B41" s="319"/>
      <c r="C41" s="320"/>
      <c r="D41" s="320"/>
      <c r="E41" s="320"/>
      <c r="F41" s="322"/>
      <c r="G41" s="322"/>
      <c r="H41" s="125"/>
      <c r="I41" s="36"/>
      <c r="J41" s="37"/>
      <c r="K41" s="273"/>
      <c r="L41" s="275"/>
      <c r="M41" s="276"/>
      <c r="N41" s="277"/>
    </row>
    <row r="42" spans="1:14">
      <c r="B42" s="878"/>
      <c r="C42" s="879"/>
      <c r="D42" s="879"/>
      <c r="E42" s="38"/>
      <c r="F42" s="39"/>
      <c r="G42" s="39"/>
      <c r="H42" s="40"/>
      <c r="I42" s="36"/>
      <c r="J42" s="37"/>
      <c r="K42" s="278"/>
      <c r="L42" s="275"/>
      <c r="M42" s="400"/>
      <c r="N42" s="343"/>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879.1720184354507</v>
      </c>
      <c r="N49" s="271">
        <f>K49*M49</f>
        <v>879.1720184354507</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879.1720184354507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N44+N54+N65+N76</f>
        <v>879.1720184354507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175.83440368709014</v>
      </c>
      <c r="M83" s="857"/>
      <c r="N83" s="51"/>
    </row>
    <row r="84" spans="1:14">
      <c r="B84" s="89" t="s">
        <v>973</v>
      </c>
      <c r="C84" s="90"/>
      <c r="D84" s="90"/>
      <c r="E84" s="90"/>
      <c r="F84" s="90"/>
      <c r="G84" s="90"/>
      <c r="H84" s="90"/>
      <c r="I84" s="87"/>
      <c r="J84" s="88"/>
      <c r="K84" s="303">
        <v>0.05</v>
      </c>
      <c r="L84" s="856">
        <f>N78*K84</f>
        <v>43.958600921772536</v>
      </c>
      <c r="M84" s="857"/>
      <c r="N84" s="51"/>
    </row>
    <row r="85" spans="1:14" ht="15.75" thickBot="1">
      <c r="B85" s="91" t="s">
        <v>974</v>
      </c>
      <c r="C85" s="92"/>
      <c r="D85" s="92"/>
      <c r="E85" s="92"/>
      <c r="F85" s="92"/>
      <c r="G85" s="92"/>
      <c r="H85" s="92"/>
      <c r="I85" s="93"/>
      <c r="J85" s="94"/>
      <c r="K85" s="304">
        <v>0.05</v>
      </c>
      <c r="L85" s="858">
        <f>N78*K85</f>
        <v>43.958600921772536</v>
      </c>
      <c r="M85" s="859"/>
      <c r="N85" s="51"/>
    </row>
    <row r="86" spans="1:14" ht="15.75" thickBot="1">
      <c r="B86" s="821" t="s">
        <v>953</v>
      </c>
      <c r="C86" s="822"/>
      <c r="D86" s="822"/>
      <c r="E86" s="822"/>
      <c r="F86" s="822"/>
      <c r="G86" s="822"/>
      <c r="H86" s="822"/>
      <c r="I86" s="822"/>
      <c r="J86" s="822"/>
      <c r="K86" s="822"/>
      <c r="L86" s="822"/>
      <c r="M86" s="823"/>
      <c r="N86" s="52">
        <f>L83+L84+L85</f>
        <v>263.75160553063523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1142.9236239660859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9.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7"/>
      <c r="K118" s="887"/>
      <c r="L118" s="887"/>
      <c r="M118" s="887"/>
      <c r="N118" s="888"/>
    </row>
    <row r="119" spans="2:14" ht="15.75" customHeight="1" thickBot="1">
      <c r="B119" s="260" t="s">
        <v>2221</v>
      </c>
      <c r="C119" s="392"/>
      <c r="D119" s="392"/>
      <c r="E119" s="57"/>
      <c r="F119" s="57"/>
      <c r="G119" s="57"/>
      <c r="H119" s="57"/>
      <c r="I119" s="57"/>
      <c r="J119" s="889"/>
      <c r="K119" s="889"/>
      <c r="L119" s="889"/>
      <c r="M119" s="889"/>
      <c r="N119" s="89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29.25" customHeight="1" thickBot="1">
      <c r="A31" t="s">
        <v>1845</v>
      </c>
      <c r="B31" s="80" t="s">
        <v>1626</v>
      </c>
      <c r="C31" s="963" t="s">
        <v>2040</v>
      </c>
      <c r="D31" s="964"/>
      <c r="E31" s="964"/>
      <c r="F31" s="964"/>
      <c r="G31" s="964"/>
      <c r="H31" s="964"/>
      <c r="I31" s="964"/>
      <c r="J31" s="964"/>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1"/>
      <c r="F40" s="871"/>
      <c r="G40" s="871"/>
      <c r="H40" s="872"/>
      <c r="I40" s="36"/>
      <c r="J40" s="37"/>
      <c r="K40" s="268"/>
      <c r="L40" s="275"/>
      <c r="M40" s="276"/>
      <c r="N40" s="271"/>
    </row>
    <row r="41" spans="1:14">
      <c r="B41" s="319"/>
      <c r="C41" s="320"/>
      <c r="D41" s="320"/>
      <c r="E41" s="320"/>
      <c r="F41" s="322"/>
      <c r="G41" s="322"/>
      <c r="H41" s="125"/>
      <c r="I41" s="36"/>
      <c r="J41" s="37"/>
      <c r="K41" s="273"/>
      <c r="L41" s="275"/>
      <c r="M41" s="276"/>
      <c r="N41" s="277"/>
    </row>
    <row r="42" spans="1:14">
      <c r="B42" s="878"/>
      <c r="C42" s="879"/>
      <c r="D42" s="879"/>
      <c r="E42" s="38"/>
      <c r="F42" s="39"/>
      <c r="G42" s="39"/>
      <c r="H42" s="40"/>
      <c r="I42" s="36"/>
      <c r="J42" s="37"/>
      <c r="K42" s="278"/>
      <c r="L42" s="275"/>
      <c r="M42" s="400"/>
      <c r="N42" s="343"/>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952.54362173094228</v>
      </c>
      <c r="N49" s="271">
        <f>K49*M49</f>
        <v>952.54362173094228</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952.54362173094228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N44+N54+N65+N76</f>
        <v>952.54362173094228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190.50872434618847</v>
      </c>
      <c r="M83" s="857"/>
      <c r="N83" s="51"/>
    </row>
    <row r="84" spans="1:14">
      <c r="B84" s="89" t="s">
        <v>973</v>
      </c>
      <c r="C84" s="90"/>
      <c r="D84" s="90"/>
      <c r="E84" s="90"/>
      <c r="F84" s="90"/>
      <c r="G84" s="90"/>
      <c r="H84" s="90"/>
      <c r="I84" s="87"/>
      <c r="J84" s="88"/>
      <c r="K84" s="303">
        <v>0.05</v>
      </c>
      <c r="L84" s="856">
        <f>N78*K84</f>
        <v>47.627181086547118</v>
      </c>
      <c r="M84" s="857"/>
      <c r="N84" s="51"/>
    </row>
    <row r="85" spans="1:14" ht="15.75" thickBot="1">
      <c r="B85" s="91" t="s">
        <v>974</v>
      </c>
      <c r="C85" s="92"/>
      <c r="D85" s="92"/>
      <c r="E85" s="92"/>
      <c r="F85" s="92"/>
      <c r="G85" s="92"/>
      <c r="H85" s="92"/>
      <c r="I85" s="93"/>
      <c r="J85" s="94"/>
      <c r="K85" s="304">
        <v>0.05</v>
      </c>
      <c r="L85" s="858">
        <f>N78*K85</f>
        <v>47.627181086547118</v>
      </c>
      <c r="M85" s="859"/>
      <c r="N85" s="51"/>
    </row>
    <row r="86" spans="1:14" ht="15.75" thickBot="1">
      <c r="B86" s="821" t="s">
        <v>953</v>
      </c>
      <c r="C86" s="822"/>
      <c r="D86" s="822"/>
      <c r="E86" s="822"/>
      <c r="F86" s="822"/>
      <c r="G86" s="822"/>
      <c r="H86" s="822"/>
      <c r="I86" s="822"/>
      <c r="J86" s="822"/>
      <c r="K86" s="822"/>
      <c r="L86" s="822"/>
      <c r="M86" s="823"/>
      <c r="N86" s="52">
        <f>L83+L84+L85</f>
        <v>285.76308651928269</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1238.306708250225</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41.25" customHeight="1" thickBot="1">
      <c r="A31" t="s">
        <v>1845</v>
      </c>
      <c r="B31" s="80" t="s">
        <v>1627</v>
      </c>
      <c r="C31" s="963" t="s">
        <v>2041</v>
      </c>
      <c r="D31" s="964"/>
      <c r="E31" s="964"/>
      <c r="F31" s="964"/>
      <c r="G31" s="964"/>
      <c r="H31" s="964"/>
      <c r="I31" s="964"/>
      <c r="J31" s="964"/>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270"/>
      <c r="N36" s="271"/>
    </row>
    <row r="37" spans="1:14">
      <c r="A37" s="113"/>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1"/>
    </row>
    <row r="39" spans="1:14">
      <c r="B39" s="870"/>
      <c r="C39" s="871"/>
      <c r="D39" s="871"/>
      <c r="E39" s="871"/>
      <c r="F39" s="871"/>
      <c r="G39" s="871"/>
      <c r="H39" s="872"/>
      <c r="I39" s="873"/>
      <c r="J39" s="874"/>
      <c r="K39" s="268"/>
      <c r="L39" s="875"/>
      <c r="M39" s="876"/>
      <c r="N39" s="271"/>
    </row>
    <row r="40" spans="1:14">
      <c r="B40" s="870"/>
      <c r="C40" s="871"/>
      <c r="D40" s="871"/>
      <c r="E40" s="871"/>
      <c r="F40" s="871"/>
      <c r="G40" s="871"/>
      <c r="H40" s="872"/>
      <c r="I40" s="36"/>
      <c r="J40" s="37"/>
      <c r="K40" s="268"/>
      <c r="L40" s="275"/>
      <c r="M40" s="276"/>
      <c r="N40" s="271"/>
    </row>
    <row r="41" spans="1:14">
      <c r="B41" s="319"/>
      <c r="C41" s="320"/>
      <c r="D41" s="320"/>
      <c r="E41" s="320"/>
      <c r="F41" s="322"/>
      <c r="G41" s="322"/>
      <c r="H41" s="125"/>
      <c r="I41" s="36"/>
      <c r="J41" s="37"/>
      <c r="K41" s="273"/>
      <c r="L41" s="275"/>
      <c r="M41" s="276"/>
      <c r="N41" s="277"/>
    </row>
    <row r="42" spans="1:14">
      <c r="B42" s="878"/>
      <c r="C42" s="879"/>
      <c r="D42" s="879"/>
      <c r="E42" s="38"/>
      <c r="F42" s="39"/>
      <c r="G42" s="39"/>
      <c r="H42" s="40"/>
      <c r="I42" s="36"/>
      <c r="J42" s="37"/>
      <c r="K42" s="278"/>
      <c r="L42" s="275"/>
      <c r="M42" s="400"/>
      <c r="N42" s="343"/>
    </row>
    <row r="43" spans="1:14" ht="15.75" thickBot="1">
      <c r="B43" s="870"/>
      <c r="C43" s="871"/>
      <c r="D43" s="871"/>
      <c r="E43" s="871"/>
      <c r="F43" s="871"/>
      <c r="G43" s="871"/>
      <c r="H43" s="872"/>
      <c r="I43" s="880"/>
      <c r="J43" s="881"/>
      <c r="K43" s="41"/>
      <c r="L43" s="882"/>
      <c r="M43" s="883"/>
      <c r="N43" s="105"/>
    </row>
    <row r="44" spans="1:14" ht="15.75" thickBot="1">
      <c r="B44" s="821" t="s">
        <v>953</v>
      </c>
      <c r="C44" s="822"/>
      <c r="D44" s="822"/>
      <c r="E44" s="822"/>
      <c r="F44" s="822"/>
      <c r="G44" s="822"/>
      <c r="H44" s="822"/>
      <c r="I44" s="822"/>
      <c r="J44" s="822"/>
      <c r="K44" s="822"/>
      <c r="L44" s="822"/>
      <c r="M44" s="823"/>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6" t="s">
        <v>944</v>
      </c>
      <c r="C48" s="867"/>
      <c r="D48" s="867"/>
      <c r="E48" s="867"/>
      <c r="F48" s="867"/>
      <c r="G48" s="867"/>
      <c r="H48" s="867"/>
      <c r="I48" s="901"/>
      <c r="J48" s="314" t="s">
        <v>945</v>
      </c>
      <c r="K48" s="85" t="s">
        <v>946</v>
      </c>
      <c r="L48" s="902" t="s">
        <v>955</v>
      </c>
      <c r="M48" s="901"/>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626.06666248651777</v>
      </c>
      <c r="N49" s="271">
        <f>K49*M49</f>
        <v>626.06666248651777</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903"/>
      <c r="C53" s="904"/>
      <c r="D53" s="904"/>
      <c r="E53" s="904"/>
      <c r="F53" s="904"/>
      <c r="G53" s="904"/>
      <c r="H53" s="904"/>
      <c r="I53" s="874"/>
      <c r="J53" s="42"/>
      <c r="K53" s="44"/>
      <c r="L53" s="905"/>
      <c r="M53" s="906"/>
      <c r="N53" s="45"/>
    </row>
    <row r="54" spans="1:14" ht="15.75" thickBot="1">
      <c r="B54" s="821" t="s">
        <v>953</v>
      </c>
      <c r="C54" s="822"/>
      <c r="D54" s="822"/>
      <c r="E54" s="822"/>
      <c r="F54" s="822"/>
      <c r="G54" s="822"/>
      <c r="H54" s="822"/>
      <c r="I54" s="822"/>
      <c r="J54" s="822"/>
      <c r="K54" s="822"/>
      <c r="L54" s="822"/>
      <c r="M54" s="823"/>
      <c r="N54" s="393">
        <f>SUM(N49:N53)</f>
        <v>626.06666248651777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310"/>
      <c r="I60" s="278"/>
      <c r="J60" s="285"/>
      <c r="K60" s="278"/>
      <c r="L60" s="908"/>
      <c r="M60" s="90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2:15" ht="15.75" thickBot="1">
      <c r="B65" s="910" t="s">
        <v>953</v>
      </c>
      <c r="C65" s="864"/>
      <c r="D65" s="864"/>
      <c r="E65" s="864"/>
      <c r="F65" s="864"/>
      <c r="G65" s="864"/>
      <c r="H65" s="864"/>
      <c r="I65" s="864"/>
      <c r="J65" s="864"/>
      <c r="K65" s="864"/>
      <c r="L65" s="864"/>
      <c r="M65" s="86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97"/>
      <c r="C75" s="898"/>
      <c r="D75" s="898"/>
      <c r="E75" s="898"/>
      <c r="F75" s="898"/>
      <c r="G75" s="898"/>
      <c r="H75" s="898"/>
      <c r="I75" s="126"/>
      <c r="J75" s="126"/>
      <c r="K75" s="126"/>
      <c r="L75" s="911"/>
      <c r="M75" s="911"/>
      <c r="N75" s="45"/>
    </row>
    <row r="76" spans="2:15" ht="15.75" thickBot="1">
      <c r="B76" s="910" t="s">
        <v>953</v>
      </c>
      <c r="C76" s="864"/>
      <c r="D76" s="864"/>
      <c r="E76" s="864"/>
      <c r="F76" s="864"/>
      <c r="G76" s="864"/>
      <c r="H76" s="864"/>
      <c r="I76" s="864"/>
      <c r="J76" s="864"/>
      <c r="K76" s="864"/>
      <c r="L76" s="864"/>
      <c r="M76" s="865"/>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N44+N54+N65+N76</f>
        <v>626.06666248651777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125.21333249730355</v>
      </c>
      <c r="M83" s="857"/>
      <c r="N83" s="51"/>
    </row>
    <row r="84" spans="1:14">
      <c r="B84" s="89" t="s">
        <v>973</v>
      </c>
      <c r="C84" s="90"/>
      <c r="D84" s="90"/>
      <c r="E84" s="90"/>
      <c r="F84" s="90"/>
      <c r="G84" s="90"/>
      <c r="H84" s="90"/>
      <c r="I84" s="87"/>
      <c r="J84" s="88"/>
      <c r="K84" s="303">
        <v>0.05</v>
      </c>
      <c r="L84" s="856">
        <f>N78*K84</f>
        <v>31.303333124325889</v>
      </c>
      <c r="M84" s="857"/>
      <c r="N84" s="51"/>
    </row>
    <row r="85" spans="1:14" ht="15.75" thickBot="1">
      <c r="B85" s="91" t="s">
        <v>974</v>
      </c>
      <c r="C85" s="92"/>
      <c r="D85" s="92"/>
      <c r="E85" s="92"/>
      <c r="F85" s="92"/>
      <c r="G85" s="92"/>
      <c r="H85" s="92"/>
      <c r="I85" s="93"/>
      <c r="J85" s="94"/>
      <c r="K85" s="304">
        <v>0.05</v>
      </c>
      <c r="L85" s="858">
        <f>N78*K85</f>
        <v>31.303333124325889</v>
      </c>
      <c r="M85" s="859"/>
      <c r="N85" s="51"/>
    </row>
    <row r="86" spans="1:14" ht="15.75" thickBot="1">
      <c r="B86" s="821" t="s">
        <v>953</v>
      </c>
      <c r="C86" s="822"/>
      <c r="D86" s="822"/>
      <c r="E86" s="822"/>
      <c r="F86" s="822"/>
      <c r="G86" s="822"/>
      <c r="H86" s="822"/>
      <c r="I86" s="822"/>
      <c r="J86" s="822"/>
      <c r="K86" s="822"/>
      <c r="L86" s="822"/>
      <c r="M86" s="823"/>
      <c r="N86" s="52">
        <f>L83+L84+L85</f>
        <v>187.81999874595533</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813.8866612324731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270">
        <v>30</v>
      </c>
      <c r="N36" s="271">
        <f>K36/M36</f>
        <v>129.16187311452344</v>
      </c>
    </row>
    <row r="37" spans="1:14">
      <c r="A37" t="s">
        <v>363</v>
      </c>
      <c r="B37" s="870" t="str">
        <f>VLOOKUP(A37,EQUIPOS!A7:D154,3,FALSE)</f>
        <v>Vibrador de concreto, Motor de 3 hp a 18.000 rpm Mangueras de 4 mt</v>
      </c>
      <c r="C37" s="871"/>
      <c r="D37" s="871"/>
      <c r="E37" s="871"/>
      <c r="F37" s="871"/>
      <c r="G37" s="871"/>
      <c r="H37" s="872"/>
      <c r="I37" s="266"/>
      <c r="J37" s="267"/>
      <c r="K37" s="268">
        <f>VLOOKUP(A37,EQUIPOS!A7:D164,4,FALSE)</f>
        <v>11516.933686045009</v>
      </c>
      <c r="L37" s="269"/>
      <c r="M37" s="270">
        <v>30</v>
      </c>
      <c r="N37" s="271">
        <f>K37/M37</f>
        <v>383.89778953483363</v>
      </c>
    </row>
    <row r="38" spans="1:14">
      <c r="A38" t="s">
        <v>228</v>
      </c>
      <c r="B38" s="870" t="str">
        <f>VLOOKUP(A38,EQUIPOS!A8:D154,3,FALSE)</f>
        <v xml:space="preserve">Formaleta metálica (concreto hidráulico)
</v>
      </c>
      <c r="C38" s="871"/>
      <c r="D38" s="871"/>
      <c r="E38" s="871"/>
      <c r="F38" s="871"/>
      <c r="G38" s="871"/>
      <c r="H38" s="872"/>
      <c r="I38" s="873"/>
      <c r="J38" s="874"/>
      <c r="K38" s="268">
        <f>VLOOKUP(A38,EQUIPOS!A8:D165,4,FALSE)</f>
        <v>6622.2368694758798</v>
      </c>
      <c r="L38" s="875">
        <v>0.33329999999999999</v>
      </c>
      <c r="M38" s="876"/>
      <c r="N38" s="271">
        <f>K38/L38</f>
        <v>19868.697478175458</v>
      </c>
    </row>
    <row r="39" spans="1:14">
      <c r="B39" s="870"/>
      <c r="C39" s="871"/>
      <c r="D39" s="871"/>
      <c r="E39" s="871"/>
      <c r="F39" s="871"/>
      <c r="G39" s="871"/>
      <c r="H39" s="872"/>
      <c r="I39" s="36"/>
      <c r="J39" s="37"/>
      <c r="K39" s="268"/>
      <c r="L39" s="275"/>
      <c r="M39" s="276"/>
      <c r="N39" s="271"/>
    </row>
    <row r="40" spans="1:14">
      <c r="B40" s="319"/>
      <c r="C40" s="320"/>
      <c r="D40" s="320"/>
      <c r="E40" s="322"/>
      <c r="F40" s="322"/>
      <c r="G40" s="322"/>
      <c r="H40" s="125"/>
      <c r="I40" s="36"/>
      <c r="J40" s="37"/>
      <c r="K40" s="273"/>
      <c r="L40" s="275"/>
      <c r="M40" s="276"/>
      <c r="N40" s="277"/>
    </row>
    <row r="41" spans="1:14">
      <c r="B41" s="878" t="s">
        <v>952</v>
      </c>
      <c r="C41" s="879"/>
      <c r="D41" s="879"/>
      <c r="E41" s="38"/>
      <c r="F41" s="39"/>
      <c r="G41" s="39"/>
      <c r="H41" s="40"/>
      <c r="I41" s="36"/>
      <c r="J41" s="37"/>
      <c r="K41" s="278"/>
      <c r="L41" s="275"/>
      <c r="M41" s="400">
        <v>0.1</v>
      </c>
      <c r="N41" s="343">
        <f>N72*M41</f>
        <v>224.88926817266997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20606.646408997483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1083372.1582993737</v>
      </c>
      <c r="N48" s="271">
        <f>K48*M48</f>
        <v>1094205.8798823673</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903"/>
      <c r="C51" s="904"/>
      <c r="D51" s="904"/>
      <c r="E51" s="904"/>
      <c r="F51" s="904"/>
      <c r="G51" s="904"/>
      <c r="H51" s="904"/>
      <c r="I51" s="874"/>
      <c r="J51" s="42"/>
      <c r="K51" s="44"/>
      <c r="L51" s="905"/>
      <c r="M51" s="906"/>
      <c r="N51" s="45"/>
    </row>
    <row r="52" spans="1:14" ht="15.75" thickBot="1">
      <c r="B52" s="821" t="s">
        <v>953</v>
      </c>
      <c r="C52" s="822"/>
      <c r="D52" s="822"/>
      <c r="E52" s="822"/>
      <c r="F52" s="822"/>
      <c r="G52" s="822"/>
      <c r="H52" s="822"/>
      <c r="I52" s="822"/>
      <c r="J52" s="822"/>
      <c r="K52" s="822"/>
      <c r="L52" s="822"/>
      <c r="M52" s="823"/>
      <c r="N52" s="393">
        <f>SUM(N48:N51)</f>
        <v>1094205.8798823673</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907" t="s">
        <v>961</v>
      </c>
      <c r="M56" s="886"/>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908">
        <f>VLOOKUP(A57,TRANSPORTE!A5:D117,4,FALSE)</f>
        <v>1816.651127221553</v>
      </c>
      <c r="M57" s="909"/>
      <c r="N57" s="286">
        <f>K57*L57</f>
        <v>1834.8176384937685</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99"/>
      <c r="M61" s="900"/>
      <c r="N61" s="127"/>
    </row>
    <row r="62" spans="1:14" ht="15.75" thickBot="1">
      <c r="B62" s="910" t="s">
        <v>953</v>
      </c>
      <c r="C62" s="864"/>
      <c r="D62" s="864"/>
      <c r="E62" s="864"/>
      <c r="F62" s="864"/>
      <c r="G62" s="864"/>
      <c r="H62" s="864"/>
      <c r="I62" s="864"/>
      <c r="J62" s="864"/>
      <c r="K62" s="864"/>
      <c r="L62" s="864"/>
      <c r="M62" s="865"/>
      <c r="N62" s="104">
        <f>SUM(N57:N61)</f>
        <v>1834.8176384937685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0" t="s">
        <v>963</v>
      </c>
      <c r="C66" s="861"/>
      <c r="D66" s="861"/>
      <c r="E66" s="861"/>
      <c r="F66" s="861"/>
      <c r="G66" s="861"/>
      <c r="H66" s="861"/>
      <c r="I66" s="73" t="s">
        <v>964</v>
      </c>
      <c r="J66" s="75" t="s">
        <v>1410</v>
      </c>
      <c r="K66" s="74" t="s">
        <v>966</v>
      </c>
      <c r="L66" s="862" t="s">
        <v>950</v>
      </c>
      <c r="M66" s="863"/>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97"/>
      <c r="C71" s="898"/>
      <c r="D71" s="898"/>
      <c r="E71" s="898"/>
      <c r="F71" s="898"/>
      <c r="G71" s="898"/>
      <c r="H71" s="898"/>
      <c r="I71" s="126"/>
      <c r="J71" s="126"/>
      <c r="K71" s="126"/>
      <c r="L71" s="911"/>
      <c r="M71" s="911"/>
      <c r="N71" s="45"/>
    </row>
    <row r="72" spans="1:15" ht="15.75" thickBot="1">
      <c r="B72" s="910" t="s">
        <v>953</v>
      </c>
      <c r="C72" s="864"/>
      <c r="D72" s="864"/>
      <c r="E72" s="864"/>
      <c r="F72" s="864"/>
      <c r="G72" s="864"/>
      <c r="H72" s="864"/>
      <c r="I72" s="864"/>
      <c r="J72" s="864"/>
      <c r="K72" s="864"/>
      <c r="L72" s="864"/>
      <c r="M72" s="865"/>
      <c r="N72" s="300">
        <f>SUM(N67:N71)</f>
        <v>2248.8926817266997</v>
      </c>
    </row>
    <row r="73" spans="1:15" ht="15.75" thickBot="1">
      <c r="B73" s="33"/>
      <c r="C73" s="34"/>
      <c r="D73" s="34"/>
      <c r="E73" s="34"/>
      <c r="F73" s="34"/>
      <c r="G73" s="34"/>
      <c r="H73" s="34"/>
      <c r="I73" s="34"/>
      <c r="J73" s="34"/>
      <c r="K73" s="34"/>
      <c r="L73" s="34"/>
      <c r="M73" s="34"/>
      <c r="N73" s="35"/>
    </row>
    <row r="74" spans="1:15" ht="15.75" thickBot="1">
      <c r="B74" s="821" t="s">
        <v>967</v>
      </c>
      <c r="C74" s="822"/>
      <c r="D74" s="822"/>
      <c r="E74" s="822"/>
      <c r="F74" s="822"/>
      <c r="G74" s="822"/>
      <c r="H74" s="822"/>
      <c r="I74" s="822"/>
      <c r="J74" s="822"/>
      <c r="K74" s="822"/>
      <c r="L74" s="822"/>
      <c r="M74" s="823"/>
      <c r="N74" s="99">
        <f>N43+N52+N62+N72</f>
        <v>1118896.2366115854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6" t="s">
        <v>969</v>
      </c>
      <c r="C78" s="867"/>
      <c r="D78" s="867"/>
      <c r="E78" s="867"/>
      <c r="F78" s="867"/>
      <c r="G78" s="867"/>
      <c r="H78" s="867"/>
      <c r="I78" s="313"/>
      <c r="J78" s="333"/>
      <c r="K78" s="301" t="s">
        <v>970</v>
      </c>
      <c r="L78" s="868" t="s">
        <v>971</v>
      </c>
      <c r="M78" s="869"/>
      <c r="N78" s="302"/>
    </row>
    <row r="79" spans="1:15">
      <c r="B79" s="854" t="s">
        <v>972</v>
      </c>
      <c r="C79" s="855"/>
      <c r="D79" s="855"/>
      <c r="E79" s="855"/>
      <c r="F79" s="855"/>
      <c r="G79" s="855"/>
      <c r="H79" s="855"/>
      <c r="I79" s="87"/>
      <c r="J79" s="88"/>
      <c r="K79" s="303">
        <v>0.2</v>
      </c>
      <c r="L79" s="856">
        <f>N74*K79</f>
        <v>223779.2473223171</v>
      </c>
      <c r="M79" s="857"/>
      <c r="N79" s="51"/>
    </row>
    <row r="80" spans="1:15">
      <c r="B80" s="89" t="s">
        <v>973</v>
      </c>
      <c r="C80" s="90"/>
      <c r="D80" s="90"/>
      <c r="E80" s="90"/>
      <c r="F80" s="90"/>
      <c r="G80" s="90"/>
      <c r="H80" s="90"/>
      <c r="I80" s="87"/>
      <c r="J80" s="88"/>
      <c r="K80" s="303">
        <v>0.05</v>
      </c>
      <c r="L80" s="856">
        <f>N74*K80</f>
        <v>55944.811830579274</v>
      </c>
      <c r="M80" s="857"/>
      <c r="N80" s="51"/>
    </row>
    <row r="81" spans="1:14" ht="15.75" thickBot="1">
      <c r="B81" s="91" t="s">
        <v>974</v>
      </c>
      <c r="C81" s="92"/>
      <c r="D81" s="92"/>
      <c r="E81" s="92"/>
      <c r="F81" s="92"/>
      <c r="G81" s="92"/>
      <c r="H81" s="92"/>
      <c r="I81" s="93"/>
      <c r="J81" s="94"/>
      <c r="K81" s="304">
        <v>0.05</v>
      </c>
      <c r="L81" s="858">
        <f>N74*K81</f>
        <v>55944.811830579274</v>
      </c>
      <c r="M81" s="859"/>
      <c r="N81" s="51"/>
    </row>
    <row r="82" spans="1:14" ht="15.75" thickBot="1">
      <c r="B82" s="821" t="s">
        <v>953</v>
      </c>
      <c r="C82" s="822"/>
      <c r="D82" s="822"/>
      <c r="E82" s="822"/>
      <c r="F82" s="822"/>
      <c r="G82" s="822"/>
      <c r="H82" s="822"/>
      <c r="I82" s="822"/>
      <c r="J82" s="822"/>
      <c r="K82" s="822"/>
      <c r="L82" s="822"/>
      <c r="M82" s="823"/>
      <c r="N82" s="52">
        <f>L79+L80+L81</f>
        <v>335668.8709834757</v>
      </c>
    </row>
    <row r="83" spans="1:14" ht="15.75" thickBot="1">
      <c r="B83" s="33"/>
      <c r="C83" s="34"/>
      <c r="D83" s="34"/>
      <c r="E83" s="34"/>
      <c r="F83" s="34"/>
      <c r="G83" s="34"/>
      <c r="H83" s="34"/>
      <c r="I83" s="34"/>
      <c r="J83" s="34"/>
      <c r="K83" s="34"/>
      <c r="L83" s="34"/>
      <c r="M83" s="34"/>
      <c r="N83" s="35"/>
    </row>
    <row r="84" spans="1:14" ht="15.75" thickBot="1">
      <c r="A84" t="s">
        <v>2016</v>
      </c>
      <c r="B84" s="821" t="s">
        <v>975</v>
      </c>
      <c r="C84" s="822"/>
      <c r="D84" s="822"/>
      <c r="E84" s="822"/>
      <c r="F84" s="822"/>
      <c r="G84" s="822"/>
      <c r="H84" s="822"/>
      <c r="I84" s="822"/>
      <c r="J84" s="822"/>
      <c r="K84" s="822"/>
      <c r="L84" s="822"/>
      <c r="M84" s="823"/>
      <c r="N84" s="187">
        <f>N74+N82</f>
        <v>1454565.107595061</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1"/>
      <c r="K114" s="971"/>
      <c r="L114" s="971"/>
      <c r="M114" s="971"/>
      <c r="N114" s="972"/>
    </row>
    <row r="115" spans="2:14" ht="15.75" thickBot="1">
      <c r="B115" s="418" t="s">
        <v>2221</v>
      </c>
      <c r="C115" s="419"/>
      <c r="D115" s="419"/>
      <c r="E115" s="258"/>
      <c r="F115" s="258"/>
      <c r="G115" s="258"/>
      <c r="H115" s="258"/>
      <c r="I115" s="258"/>
      <c r="J115" s="973"/>
      <c r="K115" s="973"/>
      <c r="L115" s="973"/>
      <c r="M115" s="973"/>
      <c r="N115" s="97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270">
        <v>37.5</v>
      </c>
      <c r="N36" s="271">
        <f>K36/M36</f>
        <v>466.41787513577924</v>
      </c>
    </row>
    <row r="37" spans="1:14">
      <c r="B37" s="870"/>
      <c r="C37" s="871"/>
      <c r="D37" s="871"/>
      <c r="E37" s="877"/>
      <c r="F37" s="871"/>
      <c r="G37" s="871"/>
      <c r="H37" s="872"/>
      <c r="I37" s="36"/>
      <c r="J37" s="37"/>
      <c r="K37" s="273"/>
      <c r="L37" s="275"/>
      <c r="M37" s="276"/>
      <c r="N37" s="277"/>
    </row>
    <row r="38" spans="1:14">
      <c r="B38" s="878" t="s">
        <v>952</v>
      </c>
      <c r="C38" s="879"/>
      <c r="D38" s="879"/>
      <c r="E38" s="38"/>
      <c r="F38" s="39"/>
      <c r="G38" s="39"/>
      <c r="H38" s="40"/>
      <c r="I38" s="36"/>
      <c r="J38" s="37"/>
      <c r="K38" s="278"/>
      <c r="L38" s="275"/>
      <c r="M38" s="468">
        <v>0.1</v>
      </c>
      <c r="N38" s="343">
        <f>N72*M38</f>
        <v>1079.468487228816</v>
      </c>
    </row>
    <row r="39" spans="1:14" ht="15.75" thickBot="1">
      <c r="B39" s="870"/>
      <c r="C39" s="871"/>
      <c r="D39" s="871"/>
      <c r="E39" s="871"/>
      <c r="F39" s="871"/>
      <c r="G39" s="871"/>
      <c r="H39" s="872"/>
      <c r="I39" s="880"/>
      <c r="J39" s="881"/>
      <c r="K39" s="41"/>
      <c r="L39" s="882"/>
      <c r="M39" s="883"/>
      <c r="N39" s="105"/>
    </row>
    <row r="40" spans="1:14" ht="15.75" thickBot="1">
      <c r="B40" s="821" t="s">
        <v>953</v>
      </c>
      <c r="C40" s="822"/>
      <c r="D40" s="822"/>
      <c r="E40" s="822"/>
      <c r="F40" s="822"/>
      <c r="G40" s="822"/>
      <c r="H40" s="822"/>
      <c r="I40" s="822"/>
      <c r="J40" s="822"/>
      <c r="K40" s="822"/>
      <c r="L40" s="822"/>
      <c r="M40" s="823"/>
      <c r="N40" s="393">
        <f>SUM(N36:N39)</f>
        <v>1545.8863623645952</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6" t="s">
        <v>944</v>
      </c>
      <c r="C44" s="867"/>
      <c r="D44" s="867"/>
      <c r="E44" s="867"/>
      <c r="F44" s="867"/>
      <c r="G44" s="867"/>
      <c r="H44" s="867"/>
      <c r="I44" s="901"/>
      <c r="J44" s="314" t="s">
        <v>945</v>
      </c>
      <c r="K44" s="85" t="s">
        <v>946</v>
      </c>
      <c r="L44" s="902" t="s">
        <v>955</v>
      </c>
      <c r="M44" s="901"/>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65519.55452176345</v>
      </c>
      <c r="N45" s="271">
        <f>K45*M45</f>
        <v>67485.14115741635</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393953.51210886321</v>
      </c>
      <c r="N46" s="271">
        <f>K46*M46</f>
        <v>3939.5351210886324</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281929.0086789793</v>
      </c>
      <c r="N47" s="271">
        <f>K47*M47</f>
        <v>14096.450433948965</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974236.38805299951</v>
      </c>
      <c r="N48" s="271">
        <f>K48*M48</f>
        <v>9742.3638805299961</v>
      </c>
    </row>
    <row r="49" spans="1:14" ht="15.75" thickBot="1">
      <c r="B49" s="308"/>
      <c r="C49" s="309"/>
      <c r="D49" s="309"/>
      <c r="E49" s="309"/>
      <c r="F49" s="309"/>
      <c r="G49" s="309"/>
      <c r="H49" s="309"/>
      <c r="I49" s="309"/>
      <c r="J49" s="126"/>
      <c r="K49" s="126"/>
      <c r="L49" s="324"/>
      <c r="M49" s="323"/>
      <c r="N49" s="127"/>
    </row>
    <row r="50" spans="1:14" ht="15.75" thickBot="1">
      <c r="B50" s="821" t="s">
        <v>953</v>
      </c>
      <c r="C50" s="822"/>
      <c r="D50" s="822"/>
      <c r="E50" s="822"/>
      <c r="F50" s="822"/>
      <c r="G50" s="822"/>
      <c r="H50" s="822"/>
      <c r="I50" s="822"/>
      <c r="J50" s="822"/>
      <c r="K50" s="822"/>
      <c r="L50" s="822"/>
      <c r="M50" s="823"/>
      <c r="N50" s="393">
        <f>SUM(N45:N49)</f>
        <v>95263.490592983944</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907" t="s">
        <v>961</v>
      </c>
      <c r="M54" s="886"/>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908">
        <f>VLOOKUP(A55,TRANSPORTE!A5:D117,4,FALSE)</f>
        <v>855.48403647960936</v>
      </c>
      <c r="M55" s="909"/>
      <c r="N55" s="286">
        <f>K55*L55</f>
        <v>787.04531356124062</v>
      </c>
    </row>
    <row r="56" spans="1:14">
      <c r="A56" t="s">
        <v>1227</v>
      </c>
      <c r="B56" s="46" t="str">
        <f>VLOOKUP(A56,TRANSPORTE!A6:D117,3,FALSE)</f>
        <v>Transporte de Arena</v>
      </c>
      <c r="C56" s="47"/>
      <c r="D56" s="47"/>
      <c r="E56" s="47"/>
      <c r="F56" s="47"/>
      <c r="G56" s="47"/>
      <c r="H56" s="310" t="s">
        <v>1468</v>
      </c>
      <c r="I56" s="278">
        <v>0.01</v>
      </c>
      <c r="J56" s="285">
        <v>1</v>
      </c>
      <c r="K56" s="278">
        <f>I56*J56</f>
        <v>0.01</v>
      </c>
      <c r="L56" s="908">
        <f>VLOOKUP(A56,TRANSPORTE!A6:D117,4,FALSE)</f>
        <v>1816.651127221553</v>
      </c>
      <c r="M56" s="909"/>
      <c r="N56" s="286">
        <f>K56*L56</f>
        <v>18.16651127221553</v>
      </c>
    </row>
    <row r="57" spans="1:14">
      <c r="A57" t="s">
        <v>1227</v>
      </c>
      <c r="B57" s="46" t="str">
        <f>VLOOKUP(A57,TRANSPORTE!A6:D117,3,FALSE)</f>
        <v>Transporte de Arena</v>
      </c>
      <c r="C57" s="47"/>
      <c r="D57" s="47"/>
      <c r="E57" s="47"/>
      <c r="F57" s="47"/>
      <c r="G57" s="47"/>
      <c r="H57" s="310" t="s">
        <v>1468</v>
      </c>
      <c r="I57" s="278">
        <v>0.05</v>
      </c>
      <c r="J57" s="285">
        <v>1</v>
      </c>
      <c r="K57" s="278">
        <f>I57*J57</f>
        <v>0.05</v>
      </c>
      <c r="L57" s="908">
        <f>VLOOKUP(A57,TRANSPORTE!A6:D118,4,FALSE)</f>
        <v>1816.651127221553</v>
      </c>
      <c r="M57" s="909"/>
      <c r="N57" s="286">
        <f>K57*L57</f>
        <v>90.83255636107765</v>
      </c>
    </row>
    <row r="58" spans="1:14">
      <c r="B58" s="46"/>
      <c r="C58" s="47"/>
      <c r="D58" s="47"/>
      <c r="E58" s="47"/>
      <c r="F58" s="47"/>
      <c r="G58" s="47"/>
      <c r="H58" s="310"/>
      <c r="I58" s="278"/>
      <c r="J58" s="285"/>
      <c r="K58" s="278"/>
      <c r="L58" s="908"/>
      <c r="M58" s="909"/>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99"/>
      <c r="M60" s="900"/>
      <c r="N60" s="127"/>
    </row>
    <row r="61" spans="1:14" ht="15.75" thickBot="1">
      <c r="B61" s="910" t="s">
        <v>953</v>
      </c>
      <c r="C61" s="864"/>
      <c r="D61" s="864"/>
      <c r="E61" s="864"/>
      <c r="F61" s="864"/>
      <c r="G61" s="864"/>
      <c r="H61" s="864"/>
      <c r="I61" s="864"/>
      <c r="J61" s="864"/>
      <c r="K61" s="864"/>
      <c r="L61" s="864"/>
      <c r="M61" s="865"/>
      <c r="N61" s="104">
        <f>N55+N56+N57+N58+N59</f>
        <v>896.0443811945338</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0" t="s">
        <v>963</v>
      </c>
      <c r="C65" s="861"/>
      <c r="D65" s="861"/>
      <c r="E65" s="861"/>
      <c r="F65" s="861"/>
      <c r="G65" s="861"/>
      <c r="H65" s="861"/>
      <c r="I65" s="73" t="s">
        <v>964</v>
      </c>
      <c r="J65" s="75" t="s">
        <v>1410</v>
      </c>
      <c r="K65" s="74" t="s">
        <v>966</v>
      </c>
      <c r="L65" s="862" t="s">
        <v>950</v>
      </c>
      <c r="M65" s="863"/>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97"/>
      <c r="C71" s="898"/>
      <c r="D71" s="898"/>
      <c r="E71" s="898"/>
      <c r="F71" s="898"/>
      <c r="G71" s="898"/>
      <c r="H71" s="898"/>
      <c r="I71" s="126"/>
      <c r="J71" s="126"/>
      <c r="K71" s="126"/>
      <c r="L71" s="911"/>
      <c r="M71" s="911"/>
      <c r="N71" s="45"/>
    </row>
    <row r="72" spans="1:15" ht="15.75" thickBot="1">
      <c r="B72" s="910" t="s">
        <v>953</v>
      </c>
      <c r="C72" s="864"/>
      <c r="D72" s="864"/>
      <c r="E72" s="864"/>
      <c r="F72" s="864"/>
      <c r="G72" s="864"/>
      <c r="H72" s="864"/>
      <c r="I72" s="864"/>
      <c r="J72" s="864"/>
      <c r="K72" s="864"/>
      <c r="L72" s="864"/>
      <c r="M72" s="865"/>
      <c r="N72" s="300">
        <f>SUM(N66:N71)</f>
        <v>10794.684872288159</v>
      </c>
    </row>
    <row r="73" spans="1:15" ht="15.75" thickBot="1">
      <c r="B73" s="33"/>
      <c r="C73" s="34"/>
      <c r="D73" s="34"/>
      <c r="E73" s="34"/>
      <c r="F73" s="34"/>
      <c r="G73" s="34"/>
      <c r="H73" s="34"/>
      <c r="I73" s="34"/>
      <c r="J73" s="34"/>
      <c r="K73" s="34"/>
      <c r="L73" s="34"/>
      <c r="M73" s="34"/>
      <c r="N73" s="35"/>
    </row>
    <row r="74" spans="1:15" ht="15.75" thickBot="1">
      <c r="B74" s="821" t="s">
        <v>967</v>
      </c>
      <c r="C74" s="822"/>
      <c r="D74" s="822"/>
      <c r="E74" s="822"/>
      <c r="F74" s="822"/>
      <c r="G74" s="822"/>
      <c r="H74" s="822"/>
      <c r="I74" s="822"/>
      <c r="J74" s="822"/>
      <c r="K74" s="822"/>
      <c r="L74" s="822"/>
      <c r="M74" s="823"/>
      <c r="N74" s="99">
        <f>N40+N50+N61+N72</f>
        <v>108500.10620883122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6" t="s">
        <v>969</v>
      </c>
      <c r="C78" s="867"/>
      <c r="D78" s="867"/>
      <c r="E78" s="867"/>
      <c r="F78" s="867"/>
      <c r="G78" s="867"/>
      <c r="H78" s="867"/>
      <c r="I78" s="313"/>
      <c r="J78" s="333"/>
      <c r="K78" s="301" t="s">
        <v>970</v>
      </c>
      <c r="L78" s="868" t="s">
        <v>971</v>
      </c>
      <c r="M78" s="869"/>
      <c r="N78" s="302"/>
    </row>
    <row r="79" spans="1:15">
      <c r="B79" s="854" t="s">
        <v>972</v>
      </c>
      <c r="C79" s="855"/>
      <c r="D79" s="855"/>
      <c r="E79" s="855"/>
      <c r="F79" s="855"/>
      <c r="G79" s="855"/>
      <c r="H79" s="855"/>
      <c r="I79" s="87"/>
      <c r="J79" s="88"/>
      <c r="K79" s="303">
        <v>0.2</v>
      </c>
      <c r="L79" s="856">
        <f>N74*K79</f>
        <v>21700.021241766244</v>
      </c>
      <c r="M79" s="857"/>
      <c r="N79" s="51"/>
    </row>
    <row r="80" spans="1:15">
      <c r="B80" s="89" t="s">
        <v>973</v>
      </c>
      <c r="C80" s="90"/>
      <c r="D80" s="90"/>
      <c r="E80" s="90"/>
      <c r="F80" s="90"/>
      <c r="G80" s="90"/>
      <c r="H80" s="90"/>
      <c r="I80" s="87"/>
      <c r="J80" s="88"/>
      <c r="K80" s="303">
        <v>0.05</v>
      </c>
      <c r="L80" s="856">
        <f>N74*K80</f>
        <v>5425.0053104415611</v>
      </c>
      <c r="M80" s="857"/>
      <c r="N80" s="51"/>
    </row>
    <row r="81" spans="1:14" ht="15.75" thickBot="1">
      <c r="B81" s="91" t="s">
        <v>974</v>
      </c>
      <c r="C81" s="92"/>
      <c r="D81" s="92"/>
      <c r="E81" s="92"/>
      <c r="F81" s="92"/>
      <c r="G81" s="92"/>
      <c r="H81" s="92"/>
      <c r="I81" s="93"/>
      <c r="J81" s="94"/>
      <c r="K81" s="304">
        <v>0.05</v>
      </c>
      <c r="L81" s="858">
        <f>N74*K81</f>
        <v>5425.0053104415611</v>
      </c>
      <c r="M81" s="859"/>
      <c r="N81" s="51"/>
    </row>
    <row r="82" spans="1:14" ht="15.75" thickBot="1">
      <c r="B82" s="821" t="s">
        <v>953</v>
      </c>
      <c r="C82" s="822"/>
      <c r="D82" s="822"/>
      <c r="E82" s="822"/>
      <c r="F82" s="822"/>
      <c r="G82" s="822"/>
      <c r="H82" s="822"/>
      <c r="I82" s="822"/>
      <c r="J82" s="822"/>
      <c r="K82" s="822"/>
      <c r="L82" s="822"/>
      <c r="M82" s="823"/>
      <c r="N82" s="52">
        <f>L79+L80+L81</f>
        <v>32550.031862649364</v>
      </c>
    </row>
    <row r="83" spans="1:14" ht="15.75" thickBot="1">
      <c r="B83" s="33"/>
      <c r="C83" s="34"/>
      <c r="D83" s="34"/>
      <c r="E83" s="34"/>
      <c r="F83" s="34"/>
      <c r="G83" s="34"/>
      <c r="H83" s="34"/>
      <c r="I83" s="34"/>
      <c r="J83" s="34"/>
      <c r="K83" s="34"/>
      <c r="L83" s="34"/>
      <c r="M83" s="34"/>
      <c r="N83" s="35"/>
    </row>
    <row r="84" spans="1:14" ht="15.75" thickBot="1">
      <c r="A84" t="s">
        <v>2016</v>
      </c>
      <c r="B84" s="821" t="s">
        <v>975</v>
      </c>
      <c r="C84" s="822"/>
      <c r="D84" s="822"/>
      <c r="E84" s="822"/>
      <c r="F84" s="822"/>
      <c r="G84" s="822"/>
      <c r="H84" s="822"/>
      <c r="I84" s="822"/>
      <c r="J84" s="822"/>
      <c r="K84" s="822"/>
      <c r="L84" s="822"/>
      <c r="M84" s="823"/>
      <c r="N84" s="187">
        <f>N74+N82</f>
        <v>141050.13807148059</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1"/>
      <c r="K114" s="971"/>
      <c r="L114" s="971"/>
      <c r="M114" s="971"/>
      <c r="N114" s="972"/>
    </row>
    <row r="115" spans="2:14" ht="15.75" thickBot="1">
      <c r="B115" s="418" t="s">
        <v>2221</v>
      </c>
      <c r="C115" s="419"/>
      <c r="D115" s="419"/>
      <c r="E115" s="258"/>
      <c r="F115" s="258"/>
      <c r="G115" s="258"/>
      <c r="H115" s="258"/>
      <c r="I115" s="258"/>
      <c r="J115" s="973"/>
      <c r="K115" s="973"/>
      <c r="L115" s="973"/>
      <c r="M115" s="973"/>
      <c r="N115" s="97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6"/>
      <c r="J36" s="267"/>
      <c r="K36" s="268">
        <f>VLOOKUP(A36,EQUIPOS!A6:D163,4,FALSE)</f>
        <v>218862.04930275632</v>
      </c>
      <c r="L36" s="269"/>
      <c r="M36" s="270">
        <v>35</v>
      </c>
      <c r="N36" s="271">
        <f>K36/M36</f>
        <v>6253.2014086501804</v>
      </c>
    </row>
    <row r="37" spans="1:14">
      <c r="A37" s="113" t="s">
        <v>312</v>
      </c>
      <c r="B37" s="870" t="str">
        <f>VLOOKUP(A37,EQUIPOS!A7:D154,3,FALSE)</f>
        <v>Retroexcavadora sobre oruga, potencia 138 HP, balde de 1,5 m3.</v>
      </c>
      <c r="C37" s="871"/>
      <c r="D37" s="871"/>
      <c r="E37" s="871"/>
      <c r="F37" s="871"/>
      <c r="G37" s="871"/>
      <c r="H37" s="872"/>
      <c r="I37" s="420"/>
      <c r="J37" s="421"/>
      <c r="K37" s="268">
        <f>VLOOKUP(A37,EQUIPOS!A7:D164,4,FALSE)</f>
        <v>357792.03864492098</v>
      </c>
      <c r="L37" s="334"/>
      <c r="M37" s="335">
        <v>35</v>
      </c>
      <c r="N37" s="271">
        <f>K37/M37</f>
        <v>10222.629675569171</v>
      </c>
    </row>
    <row r="38" spans="1:14">
      <c r="A38" s="113"/>
      <c r="B38" s="319"/>
      <c r="C38" s="320"/>
      <c r="D38" s="320"/>
      <c r="E38" s="322"/>
      <c r="F38" s="320"/>
      <c r="G38" s="320"/>
      <c r="H38" s="321"/>
      <c r="I38" s="327"/>
      <c r="J38" s="329"/>
      <c r="K38" s="268"/>
      <c r="L38" s="422"/>
      <c r="M38" s="423"/>
      <c r="N38" s="271"/>
    </row>
    <row r="39" spans="1:14">
      <c r="B39" s="870"/>
      <c r="C39" s="871"/>
      <c r="D39" s="871"/>
      <c r="E39" s="877"/>
      <c r="F39" s="871"/>
      <c r="G39" s="871"/>
      <c r="H39" s="872"/>
      <c r="I39" s="36"/>
      <c r="J39" s="37"/>
      <c r="K39" s="273"/>
      <c r="L39" s="275"/>
      <c r="M39" s="276"/>
      <c r="N39" s="277"/>
    </row>
    <row r="40" spans="1:14">
      <c r="B40" s="878" t="s">
        <v>952</v>
      </c>
      <c r="C40" s="879"/>
      <c r="D40" s="879"/>
      <c r="E40" s="38"/>
      <c r="F40" s="39"/>
      <c r="G40" s="39"/>
      <c r="H40" s="40"/>
      <c r="I40" s="36"/>
      <c r="J40" s="37"/>
      <c r="K40" s="278"/>
      <c r="L40" s="275"/>
      <c r="M40" s="400">
        <v>0.01</v>
      </c>
      <c r="N40" s="343">
        <f>N73*M40</f>
        <v>7.6767229862288557</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3">
        <f>SUM(N36:N41)</f>
        <v>16483.50780720558</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4" t="s">
        <v>945</v>
      </c>
      <c r="K46" s="85" t="s">
        <v>946</v>
      </c>
      <c r="L46" s="902" t="s">
        <v>955</v>
      </c>
      <c r="M46" s="901"/>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5135.5445504743257</v>
      </c>
      <c r="N47" s="271">
        <f>K47*M47</f>
        <v>6676.2079156166237</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1" t="s">
        <v>953</v>
      </c>
      <c r="C51" s="822"/>
      <c r="D51" s="822"/>
      <c r="E51" s="822"/>
      <c r="F51" s="822"/>
      <c r="G51" s="822"/>
      <c r="H51" s="822"/>
      <c r="I51" s="822"/>
      <c r="J51" s="822"/>
      <c r="K51" s="822"/>
      <c r="L51" s="822"/>
      <c r="M51" s="823"/>
      <c r="N51" s="393">
        <f>SUM(N47:N50)</f>
        <v>6676.2079156166237</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907" t="s">
        <v>961</v>
      </c>
      <c r="M55" s="886"/>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908">
        <f>VLOOKUP(A56,TRANSPORTE!A5:D117,4,FALSE)</f>
        <v>1816.651127221553</v>
      </c>
      <c r="M56" s="909"/>
      <c r="N56" s="286">
        <f>K56*L56</f>
        <v>2361.6464653880189</v>
      </c>
    </row>
    <row r="57" spans="1:14">
      <c r="B57" s="46"/>
      <c r="C57" s="47"/>
      <c r="D57" s="47"/>
      <c r="E57" s="47"/>
      <c r="F57" s="47"/>
      <c r="G57" s="47"/>
      <c r="H57" s="310"/>
      <c r="I57" s="278"/>
      <c r="J57" s="285"/>
      <c r="K57" s="278"/>
      <c r="L57" s="908"/>
      <c r="M57" s="909"/>
      <c r="N57" s="286"/>
    </row>
    <row r="58" spans="1:14">
      <c r="B58" s="46"/>
      <c r="C58" s="47"/>
      <c r="D58" s="47"/>
      <c r="E58" s="47"/>
      <c r="F58" s="47"/>
      <c r="G58" s="47"/>
      <c r="H58" s="310"/>
      <c r="I58" s="278"/>
      <c r="J58" s="285"/>
      <c r="K58" s="278"/>
      <c r="L58" s="908"/>
      <c r="M58" s="909"/>
      <c r="N58" s="286"/>
    </row>
    <row r="59" spans="1:14">
      <c r="B59" s="46"/>
      <c r="C59" s="47"/>
      <c r="D59" s="47"/>
      <c r="E59" s="47"/>
      <c r="F59" s="47"/>
      <c r="G59" s="47"/>
      <c r="H59" s="310"/>
      <c r="I59" s="278"/>
      <c r="J59" s="285"/>
      <c r="K59" s="278"/>
      <c r="L59" s="908"/>
      <c r="M59" s="909"/>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99"/>
      <c r="M61" s="900"/>
      <c r="N61" s="127"/>
    </row>
    <row r="62" spans="1:14" ht="15.75" thickBot="1">
      <c r="B62" s="910" t="s">
        <v>953</v>
      </c>
      <c r="C62" s="864"/>
      <c r="D62" s="864"/>
      <c r="E62" s="864"/>
      <c r="F62" s="864"/>
      <c r="G62" s="864"/>
      <c r="H62" s="864"/>
      <c r="I62" s="864"/>
      <c r="J62" s="864"/>
      <c r="K62" s="864"/>
      <c r="L62" s="864"/>
      <c r="M62" s="865"/>
      <c r="N62" s="104">
        <f>N56+N57+N58+N59+N60</f>
        <v>2361.6464653880189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0" t="s">
        <v>963</v>
      </c>
      <c r="C66" s="861"/>
      <c r="D66" s="861"/>
      <c r="E66" s="861"/>
      <c r="F66" s="861"/>
      <c r="G66" s="861"/>
      <c r="H66" s="861"/>
      <c r="I66" s="73" t="s">
        <v>964</v>
      </c>
      <c r="J66" s="75" t="s">
        <v>1410</v>
      </c>
      <c r="K66" s="74" t="s">
        <v>966</v>
      </c>
      <c r="L66" s="862" t="s">
        <v>950</v>
      </c>
      <c r="M66" s="863"/>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97"/>
      <c r="C72" s="898"/>
      <c r="D72" s="898"/>
      <c r="E72" s="898"/>
      <c r="F72" s="898"/>
      <c r="G72" s="898"/>
      <c r="H72" s="898"/>
      <c r="I72" s="126"/>
      <c r="J72" s="126"/>
      <c r="K72" s="126"/>
      <c r="L72" s="911"/>
      <c r="M72" s="911"/>
      <c r="N72" s="45"/>
    </row>
    <row r="73" spans="1:15" ht="15.75" thickBot="1">
      <c r="B73" s="910" t="s">
        <v>953</v>
      </c>
      <c r="C73" s="864"/>
      <c r="D73" s="864"/>
      <c r="E73" s="864"/>
      <c r="F73" s="864"/>
      <c r="G73" s="864"/>
      <c r="H73" s="864"/>
      <c r="I73" s="864"/>
      <c r="J73" s="864"/>
      <c r="K73" s="864"/>
      <c r="L73" s="864"/>
      <c r="M73" s="865"/>
      <c r="N73" s="300">
        <f>SUM(N67:N72)</f>
        <v>767.67229862288559</v>
      </c>
    </row>
    <row r="74" spans="1:15" ht="15.75" thickBot="1">
      <c r="B74" s="33"/>
      <c r="C74" s="34"/>
      <c r="D74" s="34"/>
      <c r="E74" s="34"/>
      <c r="F74" s="34"/>
      <c r="G74" s="34"/>
      <c r="H74" s="34"/>
      <c r="I74" s="34"/>
      <c r="J74" s="34"/>
      <c r="K74" s="34"/>
      <c r="L74" s="34"/>
      <c r="M74" s="34"/>
      <c r="N74" s="35"/>
    </row>
    <row r="75" spans="1:15" ht="15.75" thickBot="1">
      <c r="B75" s="821" t="s">
        <v>967</v>
      </c>
      <c r="C75" s="822"/>
      <c r="D75" s="822"/>
      <c r="E75" s="822"/>
      <c r="F75" s="822"/>
      <c r="G75" s="822"/>
      <c r="H75" s="822"/>
      <c r="I75" s="822"/>
      <c r="J75" s="822"/>
      <c r="K75" s="822"/>
      <c r="L75" s="822"/>
      <c r="M75" s="823"/>
      <c r="N75" s="99">
        <f>N42+N51+N62+N73</f>
        <v>26289.034486833109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6" t="s">
        <v>969</v>
      </c>
      <c r="C79" s="867"/>
      <c r="D79" s="867"/>
      <c r="E79" s="867"/>
      <c r="F79" s="867"/>
      <c r="G79" s="867"/>
      <c r="H79" s="867"/>
      <c r="I79" s="313"/>
      <c r="J79" s="333"/>
      <c r="K79" s="301" t="s">
        <v>970</v>
      </c>
      <c r="L79" s="868" t="s">
        <v>971</v>
      </c>
      <c r="M79" s="869"/>
      <c r="N79" s="302"/>
    </row>
    <row r="80" spans="1:15">
      <c r="B80" s="854" t="s">
        <v>972</v>
      </c>
      <c r="C80" s="855"/>
      <c r="D80" s="855"/>
      <c r="E80" s="855"/>
      <c r="F80" s="855"/>
      <c r="G80" s="855"/>
      <c r="H80" s="855"/>
      <c r="I80" s="87"/>
      <c r="J80" s="88"/>
      <c r="K80" s="303">
        <v>0.2</v>
      </c>
      <c r="L80" s="856">
        <f>N75*K80</f>
        <v>5257.8068973666223</v>
      </c>
      <c r="M80" s="857"/>
      <c r="N80" s="51"/>
    </row>
    <row r="81" spans="1:14">
      <c r="B81" s="89" t="s">
        <v>973</v>
      </c>
      <c r="C81" s="90"/>
      <c r="D81" s="90"/>
      <c r="E81" s="90"/>
      <c r="F81" s="90"/>
      <c r="G81" s="90"/>
      <c r="H81" s="90"/>
      <c r="I81" s="87"/>
      <c r="J81" s="88"/>
      <c r="K81" s="303">
        <v>0.05</v>
      </c>
      <c r="L81" s="856">
        <f>N75*K81</f>
        <v>1314.4517243416556</v>
      </c>
      <c r="M81" s="857"/>
      <c r="N81" s="51"/>
    </row>
    <row r="82" spans="1:14" ht="15.75" thickBot="1">
      <c r="B82" s="91" t="s">
        <v>974</v>
      </c>
      <c r="C82" s="92"/>
      <c r="D82" s="92"/>
      <c r="E82" s="92"/>
      <c r="F82" s="92"/>
      <c r="G82" s="92"/>
      <c r="H82" s="92"/>
      <c r="I82" s="93"/>
      <c r="J82" s="94"/>
      <c r="K82" s="304">
        <v>0.05</v>
      </c>
      <c r="L82" s="858">
        <f>N75*K82</f>
        <v>1314.4517243416556</v>
      </c>
      <c r="M82" s="859"/>
      <c r="N82" s="51"/>
    </row>
    <row r="83" spans="1:14" ht="15.75" thickBot="1">
      <c r="B83" s="821" t="s">
        <v>953</v>
      </c>
      <c r="C83" s="822"/>
      <c r="D83" s="822"/>
      <c r="E83" s="822"/>
      <c r="F83" s="822"/>
      <c r="G83" s="822"/>
      <c r="H83" s="822"/>
      <c r="I83" s="822"/>
      <c r="J83" s="822"/>
      <c r="K83" s="822"/>
      <c r="L83" s="822"/>
      <c r="M83" s="823"/>
      <c r="N83" s="52">
        <f>L80+L81+L82</f>
        <v>7886.7103460499338</v>
      </c>
    </row>
    <row r="84" spans="1:14" ht="15.75" thickBot="1">
      <c r="B84" s="33"/>
      <c r="C84" s="34"/>
      <c r="D84" s="34"/>
      <c r="E84" s="34"/>
      <c r="F84" s="34"/>
      <c r="G84" s="34"/>
      <c r="H84" s="34"/>
      <c r="I84" s="34"/>
      <c r="J84" s="34"/>
      <c r="K84" s="34"/>
      <c r="L84" s="34"/>
      <c r="M84" s="34"/>
      <c r="N84" s="35"/>
    </row>
    <row r="85" spans="1:14" ht="15.75" thickBot="1">
      <c r="A85" t="s">
        <v>2016</v>
      </c>
      <c r="B85" s="821" t="s">
        <v>975</v>
      </c>
      <c r="C85" s="822"/>
      <c r="D85" s="822"/>
      <c r="E85" s="822"/>
      <c r="F85" s="822"/>
      <c r="G85" s="822"/>
      <c r="H85" s="822"/>
      <c r="I85" s="822"/>
      <c r="J85" s="822"/>
      <c r="K85" s="822"/>
      <c r="L85" s="822"/>
      <c r="M85" s="823"/>
      <c r="N85" s="187">
        <f>N75+N83</f>
        <v>34175.744832883043</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1"/>
      <c r="K115" s="971"/>
      <c r="L115" s="971"/>
      <c r="M115" s="971"/>
      <c r="N115" s="972"/>
    </row>
    <row r="116" spans="2:14" ht="15.75" thickBot="1">
      <c r="B116" s="418" t="s">
        <v>2221</v>
      </c>
      <c r="C116" s="419"/>
      <c r="D116" s="419"/>
      <c r="E116" s="258"/>
      <c r="F116" s="258"/>
      <c r="G116" s="258"/>
      <c r="H116" s="258"/>
      <c r="I116" s="258"/>
      <c r="J116" s="973"/>
      <c r="K116" s="973"/>
      <c r="L116" s="973"/>
      <c r="M116" s="973"/>
      <c r="N116" s="97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6"/>
      <c r="J36" s="267"/>
      <c r="K36" s="268">
        <f>VLOOKUP(A36,EQUIPOS!A6:D163,4,FALSE)</f>
        <v>218862.04930275632</v>
      </c>
      <c r="L36" s="269"/>
      <c r="M36" s="270">
        <v>2.5</v>
      </c>
      <c r="N36" s="271">
        <f>K36/M36</f>
        <v>87544.819721102525</v>
      </c>
    </row>
    <row r="37" spans="1:14">
      <c r="A37" s="113" t="s">
        <v>129</v>
      </c>
      <c r="B37" s="870" t="str">
        <f>VLOOKUP(A37,EQUIPOS!A7:D154,3,FALSE)</f>
        <v xml:space="preserve">Buldozer, Potencia al volante de 140 HP, motor de 2200 RPM, longitud de hoja 4,80m. </v>
      </c>
      <c r="C37" s="871"/>
      <c r="D37" s="871"/>
      <c r="E37" s="871"/>
      <c r="F37" s="871"/>
      <c r="G37" s="871"/>
      <c r="H37" s="872"/>
      <c r="I37" s="420"/>
      <c r="J37" s="421"/>
      <c r="K37" s="268">
        <f>VLOOKUP(A37,EQUIPOS!A7:D164,4,FALSE)</f>
        <v>316715.67636623775</v>
      </c>
      <c r="L37" s="334"/>
      <c r="M37" s="335">
        <v>100</v>
      </c>
      <c r="N37" s="271">
        <f>K37/M37</f>
        <v>3167.1567636623777</v>
      </c>
    </row>
    <row r="38" spans="1:14">
      <c r="A38" s="113" t="s">
        <v>312</v>
      </c>
      <c r="B38" s="870" t="str">
        <f>VLOOKUP(A38,EQUIPOS!A8:D154,3,FALSE)</f>
        <v>Retroexcavadora sobre oruga, potencia 138 HP, balde de 1,5 m3.</v>
      </c>
      <c r="C38" s="871"/>
      <c r="D38" s="871"/>
      <c r="E38" s="871"/>
      <c r="F38" s="871"/>
      <c r="G38" s="871"/>
      <c r="H38" s="872"/>
      <c r="I38" s="327"/>
      <c r="J38" s="329"/>
      <c r="K38" s="268">
        <f>VLOOKUP(A38,EQUIPOS!A8:D165,4,FALSE)</f>
        <v>357792.03864492098</v>
      </c>
      <c r="L38" s="422"/>
      <c r="M38" s="423">
        <v>16</v>
      </c>
      <c r="N38" s="271">
        <f>K38/M38</f>
        <v>22362.002415307561</v>
      </c>
    </row>
    <row r="39" spans="1:14">
      <c r="B39" s="870"/>
      <c r="C39" s="871"/>
      <c r="D39" s="871"/>
      <c r="E39" s="877"/>
      <c r="F39" s="871"/>
      <c r="G39" s="871"/>
      <c r="H39" s="872"/>
      <c r="I39" s="36"/>
      <c r="J39" s="37"/>
      <c r="K39" s="273"/>
      <c r="L39" s="275"/>
      <c r="M39" s="276"/>
      <c r="N39" s="277"/>
    </row>
    <row r="40" spans="1:14">
      <c r="B40" s="878" t="s">
        <v>952</v>
      </c>
      <c r="C40" s="879"/>
      <c r="D40" s="879"/>
      <c r="E40" s="38"/>
      <c r="F40" s="39"/>
      <c r="G40" s="39"/>
      <c r="H40" s="40"/>
      <c r="I40" s="36"/>
      <c r="J40" s="37"/>
      <c r="K40" s="278"/>
      <c r="L40" s="275"/>
      <c r="M40" s="400">
        <v>0.01</v>
      </c>
      <c r="N40" s="343">
        <f>N76*M40</f>
        <v>25.250800282375621</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3">
        <f>SUM(N36:N41)</f>
        <v>113099.22970035484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4" t="s">
        <v>945</v>
      </c>
      <c r="K46" s="85" t="s">
        <v>946</v>
      </c>
      <c r="L46" s="902" t="s">
        <v>955</v>
      </c>
      <c r="M46" s="901"/>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14416.876437008854</v>
      </c>
      <c r="N47" s="271">
        <f>K47*M47</f>
        <v>4325.062931102656</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3368.4290740674887</v>
      </c>
      <c r="N48" s="271">
        <f t="shared" ref="N48:N53" si="0">K48*M48</f>
        <v>10105.287222202467</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8495.6593289516459</v>
      </c>
      <c r="N49" s="271">
        <f t="shared" si="0"/>
        <v>2123.9148322379115</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1415.9432214919407</v>
      </c>
      <c r="N50" s="271">
        <f t="shared" si="0"/>
        <v>1415.9432214919407</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1415.9432214919407</v>
      </c>
      <c r="N51" s="271">
        <f t="shared" si="0"/>
        <v>1415.9432214919407</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9150.8538044502675</v>
      </c>
      <c r="N52" s="271">
        <f t="shared" si="0"/>
        <v>4191.0910424382228</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5135.5445504743257</v>
      </c>
      <c r="N53" s="271">
        <f t="shared" si="0"/>
        <v>6676.2079156166237</v>
      </c>
    </row>
    <row r="54" spans="1:14" ht="15.75" thickBot="1">
      <c r="B54" s="821" t="s">
        <v>953</v>
      </c>
      <c r="C54" s="822"/>
      <c r="D54" s="822"/>
      <c r="E54" s="822"/>
      <c r="F54" s="822"/>
      <c r="G54" s="822"/>
      <c r="H54" s="822"/>
      <c r="I54" s="822"/>
      <c r="J54" s="822"/>
      <c r="K54" s="822"/>
      <c r="L54" s="822"/>
      <c r="M54" s="823"/>
      <c r="N54" s="393">
        <f>SUM(N47:N53)</f>
        <v>30253.450386581761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08">
        <f>VLOOKUP(A59,TRANSPORTE!A5:D117,4,FALSE)</f>
        <v>1816.651127221553</v>
      </c>
      <c r="M59" s="909"/>
      <c r="N59" s="286">
        <f>K59*L59</f>
        <v>2361.6464653880189</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821" t="s">
        <v>953</v>
      </c>
      <c r="C76" s="822"/>
      <c r="D76" s="822"/>
      <c r="E76" s="822"/>
      <c r="F76" s="822"/>
      <c r="G76" s="822"/>
      <c r="H76" s="822"/>
      <c r="I76" s="864"/>
      <c r="J76" s="864"/>
      <c r="K76" s="864"/>
      <c r="L76" s="864"/>
      <c r="M76" s="865"/>
      <c r="N76" s="300">
        <f>SUM(N70:N75)</f>
        <v>2525.0800282375621</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148239.40658056218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29647.881316112438</v>
      </c>
      <c r="M83" s="857"/>
      <c r="N83" s="51"/>
    </row>
    <row r="84" spans="1:14">
      <c r="B84" s="89" t="s">
        <v>973</v>
      </c>
      <c r="C84" s="90"/>
      <c r="D84" s="90"/>
      <c r="E84" s="90"/>
      <c r="F84" s="90"/>
      <c r="G84" s="90"/>
      <c r="H84" s="90"/>
      <c r="I84" s="87"/>
      <c r="J84" s="88"/>
      <c r="K84" s="303">
        <v>0.05</v>
      </c>
      <c r="L84" s="856">
        <f>N78*K84</f>
        <v>7411.9703290281095</v>
      </c>
      <c r="M84" s="857"/>
      <c r="N84" s="51"/>
    </row>
    <row r="85" spans="1:14" ht="15.75" thickBot="1">
      <c r="B85" s="91" t="s">
        <v>974</v>
      </c>
      <c r="C85" s="92"/>
      <c r="D85" s="92"/>
      <c r="E85" s="92"/>
      <c r="F85" s="92"/>
      <c r="G85" s="92"/>
      <c r="H85" s="92"/>
      <c r="I85" s="93"/>
      <c r="J85" s="94"/>
      <c r="K85" s="304">
        <v>0.05</v>
      </c>
      <c r="L85" s="858">
        <f>N78*K85</f>
        <v>7411.9703290281095</v>
      </c>
      <c r="M85" s="859"/>
      <c r="N85" s="51"/>
    </row>
    <row r="86" spans="1:14" ht="15.75" thickBot="1">
      <c r="B86" s="821" t="s">
        <v>953</v>
      </c>
      <c r="C86" s="822"/>
      <c r="D86" s="822"/>
      <c r="E86" s="822"/>
      <c r="F86" s="822"/>
      <c r="G86" s="822"/>
      <c r="H86" s="822"/>
      <c r="I86" s="822"/>
      <c r="J86" s="822"/>
      <c r="K86" s="822"/>
      <c r="L86" s="822"/>
      <c r="M86" s="823"/>
      <c r="N86" s="52">
        <f>L83+L84+L85</f>
        <v>44471.821974168655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192711.22855473083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6"/>
      <c r="J36" s="267"/>
      <c r="K36" s="268">
        <f>VLOOKUP(A36,EQUIPOS!A6:D163,4,FALSE)</f>
        <v>218862.04930275632</v>
      </c>
      <c r="L36" s="269"/>
      <c r="M36" s="335">
        <v>2.5</v>
      </c>
      <c r="N36" s="271">
        <f>K36/M36</f>
        <v>87544.819721102525</v>
      </c>
    </row>
    <row r="37" spans="1:14">
      <c r="A37" s="113" t="s">
        <v>129</v>
      </c>
      <c r="B37" s="870" t="str">
        <f>VLOOKUP(A37,EQUIPOS!A7:D154,3,FALSE)</f>
        <v xml:space="preserve">Buldozer, Potencia al volante de 140 HP, motor de 2200 RPM, longitud de hoja 4,80m. </v>
      </c>
      <c r="C37" s="871"/>
      <c r="D37" s="871"/>
      <c r="E37" s="871"/>
      <c r="F37" s="871"/>
      <c r="G37" s="871"/>
      <c r="H37" s="872"/>
      <c r="I37" s="420"/>
      <c r="J37" s="421"/>
      <c r="K37" s="268">
        <f>VLOOKUP(A37,EQUIPOS!A7:D164,4,FALSE)</f>
        <v>316715.67636623775</v>
      </c>
      <c r="L37" s="334"/>
      <c r="M37" s="335">
        <v>100</v>
      </c>
      <c r="N37" s="271">
        <f>K37/M37</f>
        <v>3167.1567636623777</v>
      </c>
    </row>
    <row r="38" spans="1:14">
      <c r="A38" s="113" t="s">
        <v>261</v>
      </c>
      <c r="B38" s="870" t="str">
        <f>VLOOKUP(A38,EQUIPOS!A8:D154,3,FALSE)</f>
        <v xml:space="preserve">Motobomba 3 PULGADAS (incluye operario)
</v>
      </c>
      <c r="C38" s="871"/>
      <c r="D38" s="871"/>
      <c r="E38" s="871"/>
      <c r="F38" s="871"/>
      <c r="G38" s="871"/>
      <c r="H38" s="872"/>
      <c r="I38" s="327"/>
      <c r="J38" s="329"/>
      <c r="K38" s="268">
        <f>VLOOKUP(A38,EQUIPOS!A8:D165,4,FALSE)</f>
        <v>12153.820118883301</v>
      </c>
      <c r="L38" s="422"/>
      <c r="M38" s="423">
        <v>8</v>
      </c>
      <c r="N38" s="271">
        <f>K38/M38</f>
        <v>1519.2275148604126</v>
      </c>
    </row>
    <row r="39" spans="1:14">
      <c r="A39" t="s">
        <v>312</v>
      </c>
      <c r="B39" s="870" t="str">
        <f>VLOOKUP(A39,EQUIPOS!A9:D154,3,FALSE)</f>
        <v>Retroexcavadora sobre oruga, potencia 138 HP, balde de 1,5 m3.</v>
      </c>
      <c r="C39" s="871"/>
      <c r="D39" s="871"/>
      <c r="E39" s="871"/>
      <c r="F39" s="871"/>
      <c r="G39" s="871"/>
      <c r="H39" s="872"/>
      <c r="I39" s="36"/>
      <c r="J39" s="37"/>
      <c r="K39" s="268">
        <f>VLOOKUP(A39,EQUIPOS!A9:D166,4,FALSE)</f>
        <v>357792.03864492098</v>
      </c>
      <c r="L39" s="275"/>
      <c r="M39" s="335">
        <v>8</v>
      </c>
      <c r="N39" s="271">
        <f>K39/M39</f>
        <v>44724.004830615122</v>
      </c>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N78*M41</f>
        <v>215.73612180720397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137170.94495204766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14416.876437008854</v>
      </c>
      <c r="N48" s="271">
        <f>K48*M48</f>
        <v>4325.062931102656</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3368.4290740674887</v>
      </c>
      <c r="N49" s="271">
        <f t="shared" ref="N49:N54" si="0">K49*M49</f>
        <v>10105.287222202467</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8495.6593289516459</v>
      </c>
      <c r="N50" s="271">
        <f t="shared" si="0"/>
        <v>2123.9148322379115</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1415.9432214919407</v>
      </c>
      <c r="N51" s="271">
        <f t="shared" si="0"/>
        <v>1415.9432214919407</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1415.9432214919407</v>
      </c>
      <c r="N52" s="271">
        <f t="shared" si="0"/>
        <v>1415.9432214919407</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9150.8538044502675</v>
      </c>
      <c r="N53" s="271">
        <f>K53*M53</f>
        <v>4191.0910424382228</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5135.5445504743257</v>
      </c>
      <c r="N54" s="271">
        <f t="shared" si="0"/>
        <v>6676.2079156166237</v>
      </c>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30253.450386581761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908">
        <f>VLOOKUP(A61,TRANSPORTE!A5:D117,4,FALSE)</f>
        <v>1816.651127221553</v>
      </c>
      <c r="M61" s="909"/>
      <c r="N61" s="286">
        <f>K61*L61</f>
        <v>2361.6464653880189</v>
      </c>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2361.6464653880189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0">
        <f>SUM(N72:N77)</f>
        <v>21573.612180720396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191359.65398473784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38271.93079694757</v>
      </c>
      <c r="M85" s="857"/>
      <c r="N85" s="51"/>
    </row>
    <row r="86" spans="1:14">
      <c r="B86" s="89" t="s">
        <v>973</v>
      </c>
      <c r="C86" s="90"/>
      <c r="D86" s="90"/>
      <c r="E86" s="90"/>
      <c r="F86" s="90"/>
      <c r="G86" s="90"/>
      <c r="H86" s="90"/>
      <c r="I86" s="87"/>
      <c r="J86" s="88"/>
      <c r="K86" s="303">
        <v>0.05</v>
      </c>
      <c r="L86" s="856">
        <f>N80*K86</f>
        <v>9567.9826992368926</v>
      </c>
      <c r="M86" s="857"/>
      <c r="N86" s="51"/>
    </row>
    <row r="87" spans="1:14" ht="15.75" thickBot="1">
      <c r="B87" s="91" t="s">
        <v>974</v>
      </c>
      <c r="C87" s="92"/>
      <c r="D87" s="92"/>
      <c r="E87" s="92"/>
      <c r="F87" s="92"/>
      <c r="G87" s="92"/>
      <c r="H87" s="92"/>
      <c r="I87" s="93"/>
      <c r="J87" s="94"/>
      <c r="K87" s="304">
        <v>0.05</v>
      </c>
      <c r="L87" s="858">
        <f>N80*K87</f>
        <v>9567.9826992368926</v>
      </c>
      <c r="M87" s="859"/>
      <c r="N87" s="51"/>
    </row>
    <row r="88" spans="1:14" ht="15.75" thickBot="1">
      <c r="B88" s="821" t="s">
        <v>953</v>
      </c>
      <c r="C88" s="822"/>
      <c r="D88" s="822"/>
      <c r="E88" s="822"/>
      <c r="F88" s="822"/>
      <c r="G88" s="822"/>
      <c r="H88" s="822"/>
      <c r="I88" s="822"/>
      <c r="J88" s="822"/>
      <c r="K88" s="822"/>
      <c r="L88" s="822"/>
      <c r="M88" s="823"/>
      <c r="N88" s="52">
        <f>L85+L86+L87</f>
        <v>57407.896195421352</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248767.55018015919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2.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129</v>
      </c>
      <c r="B36" s="870" t="str">
        <f>VLOOKUP(A36,EQUIPOS!A6:D154,3,FALSE)</f>
        <v xml:space="preserve">Buldozer, Potencia al volante de 140 HP, motor de 2200 RPM, longitud de hoja 4,80m. </v>
      </c>
      <c r="C36" s="871"/>
      <c r="D36" s="871"/>
      <c r="E36" s="871"/>
      <c r="F36" s="871"/>
      <c r="G36" s="871"/>
      <c r="H36" s="872"/>
      <c r="I36" s="266"/>
      <c r="J36" s="267"/>
      <c r="K36" s="268">
        <f>VLOOKUP(A36,EQUIPOS!A6:D163,4,FALSE)</f>
        <v>316715.67636623775</v>
      </c>
      <c r="L36" s="269"/>
      <c r="M36" s="335">
        <v>100</v>
      </c>
      <c r="N36" s="271">
        <f>K36/M36</f>
        <v>3167.1567636623777</v>
      </c>
    </row>
    <row r="37" spans="1:14">
      <c r="A37" s="113" t="s">
        <v>312</v>
      </c>
      <c r="B37" s="870" t="str">
        <f>VLOOKUP(A37,EQUIPOS!A7:D154,3,FALSE)</f>
        <v>Retroexcavadora sobre oruga, potencia 138 HP, balde de 1,5 m3.</v>
      </c>
      <c r="C37" s="871"/>
      <c r="D37" s="871"/>
      <c r="E37" s="871"/>
      <c r="F37" s="871"/>
      <c r="G37" s="871"/>
      <c r="H37" s="872"/>
      <c r="I37" s="420"/>
      <c r="J37" s="421"/>
      <c r="K37" s="268">
        <f>VLOOKUP(A37,EQUIPOS!A7:D164,4,FALSE)</f>
        <v>357792.03864492098</v>
      </c>
      <c r="L37" s="334"/>
      <c r="M37" s="335">
        <v>35</v>
      </c>
      <c r="N37" s="271">
        <f>K37/M37</f>
        <v>10222.629675569171</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7.6767229862288557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13397.463162217779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5135.5445504743257</v>
      </c>
      <c r="N48" s="271">
        <f>K48*M48</f>
        <v>6676.2079156166237</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1" t="s">
        <v>953</v>
      </c>
      <c r="C55" s="822"/>
      <c r="D55" s="822"/>
      <c r="E55" s="822"/>
      <c r="F55" s="822"/>
      <c r="G55" s="822"/>
      <c r="H55" s="822"/>
      <c r="I55" s="822"/>
      <c r="J55" s="822"/>
      <c r="K55" s="822"/>
      <c r="L55" s="822"/>
      <c r="M55" s="823"/>
      <c r="N55" s="393">
        <f>SUM(N48:N54)</f>
        <v>6676.2079156166237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767.67229862288559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23202.989841845305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4640.5979683690612</v>
      </c>
      <c r="M84" s="857"/>
      <c r="N84" s="51"/>
    </row>
    <row r="85" spans="1:14">
      <c r="B85" s="89" t="s">
        <v>973</v>
      </c>
      <c r="C85" s="90"/>
      <c r="D85" s="90"/>
      <c r="E85" s="90"/>
      <c r="F85" s="90"/>
      <c r="G85" s="90"/>
      <c r="H85" s="90"/>
      <c r="I85" s="87"/>
      <c r="J85" s="88"/>
      <c r="K85" s="303">
        <v>0.05</v>
      </c>
      <c r="L85" s="856">
        <f>N79*K85</f>
        <v>1160.1494920922653</v>
      </c>
      <c r="M85" s="857"/>
      <c r="N85" s="51"/>
    </row>
    <row r="86" spans="1:14" ht="15.75" thickBot="1">
      <c r="B86" s="91" t="s">
        <v>974</v>
      </c>
      <c r="C86" s="92"/>
      <c r="D86" s="92"/>
      <c r="E86" s="92"/>
      <c r="F86" s="92"/>
      <c r="G86" s="92"/>
      <c r="H86" s="92"/>
      <c r="I86" s="93"/>
      <c r="J86" s="94"/>
      <c r="K86" s="304">
        <v>0.05</v>
      </c>
      <c r="L86" s="858">
        <f>N79*K86</f>
        <v>1160.1494920922653</v>
      </c>
      <c r="M86" s="859"/>
      <c r="N86" s="51"/>
    </row>
    <row r="87" spans="1:14" ht="15.75" thickBot="1">
      <c r="B87" s="821" t="s">
        <v>953</v>
      </c>
      <c r="C87" s="822"/>
      <c r="D87" s="822"/>
      <c r="E87" s="822"/>
      <c r="F87" s="822"/>
      <c r="G87" s="822"/>
      <c r="H87" s="822"/>
      <c r="I87" s="822"/>
      <c r="J87" s="822"/>
      <c r="K87" s="822"/>
      <c r="L87" s="822"/>
      <c r="M87" s="823"/>
      <c r="N87" s="52">
        <f>L84+L85+L86</f>
        <v>6960.8969525535913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30163.886794398895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7.75" customHeight="1" thickBot="1">
      <c r="B29" s="71" t="s">
        <v>943</v>
      </c>
      <c r="C29" s="800" t="s">
        <v>944</v>
      </c>
      <c r="D29" s="801"/>
      <c r="E29" s="801"/>
      <c r="F29" s="801"/>
      <c r="G29" s="801"/>
      <c r="H29" s="801"/>
      <c r="I29" s="801"/>
      <c r="J29" s="72"/>
      <c r="K29" s="341" t="s">
        <v>2215</v>
      </c>
      <c r="L29" s="797" t="s">
        <v>945</v>
      </c>
      <c r="M29" s="798"/>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91" t="s">
        <v>944</v>
      </c>
      <c r="C34" s="892"/>
      <c r="D34" s="892"/>
      <c r="E34" s="892"/>
      <c r="F34" s="892"/>
      <c r="G34" s="892"/>
      <c r="H34" s="893"/>
      <c r="I34" s="894" t="s">
        <v>948</v>
      </c>
      <c r="J34" s="895"/>
      <c r="K34" s="69" t="s">
        <v>949</v>
      </c>
      <c r="L34" s="896" t="s">
        <v>950</v>
      </c>
      <c r="M34" s="893"/>
      <c r="N34" s="70" t="s">
        <v>951</v>
      </c>
    </row>
    <row r="35" spans="1:14">
      <c r="A35" s="113" t="s">
        <v>263</v>
      </c>
      <c r="B35" s="870" t="str">
        <f>VLOOKUP(A35,EQUIPOS!A6:D154,3,FALSE)</f>
        <v xml:space="preserve">Motobomba 4 pulgadas
</v>
      </c>
      <c r="C35" s="871"/>
      <c r="D35" s="871"/>
      <c r="E35" s="871"/>
      <c r="F35" s="871"/>
      <c r="G35" s="871"/>
      <c r="H35" s="872"/>
      <c r="I35" s="266"/>
      <c r="J35" s="267"/>
      <c r="K35" s="268">
        <f>VLOOKUP(A35,EQUIPOS!A6:D163,4,FALSE)</f>
        <v>15806.991484096776</v>
      </c>
      <c r="L35" s="269"/>
      <c r="M35" s="335">
        <v>21</v>
      </c>
      <c r="N35" s="271">
        <f>K35/M35</f>
        <v>752.71388019508458</v>
      </c>
    </row>
    <row r="36" spans="1:14">
      <c r="A36" s="113" t="s">
        <v>129</v>
      </c>
      <c r="B36" s="870" t="str">
        <f>VLOOKUP(A36,EQUIPOS!A7:D154,3,FALSE)</f>
        <v xml:space="preserve">Buldozer, Potencia al volante de 140 HP, motor de 2200 RPM, longitud de hoja 4,80m. </v>
      </c>
      <c r="C36" s="871"/>
      <c r="D36" s="871"/>
      <c r="E36" s="871"/>
      <c r="F36" s="871"/>
      <c r="G36" s="871"/>
      <c r="H36" s="872"/>
      <c r="I36" s="420"/>
      <c r="J36" s="421"/>
      <c r="K36" s="268">
        <f>VLOOKUP(A36,EQUIPOS!A7:D164,4,FALSE)</f>
        <v>316715.67636623775</v>
      </c>
      <c r="L36" s="334"/>
      <c r="M36" s="335">
        <v>100</v>
      </c>
      <c r="N36" s="271">
        <f>K36/M36</f>
        <v>3167.1567636623777</v>
      </c>
    </row>
    <row r="37" spans="1:14">
      <c r="A37" s="113" t="s">
        <v>312</v>
      </c>
      <c r="B37" s="870" t="str">
        <f>VLOOKUP(A37,EQUIPOS!A8:D154,3,FALSE)</f>
        <v>Retroexcavadora sobre oruga, potencia 138 HP, balde de 1,5 m3.</v>
      </c>
      <c r="C37" s="871"/>
      <c r="D37" s="871"/>
      <c r="E37" s="871"/>
      <c r="F37" s="871"/>
      <c r="G37" s="871"/>
      <c r="H37" s="872"/>
      <c r="I37" s="327"/>
      <c r="J37" s="329"/>
      <c r="K37" s="268">
        <f>VLOOKUP(A37,EQUIPOS!A8:D165,4,FALSE)</f>
        <v>357792.03864492098</v>
      </c>
      <c r="L37" s="422"/>
      <c r="M37" s="423">
        <v>21</v>
      </c>
      <c r="N37" s="271">
        <f>K37/M37</f>
        <v>17037.716125948617</v>
      </c>
    </row>
    <row r="38" spans="1:14">
      <c r="B38" s="870"/>
      <c r="C38" s="871"/>
      <c r="D38" s="871"/>
      <c r="E38" s="871"/>
      <c r="F38" s="871"/>
      <c r="G38" s="871"/>
      <c r="H38" s="872"/>
      <c r="I38" s="36"/>
      <c r="J38" s="37"/>
      <c r="K38" s="268"/>
      <c r="L38" s="275"/>
      <c r="M38" s="335"/>
      <c r="N38" s="271"/>
    </row>
    <row r="39" spans="1:14">
      <c r="B39" s="319"/>
      <c r="C39" s="320"/>
      <c r="D39" s="320"/>
      <c r="E39" s="320"/>
      <c r="F39" s="322"/>
      <c r="G39" s="322"/>
      <c r="H39" s="125"/>
      <c r="I39" s="36"/>
      <c r="J39" s="37"/>
      <c r="K39" s="268"/>
      <c r="L39" s="275"/>
      <c r="M39" s="276"/>
      <c r="N39" s="272"/>
    </row>
    <row r="40" spans="1:14">
      <c r="B40" s="878" t="s">
        <v>952</v>
      </c>
      <c r="C40" s="879"/>
      <c r="D40" s="879"/>
      <c r="E40" s="38"/>
      <c r="F40" s="39"/>
      <c r="G40" s="39"/>
      <c r="H40" s="40"/>
      <c r="I40" s="36"/>
      <c r="J40" s="37"/>
      <c r="K40" s="278"/>
      <c r="L40" s="275"/>
      <c r="M40" s="400">
        <v>0.01</v>
      </c>
      <c r="N40" s="343">
        <f>N76*M40</f>
        <v>12.794538310381427</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3">
        <f>SUM(N35:N41)</f>
        <v>20970.381308116459</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4" t="s">
        <v>945</v>
      </c>
      <c r="K46" s="85" t="s">
        <v>946</v>
      </c>
      <c r="L46" s="902" t="s">
        <v>955</v>
      </c>
      <c r="M46" s="901"/>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5135.5445504743257</v>
      </c>
      <c r="N47" s="271">
        <f>K47*M47</f>
        <v>6676.2079156166237</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1" t="s">
        <v>953</v>
      </c>
      <c r="C54" s="822"/>
      <c r="D54" s="822"/>
      <c r="E54" s="822"/>
      <c r="F54" s="822"/>
      <c r="G54" s="822"/>
      <c r="H54" s="822"/>
      <c r="I54" s="822"/>
      <c r="J54" s="822"/>
      <c r="K54" s="822"/>
      <c r="L54" s="822"/>
      <c r="M54" s="823"/>
      <c r="N54" s="393">
        <f>SUM(N47:N53)</f>
        <v>6676.2079156166237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908">
        <f>VLOOKUP(A59,TRANSPORTE!A5:D117,4,FALSE)</f>
        <v>1816.651127221553</v>
      </c>
      <c r="M59" s="909"/>
      <c r="N59" s="286">
        <f>K59*L59</f>
        <v>2361.6464653880189</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2361.6464653880189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127"/>
    </row>
    <row r="76" spans="1:15" ht="15.75" thickBot="1">
      <c r="B76" s="910" t="s">
        <v>953</v>
      </c>
      <c r="C76" s="864"/>
      <c r="D76" s="864"/>
      <c r="E76" s="864"/>
      <c r="F76" s="864"/>
      <c r="G76" s="864"/>
      <c r="H76" s="864"/>
      <c r="I76" s="864"/>
      <c r="J76" s="864"/>
      <c r="K76" s="864"/>
      <c r="L76" s="864"/>
      <c r="M76" s="865"/>
      <c r="N76" s="459">
        <f>SUM(N70:N75)</f>
        <v>1279.4538310381427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31287.689520159245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6257.5379040318494</v>
      </c>
      <c r="M83" s="857"/>
      <c r="N83" s="51"/>
    </row>
    <row r="84" spans="1:14">
      <c r="B84" s="89" t="s">
        <v>973</v>
      </c>
      <c r="C84" s="90"/>
      <c r="D84" s="90"/>
      <c r="E84" s="90"/>
      <c r="F84" s="90"/>
      <c r="G84" s="90"/>
      <c r="H84" s="90"/>
      <c r="I84" s="87"/>
      <c r="J84" s="88"/>
      <c r="K84" s="303">
        <v>0.05</v>
      </c>
      <c r="L84" s="856">
        <f>N78*K84</f>
        <v>1564.3844760079623</v>
      </c>
      <c r="M84" s="857"/>
      <c r="N84" s="51"/>
    </row>
    <row r="85" spans="1:14" ht="15.75" thickBot="1">
      <c r="B85" s="91" t="s">
        <v>974</v>
      </c>
      <c r="C85" s="92"/>
      <c r="D85" s="92"/>
      <c r="E85" s="92"/>
      <c r="F85" s="92"/>
      <c r="G85" s="92"/>
      <c r="H85" s="92"/>
      <c r="I85" s="93"/>
      <c r="J85" s="94"/>
      <c r="K85" s="304">
        <v>0.05</v>
      </c>
      <c r="L85" s="858">
        <f>N78*K85</f>
        <v>1564.3844760079623</v>
      </c>
      <c r="M85" s="859"/>
      <c r="N85" s="51"/>
    </row>
    <row r="86" spans="1:14" ht="15.75" thickBot="1">
      <c r="B86" s="821" t="s">
        <v>953</v>
      </c>
      <c r="C86" s="822"/>
      <c r="D86" s="822"/>
      <c r="E86" s="822"/>
      <c r="F86" s="822"/>
      <c r="G86" s="822"/>
      <c r="H86" s="822"/>
      <c r="I86" s="822"/>
      <c r="J86" s="822"/>
      <c r="K86" s="822"/>
      <c r="L86" s="822"/>
      <c r="M86" s="823"/>
      <c r="N86" s="52">
        <f>L83+L84+L85</f>
        <v>9386.306856047775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40673.996376207018</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335">
        <v>2.5</v>
      </c>
      <c r="N36" s="271">
        <f>K36/M36</f>
        <v>22368.188605036619</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22774.171105036618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270316.43319391599</v>
      </c>
      <c r="N48" s="271">
        <f>K48*M48</f>
        <v>351411.36315209081</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643.61055522360959</v>
      </c>
      <c r="N49" s="271">
        <f>K49*M49</f>
        <v>19308.316656708288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370719.67980879912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403975.14737922378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80795.029475844756</v>
      </c>
      <c r="M84" s="857"/>
      <c r="N84" s="51"/>
    </row>
    <row r="85" spans="1:14">
      <c r="B85" s="89" t="s">
        <v>973</v>
      </c>
      <c r="C85" s="90"/>
      <c r="D85" s="90"/>
      <c r="E85" s="90"/>
      <c r="F85" s="90"/>
      <c r="G85" s="90"/>
      <c r="H85" s="90"/>
      <c r="I85" s="87"/>
      <c r="J85" s="88"/>
      <c r="K85" s="303">
        <v>0.05</v>
      </c>
      <c r="L85" s="856">
        <f>N79*K85</f>
        <v>20198.757368961189</v>
      </c>
      <c r="M85" s="857"/>
      <c r="N85" s="51"/>
    </row>
    <row r="86" spans="1:14" ht="15.75" thickBot="1">
      <c r="B86" s="91" t="s">
        <v>974</v>
      </c>
      <c r="C86" s="92"/>
      <c r="D86" s="92"/>
      <c r="E86" s="92"/>
      <c r="F86" s="92"/>
      <c r="G86" s="92"/>
      <c r="H86" s="92"/>
      <c r="I86" s="93"/>
      <c r="J86" s="94"/>
      <c r="K86" s="304">
        <v>0.05</v>
      </c>
      <c r="L86" s="858">
        <f>N79*K86</f>
        <v>20198.757368961189</v>
      </c>
      <c r="M86" s="859"/>
      <c r="N86" s="51"/>
    </row>
    <row r="87" spans="1:14" ht="15.75" thickBot="1">
      <c r="B87" s="821" t="s">
        <v>953</v>
      </c>
      <c r="C87" s="822"/>
      <c r="D87" s="822"/>
      <c r="E87" s="822"/>
      <c r="F87" s="822"/>
      <c r="G87" s="822"/>
      <c r="H87" s="822"/>
      <c r="I87" s="822"/>
      <c r="J87" s="822"/>
      <c r="K87" s="822"/>
      <c r="L87" s="822"/>
      <c r="M87" s="823"/>
      <c r="N87" s="52">
        <f>L84+L85+L86</f>
        <v>121192.54421376713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525167.69159299089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335">
        <v>2.5</v>
      </c>
      <c r="N36" s="271">
        <f>K36/M36</f>
        <v>22368.188605036619</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22774.171105036618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469174.04960225738</v>
      </c>
      <c r="N48" s="271">
        <f>K48*M48</f>
        <v>609926.26448293461</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643.61055522360959</v>
      </c>
      <c r="N49" s="271">
        <f>K49*M49</f>
        <v>19308.316656708288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629234.58113964286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45"/>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662490.04871006752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132498.0097420135</v>
      </c>
      <c r="M84" s="857"/>
      <c r="N84" s="51"/>
    </row>
    <row r="85" spans="1:14">
      <c r="B85" s="89" t="s">
        <v>973</v>
      </c>
      <c r="C85" s="90"/>
      <c r="D85" s="90"/>
      <c r="E85" s="90"/>
      <c r="F85" s="90"/>
      <c r="G85" s="90"/>
      <c r="H85" s="90"/>
      <c r="I85" s="87"/>
      <c r="J85" s="88"/>
      <c r="K85" s="303">
        <v>0.05</v>
      </c>
      <c r="L85" s="856">
        <f>N79*K85</f>
        <v>33124.502435503375</v>
      </c>
      <c r="M85" s="857"/>
      <c r="N85" s="51"/>
    </row>
    <row r="86" spans="1:14" ht="15.75" thickBot="1">
      <c r="B86" s="91" t="s">
        <v>974</v>
      </c>
      <c r="C86" s="92"/>
      <c r="D86" s="92"/>
      <c r="E86" s="92"/>
      <c r="F86" s="92"/>
      <c r="G86" s="92"/>
      <c r="H86" s="92"/>
      <c r="I86" s="93"/>
      <c r="J86" s="94"/>
      <c r="K86" s="304">
        <v>0.05</v>
      </c>
      <c r="L86" s="858">
        <f>N79*K86</f>
        <v>33124.502435503375</v>
      </c>
      <c r="M86" s="859"/>
      <c r="N86" s="51"/>
    </row>
    <row r="87" spans="1:14" ht="15.75" thickBot="1">
      <c r="B87" s="821" t="s">
        <v>953</v>
      </c>
      <c r="C87" s="822"/>
      <c r="D87" s="822"/>
      <c r="E87" s="822"/>
      <c r="F87" s="822"/>
      <c r="G87" s="822"/>
      <c r="H87" s="822"/>
      <c r="I87" s="822"/>
      <c r="J87" s="822"/>
      <c r="K87" s="822"/>
      <c r="L87" s="822"/>
      <c r="M87" s="823"/>
      <c r="N87" s="52">
        <f>L84+L85+L86</f>
        <v>198747.01461302026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861237.06332308776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335">
        <v>2.5</v>
      </c>
      <c r="N36" s="271">
        <f>K36/M36</f>
        <v>22368.188605036619</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22774.171105036618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469174.04960225738</v>
      </c>
      <c r="N48" s="271">
        <f>K48*M48</f>
        <v>609926.26448293461</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643.61055522360959</v>
      </c>
      <c r="N49" s="271">
        <f>K49*M49</f>
        <v>19308.316656708288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629234.58113964286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662490.04871006752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132498.0097420135</v>
      </c>
      <c r="M84" s="857"/>
      <c r="N84" s="51"/>
    </row>
    <row r="85" spans="1:14">
      <c r="B85" s="89" t="s">
        <v>973</v>
      </c>
      <c r="C85" s="90"/>
      <c r="D85" s="90"/>
      <c r="E85" s="90"/>
      <c r="F85" s="90"/>
      <c r="G85" s="90"/>
      <c r="H85" s="90"/>
      <c r="I85" s="87"/>
      <c r="J85" s="88"/>
      <c r="K85" s="303">
        <v>0.05</v>
      </c>
      <c r="L85" s="856">
        <f>N79*K85</f>
        <v>33124.502435503375</v>
      </c>
      <c r="M85" s="857"/>
      <c r="N85" s="51"/>
    </row>
    <row r="86" spans="1:14" ht="15.75" thickBot="1">
      <c r="B86" s="91" t="s">
        <v>974</v>
      </c>
      <c r="C86" s="92"/>
      <c r="D86" s="92"/>
      <c r="E86" s="92"/>
      <c r="F86" s="92"/>
      <c r="G86" s="92"/>
      <c r="H86" s="92"/>
      <c r="I86" s="93"/>
      <c r="J86" s="94"/>
      <c r="K86" s="304">
        <v>0.05</v>
      </c>
      <c r="L86" s="858">
        <f>N79*K86</f>
        <v>33124.502435503375</v>
      </c>
      <c r="M86" s="859"/>
      <c r="N86" s="51"/>
    </row>
    <row r="87" spans="1:14" ht="15.75" thickBot="1">
      <c r="B87" s="821" t="s">
        <v>953</v>
      </c>
      <c r="C87" s="822"/>
      <c r="D87" s="822"/>
      <c r="E87" s="822"/>
      <c r="F87" s="822"/>
      <c r="G87" s="822"/>
      <c r="H87" s="822"/>
      <c r="I87" s="822"/>
      <c r="J87" s="822"/>
      <c r="K87" s="822"/>
      <c r="L87" s="822"/>
      <c r="M87" s="823"/>
      <c r="N87" s="52">
        <f>L84+L85+L86</f>
        <v>198747.01461302026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861237.06332308776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162</v>
      </c>
      <c r="B36" s="870" t="str">
        <f>VLOOKUP(A36,EQUIPOS!A6:D154,3,FALSE)</f>
        <v>Compactador manual (SALTARIN) Peso de operación (Kg.) 52, Fuerza de impacto por golpe (KN) 12.</v>
      </c>
      <c r="C36" s="871"/>
      <c r="D36" s="871"/>
      <c r="E36" s="871"/>
      <c r="F36" s="871"/>
      <c r="G36" s="871"/>
      <c r="H36" s="872"/>
      <c r="I36" s="266"/>
      <c r="J36" s="267"/>
      <c r="K36" s="268">
        <f>VLOOKUP(A36,EQUIPOS!A6:D163,4,FALSE)</f>
        <v>55920.471512591546</v>
      </c>
      <c r="L36" s="269"/>
      <c r="M36" s="335">
        <v>2.5</v>
      </c>
      <c r="N36" s="271">
        <f>K36/M36</f>
        <v>22368.188605036619</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405.98250000000002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22774.171105036618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469174.04960225738</v>
      </c>
      <c r="N48" s="271">
        <f>K48*M48</f>
        <v>609926.26448293461</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643.61055522360959</v>
      </c>
      <c r="N49" s="271">
        <f>K49*M49</f>
        <v>19308.316656708288</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629234.58113964286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662490.04871006752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132498.0097420135</v>
      </c>
      <c r="M84" s="857"/>
      <c r="N84" s="51"/>
    </row>
    <row r="85" spans="1:14">
      <c r="B85" s="89" t="s">
        <v>973</v>
      </c>
      <c r="C85" s="90"/>
      <c r="D85" s="90"/>
      <c r="E85" s="90"/>
      <c r="F85" s="90"/>
      <c r="G85" s="90"/>
      <c r="H85" s="90"/>
      <c r="I85" s="87"/>
      <c r="J85" s="88"/>
      <c r="K85" s="303">
        <v>0.05</v>
      </c>
      <c r="L85" s="856">
        <f>N79*K85</f>
        <v>33124.502435503375</v>
      </c>
      <c r="M85" s="857"/>
      <c r="N85" s="51"/>
    </row>
    <row r="86" spans="1:14" ht="15.75" thickBot="1">
      <c r="B86" s="91" t="s">
        <v>974</v>
      </c>
      <c r="C86" s="92"/>
      <c r="D86" s="92"/>
      <c r="E86" s="92"/>
      <c r="F86" s="92"/>
      <c r="G86" s="92"/>
      <c r="H86" s="92"/>
      <c r="I86" s="93"/>
      <c r="J86" s="94"/>
      <c r="K86" s="304">
        <v>0.05</v>
      </c>
      <c r="L86" s="858">
        <f>N79*K86</f>
        <v>33124.502435503375</v>
      </c>
      <c r="M86" s="859"/>
      <c r="N86" s="51"/>
    </row>
    <row r="87" spans="1:14" ht="15.75" thickBot="1">
      <c r="B87" s="821" t="s">
        <v>953</v>
      </c>
      <c r="C87" s="822"/>
      <c r="D87" s="822"/>
      <c r="E87" s="822"/>
      <c r="F87" s="822"/>
      <c r="G87" s="822"/>
      <c r="H87" s="822"/>
      <c r="I87" s="822"/>
      <c r="J87" s="822"/>
      <c r="K87" s="822"/>
      <c r="L87" s="822"/>
      <c r="M87" s="823"/>
      <c r="N87" s="52">
        <f>L84+L85+L86</f>
        <v>198747.01461302026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861237.06332308776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c r="B36" s="870"/>
      <c r="C36" s="871"/>
      <c r="D36" s="871"/>
      <c r="E36" s="871"/>
      <c r="F36" s="871"/>
      <c r="G36" s="871"/>
      <c r="H36" s="872"/>
      <c r="I36" s="266"/>
      <c r="J36" s="267"/>
      <c r="K36" s="268"/>
      <c r="L36" s="269"/>
      <c r="M36" s="335"/>
      <c r="N36" s="271"/>
      <c r="P36" s="106"/>
    </row>
    <row r="37" spans="1:16">
      <c r="A37" s="113"/>
      <c r="B37" s="870"/>
      <c r="C37" s="871"/>
      <c r="D37" s="871"/>
      <c r="E37" s="871"/>
      <c r="F37" s="871"/>
      <c r="G37" s="871"/>
      <c r="H37" s="872"/>
      <c r="I37" s="420"/>
      <c r="J37" s="421"/>
      <c r="K37" s="268"/>
      <c r="L37" s="334"/>
      <c r="M37" s="335"/>
      <c r="N37" s="271"/>
      <c r="P37" s="103"/>
    </row>
    <row r="38" spans="1:16">
      <c r="A38" s="113"/>
      <c r="B38" s="870"/>
      <c r="C38" s="871"/>
      <c r="D38" s="871"/>
      <c r="E38" s="871"/>
      <c r="F38" s="871"/>
      <c r="G38" s="871"/>
      <c r="H38" s="872"/>
      <c r="I38" s="327"/>
      <c r="J38" s="329"/>
      <c r="K38" s="268"/>
      <c r="L38" s="422"/>
      <c r="M38" s="423"/>
      <c r="N38" s="271"/>
      <c r="P38" s="106"/>
    </row>
    <row r="39" spans="1:16">
      <c r="B39" s="870"/>
      <c r="C39" s="871"/>
      <c r="D39" s="871"/>
      <c r="E39" s="871"/>
      <c r="F39" s="871"/>
      <c r="G39" s="871"/>
      <c r="H39" s="87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78" t="s">
        <v>952</v>
      </c>
      <c r="C41" s="879"/>
      <c r="D41" s="879"/>
      <c r="E41" s="38"/>
      <c r="F41" s="39"/>
      <c r="G41" s="39"/>
      <c r="H41" s="40"/>
      <c r="I41" s="36"/>
      <c r="J41" s="37"/>
      <c r="K41" s="278"/>
      <c r="L41" s="275"/>
      <c r="M41" s="400">
        <v>0.05</v>
      </c>
      <c r="N41" s="343">
        <f>N77*M41</f>
        <v>405.98250000000002</v>
      </c>
      <c r="P41" s="106"/>
    </row>
    <row r="42" spans="1:16" ht="15.75" thickBot="1">
      <c r="B42" s="870"/>
      <c r="C42" s="871"/>
      <c r="D42" s="871"/>
      <c r="E42" s="871"/>
      <c r="F42" s="871"/>
      <c r="G42" s="871"/>
      <c r="H42" s="872"/>
      <c r="I42" s="880"/>
      <c r="J42" s="881"/>
      <c r="K42" s="41"/>
      <c r="L42" s="882"/>
      <c r="M42" s="883"/>
      <c r="N42" s="105"/>
    </row>
    <row r="43" spans="1:16" ht="15.75" thickBot="1">
      <c r="B43" s="821" t="s">
        <v>953</v>
      </c>
      <c r="C43" s="822"/>
      <c r="D43" s="822"/>
      <c r="E43" s="822"/>
      <c r="F43" s="822"/>
      <c r="G43" s="822"/>
      <c r="H43" s="822"/>
      <c r="I43" s="822"/>
      <c r="J43" s="822"/>
      <c r="K43" s="822"/>
      <c r="L43" s="822"/>
      <c r="M43" s="82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6" t="s">
        <v>944</v>
      </c>
      <c r="C47" s="867"/>
      <c r="D47" s="867"/>
      <c r="E47" s="867"/>
      <c r="F47" s="867"/>
      <c r="G47" s="867"/>
      <c r="H47" s="867"/>
      <c r="I47" s="901"/>
      <c r="J47" s="314" t="s">
        <v>945</v>
      </c>
      <c r="K47" s="85" t="s">
        <v>946</v>
      </c>
      <c r="L47" s="902" t="s">
        <v>955</v>
      </c>
      <c r="M47" s="901"/>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469174.04960225738</v>
      </c>
      <c r="N48" s="271">
        <f>K48*M48</f>
        <v>609926.26448293461</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609926.26448293461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620813.54344832269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124162.70868966455</v>
      </c>
      <c r="M84" s="857"/>
      <c r="N84" s="51"/>
    </row>
    <row r="85" spans="1:14">
      <c r="B85" s="89" t="s">
        <v>973</v>
      </c>
      <c r="C85" s="90"/>
      <c r="D85" s="90"/>
      <c r="E85" s="90"/>
      <c r="F85" s="90"/>
      <c r="G85" s="90"/>
      <c r="H85" s="90"/>
      <c r="I85" s="87"/>
      <c r="J85" s="88"/>
      <c r="K85" s="303">
        <v>0.05</v>
      </c>
      <c r="L85" s="856">
        <f>N79*K85</f>
        <v>31040.677172416137</v>
      </c>
      <c r="M85" s="857"/>
      <c r="N85" s="51"/>
    </row>
    <row r="86" spans="1:14" ht="15.75" thickBot="1">
      <c r="B86" s="91" t="s">
        <v>974</v>
      </c>
      <c r="C86" s="92"/>
      <c r="D86" s="92"/>
      <c r="E86" s="92"/>
      <c r="F86" s="92"/>
      <c r="G86" s="92"/>
      <c r="H86" s="92"/>
      <c r="I86" s="93"/>
      <c r="J86" s="94"/>
      <c r="K86" s="304">
        <v>0.05</v>
      </c>
      <c r="L86" s="858">
        <f>N79*K86</f>
        <v>31040.677172416137</v>
      </c>
      <c r="M86" s="859"/>
      <c r="N86" s="51"/>
    </row>
    <row r="87" spans="1:14" ht="15.75" thickBot="1">
      <c r="B87" s="821" t="s">
        <v>953</v>
      </c>
      <c r="C87" s="822"/>
      <c r="D87" s="822"/>
      <c r="E87" s="822"/>
      <c r="F87" s="822"/>
      <c r="G87" s="822"/>
      <c r="H87" s="822"/>
      <c r="I87" s="822"/>
      <c r="J87" s="822"/>
      <c r="K87" s="822"/>
      <c r="L87" s="822"/>
      <c r="M87" s="823"/>
      <c r="N87" s="52">
        <f>L84+L85+L86</f>
        <v>186244.06303449679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807057.60648281942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c r="B36" s="870"/>
      <c r="C36" s="871"/>
      <c r="D36" s="871"/>
      <c r="E36" s="871"/>
      <c r="F36" s="871"/>
      <c r="G36" s="871"/>
      <c r="H36" s="872"/>
      <c r="I36" s="266"/>
      <c r="J36" s="267"/>
      <c r="K36" s="268"/>
      <c r="L36" s="269"/>
      <c r="M36" s="335"/>
      <c r="N36" s="271"/>
      <c r="P36" s="106"/>
    </row>
    <row r="37" spans="1:16">
      <c r="A37" s="113"/>
      <c r="B37" s="870"/>
      <c r="C37" s="871"/>
      <c r="D37" s="871"/>
      <c r="E37" s="871"/>
      <c r="F37" s="871"/>
      <c r="G37" s="871"/>
      <c r="H37" s="872"/>
      <c r="I37" s="420"/>
      <c r="J37" s="421"/>
      <c r="K37" s="268"/>
      <c r="L37" s="334"/>
      <c r="M37" s="335"/>
      <c r="N37" s="271"/>
      <c r="P37" s="103"/>
    </row>
    <row r="38" spans="1:16">
      <c r="A38" s="113"/>
      <c r="B38" s="870"/>
      <c r="C38" s="871"/>
      <c r="D38" s="871"/>
      <c r="E38" s="871"/>
      <c r="F38" s="871"/>
      <c r="G38" s="871"/>
      <c r="H38" s="872"/>
      <c r="I38" s="327"/>
      <c r="J38" s="329"/>
      <c r="K38" s="268"/>
      <c r="L38" s="422"/>
      <c r="M38" s="423"/>
      <c r="N38" s="271"/>
      <c r="P38" s="106"/>
    </row>
    <row r="39" spans="1:16">
      <c r="B39" s="870"/>
      <c r="C39" s="871"/>
      <c r="D39" s="871"/>
      <c r="E39" s="871"/>
      <c r="F39" s="871"/>
      <c r="G39" s="871"/>
      <c r="H39" s="87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78" t="s">
        <v>952</v>
      </c>
      <c r="C41" s="879"/>
      <c r="D41" s="879"/>
      <c r="E41" s="38"/>
      <c r="F41" s="39"/>
      <c r="G41" s="39"/>
      <c r="H41" s="40"/>
      <c r="I41" s="36"/>
      <c r="J41" s="37"/>
      <c r="K41" s="278"/>
      <c r="L41" s="275"/>
      <c r="M41" s="400">
        <v>0.05</v>
      </c>
      <c r="N41" s="343">
        <f>N77*M41</f>
        <v>405.98250000000002</v>
      </c>
      <c r="P41" s="106"/>
    </row>
    <row r="42" spans="1:16" ht="15.75" thickBot="1">
      <c r="B42" s="870"/>
      <c r="C42" s="871"/>
      <c r="D42" s="871"/>
      <c r="E42" s="871"/>
      <c r="F42" s="871"/>
      <c r="G42" s="871"/>
      <c r="H42" s="872"/>
      <c r="I42" s="880"/>
      <c r="J42" s="881"/>
      <c r="K42" s="41"/>
      <c r="L42" s="882"/>
      <c r="M42" s="883"/>
      <c r="N42" s="105"/>
    </row>
    <row r="43" spans="1:16" ht="15.75" thickBot="1">
      <c r="B43" s="821" t="s">
        <v>953</v>
      </c>
      <c r="C43" s="822"/>
      <c r="D43" s="822"/>
      <c r="E43" s="822"/>
      <c r="F43" s="822"/>
      <c r="G43" s="822"/>
      <c r="H43" s="822"/>
      <c r="I43" s="822"/>
      <c r="J43" s="822"/>
      <c r="K43" s="822"/>
      <c r="L43" s="822"/>
      <c r="M43" s="823"/>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6" t="s">
        <v>944</v>
      </c>
      <c r="C47" s="867"/>
      <c r="D47" s="867"/>
      <c r="E47" s="867"/>
      <c r="F47" s="867"/>
      <c r="G47" s="867"/>
      <c r="H47" s="867"/>
      <c r="I47" s="901"/>
      <c r="J47" s="314" t="s">
        <v>945</v>
      </c>
      <c r="K47" s="85" t="s">
        <v>946</v>
      </c>
      <c r="L47" s="902" t="s">
        <v>955</v>
      </c>
      <c r="M47" s="901"/>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266819.08795239351</v>
      </c>
      <c r="N48" s="271">
        <f>K48*M48</f>
        <v>346864.81433811161</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346864.81433811161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8119.65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357752.09330349963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71550.418660699928</v>
      </c>
      <c r="M84" s="857"/>
      <c r="N84" s="51"/>
    </row>
    <row r="85" spans="1:14">
      <c r="B85" s="89" t="s">
        <v>973</v>
      </c>
      <c r="C85" s="90"/>
      <c r="D85" s="90"/>
      <c r="E85" s="90"/>
      <c r="F85" s="90"/>
      <c r="G85" s="90"/>
      <c r="H85" s="90"/>
      <c r="I85" s="87"/>
      <c r="J85" s="88"/>
      <c r="K85" s="303">
        <v>0.05</v>
      </c>
      <c r="L85" s="856">
        <f>N79*K85</f>
        <v>17887.604665174982</v>
      </c>
      <c r="M85" s="857"/>
      <c r="N85" s="51"/>
    </row>
    <row r="86" spans="1:14" ht="15.75" thickBot="1">
      <c r="B86" s="91" t="s">
        <v>974</v>
      </c>
      <c r="C86" s="92"/>
      <c r="D86" s="92"/>
      <c r="E86" s="92"/>
      <c r="F86" s="92"/>
      <c r="G86" s="92"/>
      <c r="H86" s="92"/>
      <c r="I86" s="93"/>
      <c r="J86" s="94"/>
      <c r="K86" s="304">
        <v>0.05</v>
      </c>
      <c r="L86" s="858">
        <f>N79*K86</f>
        <v>17887.604665174982</v>
      </c>
      <c r="M86" s="859"/>
      <c r="N86" s="51"/>
    </row>
    <row r="87" spans="1:14" ht="15.75" thickBot="1">
      <c r="B87" s="821" t="s">
        <v>953</v>
      </c>
      <c r="C87" s="822"/>
      <c r="D87" s="822"/>
      <c r="E87" s="822"/>
      <c r="F87" s="822"/>
      <c r="G87" s="822"/>
      <c r="H87" s="822"/>
      <c r="I87" s="822"/>
      <c r="J87" s="822"/>
      <c r="K87" s="822"/>
      <c r="L87" s="822"/>
      <c r="M87" s="823"/>
      <c r="N87" s="52">
        <f>L84+L85+L86</f>
        <v>107325.62799104989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465077.72129454953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c r="B36" s="870"/>
      <c r="C36" s="871"/>
      <c r="D36" s="871"/>
      <c r="E36" s="871"/>
      <c r="F36" s="871"/>
      <c r="G36" s="871"/>
      <c r="H36" s="872"/>
      <c r="I36" s="266"/>
      <c r="J36" s="267"/>
      <c r="K36" s="268"/>
      <c r="L36" s="269"/>
      <c r="M36" s="335"/>
      <c r="N36" s="271"/>
      <c r="P36" s="106"/>
    </row>
    <row r="37" spans="1:16">
      <c r="A37" s="113"/>
      <c r="B37" s="870"/>
      <c r="C37" s="871"/>
      <c r="D37" s="871"/>
      <c r="E37" s="871"/>
      <c r="F37" s="871"/>
      <c r="G37" s="871"/>
      <c r="H37" s="872"/>
      <c r="I37" s="420"/>
      <c r="J37" s="421"/>
      <c r="K37" s="268"/>
      <c r="L37" s="334"/>
      <c r="M37" s="335"/>
      <c r="N37" s="271"/>
      <c r="P37" s="103"/>
    </row>
    <row r="38" spans="1:16">
      <c r="A38" s="113"/>
      <c r="B38" s="870"/>
      <c r="C38" s="871"/>
      <c r="D38" s="871"/>
      <c r="E38" s="871"/>
      <c r="F38" s="871"/>
      <c r="G38" s="871"/>
      <c r="H38" s="872"/>
      <c r="I38" s="327"/>
      <c r="J38" s="329"/>
      <c r="K38" s="268"/>
      <c r="L38" s="422"/>
      <c r="M38" s="423"/>
      <c r="N38" s="271"/>
      <c r="P38" s="106"/>
    </row>
    <row r="39" spans="1:16">
      <c r="B39" s="870"/>
      <c r="C39" s="871"/>
      <c r="D39" s="871"/>
      <c r="E39" s="871"/>
      <c r="F39" s="871"/>
      <c r="G39" s="871"/>
      <c r="H39" s="872"/>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78" t="s">
        <v>952</v>
      </c>
      <c r="C41" s="879"/>
      <c r="D41" s="879"/>
      <c r="E41" s="38"/>
      <c r="F41" s="39"/>
      <c r="G41" s="39"/>
      <c r="H41" s="40"/>
      <c r="I41" s="36"/>
      <c r="J41" s="37"/>
      <c r="K41" s="278"/>
      <c r="L41" s="275"/>
      <c r="M41" s="400">
        <v>0.05</v>
      </c>
      <c r="N41" s="343">
        <f>N77*M41</f>
        <v>270.65500000000003</v>
      </c>
      <c r="P41" s="106"/>
    </row>
    <row r="42" spans="1:16" ht="15.75" thickBot="1">
      <c r="B42" s="870"/>
      <c r="C42" s="871"/>
      <c r="D42" s="871"/>
      <c r="E42" s="871"/>
      <c r="F42" s="871"/>
      <c r="G42" s="871"/>
      <c r="H42" s="872"/>
      <c r="I42" s="880"/>
      <c r="J42" s="881"/>
      <c r="K42" s="41"/>
      <c r="L42" s="882"/>
      <c r="M42" s="883"/>
      <c r="N42" s="105"/>
    </row>
    <row r="43" spans="1:16" ht="15.75" thickBot="1">
      <c r="B43" s="821" t="s">
        <v>953</v>
      </c>
      <c r="C43" s="822"/>
      <c r="D43" s="822"/>
      <c r="E43" s="822"/>
      <c r="F43" s="822"/>
      <c r="G43" s="822"/>
      <c r="H43" s="822"/>
      <c r="I43" s="822"/>
      <c r="J43" s="822"/>
      <c r="K43" s="822"/>
      <c r="L43" s="822"/>
      <c r="M43" s="823"/>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6" t="s">
        <v>944</v>
      </c>
      <c r="C47" s="867"/>
      <c r="D47" s="867"/>
      <c r="E47" s="867"/>
      <c r="F47" s="867"/>
      <c r="G47" s="867"/>
      <c r="H47" s="867"/>
      <c r="I47" s="901"/>
      <c r="J47" s="314" t="s">
        <v>945</v>
      </c>
      <c r="K47" s="85" t="s">
        <v>946</v>
      </c>
      <c r="L47" s="902" t="s">
        <v>955</v>
      </c>
      <c r="M47" s="901"/>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393953.51210886321</v>
      </c>
      <c r="N48" s="271">
        <f>K48*M48</f>
        <v>512139.56574152218</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512139.56574152218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908">
        <f>VLOOKUP(A60,TRANSPORTE!A5:D117,4,FALSE)</f>
        <v>1816.651127221553</v>
      </c>
      <c r="M60" s="909"/>
      <c r="N60" s="286">
        <f>K60*L60</f>
        <v>2361.6464653880189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2361.6464653880189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5413.1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520184.96720691019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104036.99344138204</v>
      </c>
      <c r="M84" s="857"/>
      <c r="N84" s="51"/>
    </row>
    <row r="85" spans="1:14">
      <c r="B85" s="89" t="s">
        <v>973</v>
      </c>
      <c r="C85" s="90"/>
      <c r="D85" s="90"/>
      <c r="E85" s="90"/>
      <c r="F85" s="90"/>
      <c r="G85" s="90"/>
      <c r="H85" s="90"/>
      <c r="I85" s="87"/>
      <c r="J85" s="88"/>
      <c r="K85" s="303">
        <v>0.05</v>
      </c>
      <c r="L85" s="856">
        <f>N79*K85</f>
        <v>26009.248360345511</v>
      </c>
      <c r="M85" s="857"/>
      <c r="N85" s="51"/>
    </row>
    <row r="86" spans="1:14" ht="15.75" thickBot="1">
      <c r="B86" s="91" t="s">
        <v>974</v>
      </c>
      <c r="C86" s="92"/>
      <c r="D86" s="92"/>
      <c r="E86" s="92"/>
      <c r="F86" s="92"/>
      <c r="G86" s="92"/>
      <c r="H86" s="92"/>
      <c r="I86" s="93"/>
      <c r="J86" s="94"/>
      <c r="K86" s="304">
        <v>0.05</v>
      </c>
      <c r="L86" s="858">
        <f>N79*K86</f>
        <v>26009.248360345511</v>
      </c>
      <c r="M86" s="859"/>
      <c r="N86" s="51"/>
    </row>
    <row r="87" spans="1:14" ht="15.75" thickBot="1">
      <c r="B87" s="821" t="s">
        <v>953</v>
      </c>
      <c r="C87" s="822"/>
      <c r="D87" s="822"/>
      <c r="E87" s="822"/>
      <c r="F87" s="822"/>
      <c r="G87" s="822"/>
      <c r="H87" s="822"/>
      <c r="I87" s="822"/>
      <c r="J87" s="822"/>
      <c r="K87" s="822"/>
      <c r="L87" s="822"/>
      <c r="M87" s="823"/>
      <c r="N87" s="52">
        <f>L84+L85+L86</f>
        <v>156055.49016207308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676240.45736898331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228</v>
      </c>
      <c r="B36" s="870" t="str">
        <f>VLOOKUP(A36,EQUIPOS!A6:D154,3,FALSE)</f>
        <v xml:space="preserve">Formaleta metálica (concreto hidráulico)
</v>
      </c>
      <c r="C36" s="871"/>
      <c r="D36" s="871"/>
      <c r="E36" s="871"/>
      <c r="F36" s="871"/>
      <c r="G36" s="871"/>
      <c r="H36" s="872"/>
      <c r="I36" s="266"/>
      <c r="J36" s="267"/>
      <c r="K36" s="268">
        <f>VLOOKUP(A36,EQUIPOS!A6:D163,4,FALSE)</f>
        <v>6622.2368694758798</v>
      </c>
      <c r="L36" s="269"/>
      <c r="M36" s="270">
        <v>2</v>
      </c>
      <c r="N36" s="271">
        <f>K36/M36</f>
        <v>3311.1184347379399</v>
      </c>
    </row>
    <row r="37" spans="1:14">
      <c r="A37" s="113" t="s">
        <v>282</v>
      </c>
      <c r="B37" s="870" t="str">
        <f>VLOOKUP(A37,EQUIPOS!A7:D154,3,FALSE)</f>
        <v>Piloteadora potencia 250KW, RPM 1800, fuerza elevadora 200KN</v>
      </c>
      <c r="C37" s="871"/>
      <c r="D37" s="871"/>
      <c r="E37" s="871"/>
      <c r="F37" s="871"/>
      <c r="G37" s="871"/>
      <c r="H37" s="872"/>
      <c r="I37" s="420"/>
      <c r="J37" s="421"/>
      <c r="K37" s="268">
        <f>VLOOKUP(A37,EQUIPOS!A7:D164,4,FALSE)</f>
        <v>627524.31744490296</v>
      </c>
      <c r="L37" s="334"/>
      <c r="M37" s="335">
        <v>4</v>
      </c>
      <c r="N37" s="271">
        <f>K37/M37</f>
        <v>156881.07936122574</v>
      </c>
    </row>
    <row r="38" spans="1:14">
      <c r="A38" s="113" t="s">
        <v>363</v>
      </c>
      <c r="B38" s="870" t="str">
        <f>VLOOKUP(A38,EQUIPOS!A8:D154,3,FALSE)</f>
        <v>Vibrador de concreto, Motor de 3 hp a 18.000 rpm Mangueras de 4 mt</v>
      </c>
      <c r="C38" s="871"/>
      <c r="D38" s="871"/>
      <c r="E38" s="871"/>
      <c r="F38" s="871"/>
      <c r="G38" s="871"/>
      <c r="H38" s="872"/>
      <c r="I38" s="327"/>
      <c r="J38" s="329"/>
      <c r="K38" s="268">
        <f>VLOOKUP(A38,EQUIPOS!A8:D165,4,FALSE)</f>
        <v>11516.933686045009</v>
      </c>
      <c r="L38" s="422"/>
      <c r="M38" s="423">
        <v>2</v>
      </c>
      <c r="N38" s="271">
        <f>K38/M38</f>
        <v>5758.4668430225047</v>
      </c>
    </row>
    <row r="39" spans="1:14">
      <c r="B39" s="870"/>
      <c r="C39" s="871"/>
      <c r="D39" s="871"/>
      <c r="E39" s="877"/>
      <c r="F39" s="871"/>
      <c r="G39" s="871"/>
      <c r="H39" s="872"/>
      <c r="I39" s="36"/>
      <c r="J39" s="37"/>
      <c r="K39" s="273"/>
      <c r="L39" s="275"/>
      <c r="M39" s="276"/>
      <c r="N39" s="277"/>
    </row>
    <row r="40" spans="1:14">
      <c r="B40" s="878" t="s">
        <v>952</v>
      </c>
      <c r="C40" s="879"/>
      <c r="D40" s="879"/>
      <c r="E40" s="38"/>
      <c r="F40" s="39"/>
      <c r="G40" s="39"/>
      <c r="H40" s="40"/>
      <c r="I40" s="36"/>
      <c r="J40" s="37"/>
      <c r="K40" s="278"/>
      <c r="L40" s="275"/>
      <c r="M40" s="400">
        <v>0.1</v>
      </c>
      <c r="N40" s="343">
        <f>N76*M40</f>
        <v>1240.0887785492826</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3">
        <f>SUM(N36:N41)</f>
        <v>167190.75341753545</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4" t="s">
        <v>945</v>
      </c>
      <c r="K46" s="85" t="s">
        <v>946</v>
      </c>
      <c r="L46" s="902" t="s">
        <v>955</v>
      </c>
      <c r="M46" s="901"/>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3282.5910211665546</v>
      </c>
      <c r="N47" s="271">
        <f>K47*M47</f>
        <v>38981.491303242597</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6307.383441191374</v>
      </c>
      <c r="N48" s="271">
        <f>K48*M48</f>
        <v>3153.691720595687</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5323.6961095792321</v>
      </c>
      <c r="N49" s="271">
        <f>K49*M49</f>
        <v>2661.8480547896161</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1006178.5647104749</v>
      </c>
      <c r="N50" s="271">
        <f>K50*M50</f>
        <v>132762.13385794591</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1" t="s">
        <v>953</v>
      </c>
      <c r="C54" s="822"/>
      <c r="D54" s="822"/>
      <c r="E54" s="822"/>
      <c r="F54" s="822"/>
      <c r="G54" s="822"/>
      <c r="H54" s="822"/>
      <c r="I54" s="822"/>
      <c r="J54" s="822"/>
      <c r="K54" s="822"/>
      <c r="L54" s="822"/>
      <c r="M54" s="823"/>
      <c r="N54" s="393">
        <f>SUM(N47:N53)</f>
        <v>177559.16493657383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08">
        <f>VLOOKUP(A59,TRANSPORTE!A5:D117,4,FALSE)</f>
        <v>38.692251007522898</v>
      </c>
      <c r="M59" s="909"/>
      <c r="N59" s="286">
        <f>K59*L59</f>
        <v>1.9346125503761451</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1.9346125503761451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12400.887785492825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357152.74075215246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71430.548150430492</v>
      </c>
      <c r="M83" s="857"/>
      <c r="N83" s="51"/>
    </row>
    <row r="84" spans="1:14">
      <c r="B84" s="89" t="s">
        <v>973</v>
      </c>
      <c r="C84" s="90"/>
      <c r="D84" s="90"/>
      <c r="E84" s="90"/>
      <c r="F84" s="90"/>
      <c r="G84" s="90"/>
      <c r="H84" s="90"/>
      <c r="I84" s="87"/>
      <c r="J84" s="88"/>
      <c r="K84" s="303">
        <v>0.05</v>
      </c>
      <c r="L84" s="856">
        <f>N78*K84</f>
        <v>17857.637037607623</v>
      </c>
      <c r="M84" s="857"/>
      <c r="N84" s="51"/>
    </row>
    <row r="85" spans="1:14" ht="15.75" thickBot="1">
      <c r="B85" s="91" t="s">
        <v>974</v>
      </c>
      <c r="C85" s="92"/>
      <c r="D85" s="92"/>
      <c r="E85" s="92"/>
      <c r="F85" s="92"/>
      <c r="G85" s="92"/>
      <c r="H85" s="92"/>
      <c r="I85" s="93"/>
      <c r="J85" s="94"/>
      <c r="K85" s="304">
        <v>0.05</v>
      </c>
      <c r="L85" s="858">
        <f>N78*K85</f>
        <v>17857.637037607623</v>
      </c>
      <c r="M85" s="859"/>
      <c r="N85" s="51"/>
    </row>
    <row r="86" spans="1:14" ht="15.75" thickBot="1">
      <c r="B86" s="821" t="s">
        <v>953</v>
      </c>
      <c r="C86" s="822"/>
      <c r="D86" s="822"/>
      <c r="E86" s="822"/>
      <c r="F86" s="822"/>
      <c r="G86" s="822"/>
      <c r="H86" s="822"/>
      <c r="I86" s="822"/>
      <c r="J86" s="822"/>
      <c r="K86" s="822"/>
      <c r="L86" s="822"/>
      <c r="M86" s="823"/>
      <c r="N86" s="52">
        <f>L83+L84+L85</f>
        <v>107145.82222564574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464298.56297779817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228</v>
      </c>
      <c r="B36" s="870" t="str">
        <f>VLOOKUP(A36,EQUIPOS!A6:D154,3,FALSE)</f>
        <v xml:space="preserve">Formaleta metálica (concreto hidráulico)
</v>
      </c>
      <c r="C36" s="871"/>
      <c r="D36" s="871"/>
      <c r="E36" s="871"/>
      <c r="F36" s="871"/>
      <c r="G36" s="871"/>
      <c r="H36" s="872"/>
      <c r="I36" s="266"/>
      <c r="J36" s="267"/>
      <c r="K36" s="268">
        <f>VLOOKUP(A36,EQUIPOS!A6:D163,4,FALSE)</f>
        <v>6622.2368694758798</v>
      </c>
      <c r="L36" s="269"/>
      <c r="M36" s="270">
        <v>2</v>
      </c>
      <c r="N36" s="271">
        <f>K36/M36</f>
        <v>3311.1184347379399</v>
      </c>
    </row>
    <row r="37" spans="1:14">
      <c r="A37" s="113" t="s">
        <v>282</v>
      </c>
      <c r="B37" s="870" t="str">
        <f>VLOOKUP(A37,EQUIPOS!A7:D154,3,FALSE)</f>
        <v>Piloteadora potencia 250KW, RPM 1800, fuerza elevadora 200KN</v>
      </c>
      <c r="C37" s="871"/>
      <c r="D37" s="871"/>
      <c r="E37" s="871"/>
      <c r="F37" s="871"/>
      <c r="G37" s="871"/>
      <c r="H37" s="872"/>
      <c r="I37" s="420"/>
      <c r="J37" s="421"/>
      <c r="K37" s="268">
        <f>VLOOKUP(A37,EQUIPOS!A7:D164,4,FALSE)</f>
        <v>627524.31744490296</v>
      </c>
      <c r="L37" s="334"/>
      <c r="M37" s="335">
        <v>4</v>
      </c>
      <c r="N37" s="271">
        <f>K37/M37</f>
        <v>156881.07936122574</v>
      </c>
    </row>
    <row r="38" spans="1:14">
      <c r="A38" s="113" t="s">
        <v>363</v>
      </c>
      <c r="B38" s="870" t="str">
        <f>VLOOKUP(A38,EQUIPOS!A8:D154,3,FALSE)</f>
        <v>Vibrador de concreto, Motor de 3 hp a 18.000 rpm Mangueras de 4 mt</v>
      </c>
      <c r="C38" s="871"/>
      <c r="D38" s="871"/>
      <c r="E38" s="871"/>
      <c r="F38" s="871"/>
      <c r="G38" s="871"/>
      <c r="H38" s="872"/>
      <c r="I38" s="327"/>
      <c r="J38" s="329"/>
      <c r="K38" s="268">
        <f>VLOOKUP(A38,EQUIPOS!A8:D165,4,FALSE)</f>
        <v>11516.933686045009</v>
      </c>
      <c r="L38" s="422"/>
      <c r="M38" s="423">
        <v>2</v>
      </c>
      <c r="N38" s="271">
        <f>K38/M38</f>
        <v>5758.4668430225047</v>
      </c>
    </row>
    <row r="39" spans="1:14">
      <c r="B39" s="870"/>
      <c r="C39" s="871"/>
      <c r="D39" s="871"/>
      <c r="E39" s="877"/>
      <c r="F39" s="871"/>
      <c r="G39" s="871"/>
      <c r="H39" s="872"/>
      <c r="I39" s="36"/>
      <c r="J39" s="37"/>
      <c r="K39" s="273"/>
      <c r="L39" s="275"/>
      <c r="M39" s="276"/>
      <c r="N39" s="277"/>
    </row>
    <row r="40" spans="1:14">
      <c r="B40" s="878" t="s">
        <v>952</v>
      </c>
      <c r="C40" s="879"/>
      <c r="D40" s="879"/>
      <c r="E40" s="38"/>
      <c r="F40" s="39"/>
      <c r="G40" s="39"/>
      <c r="H40" s="40"/>
      <c r="I40" s="36"/>
      <c r="J40" s="37"/>
      <c r="K40" s="278"/>
      <c r="L40" s="275"/>
      <c r="M40" s="400">
        <v>0.1</v>
      </c>
      <c r="N40" s="343">
        <f>N76*M40</f>
        <v>1240.0887785492826</v>
      </c>
    </row>
    <row r="41" spans="1:14" ht="15.75" thickBot="1">
      <c r="B41" s="870"/>
      <c r="C41" s="871"/>
      <c r="D41" s="871"/>
      <c r="E41" s="871"/>
      <c r="F41" s="871"/>
      <c r="G41" s="871"/>
      <c r="H41" s="872"/>
      <c r="I41" s="880"/>
      <c r="J41" s="881"/>
      <c r="K41" s="41"/>
      <c r="L41" s="882"/>
      <c r="M41" s="883"/>
      <c r="N41" s="105"/>
    </row>
    <row r="42" spans="1:14" ht="15.75" thickBot="1">
      <c r="B42" s="821" t="s">
        <v>953</v>
      </c>
      <c r="C42" s="822"/>
      <c r="D42" s="822"/>
      <c r="E42" s="822"/>
      <c r="F42" s="822"/>
      <c r="G42" s="822"/>
      <c r="H42" s="822"/>
      <c r="I42" s="822"/>
      <c r="J42" s="822"/>
      <c r="K42" s="822"/>
      <c r="L42" s="822"/>
      <c r="M42" s="823"/>
      <c r="N42" s="393">
        <f>SUM(N36:N41)</f>
        <v>167190.75341753545</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6" t="s">
        <v>944</v>
      </c>
      <c r="C46" s="867"/>
      <c r="D46" s="867"/>
      <c r="E46" s="867"/>
      <c r="F46" s="867"/>
      <c r="G46" s="867"/>
      <c r="H46" s="867"/>
      <c r="I46" s="901"/>
      <c r="J46" s="314" t="s">
        <v>945</v>
      </c>
      <c r="K46" s="85" t="s">
        <v>946</v>
      </c>
      <c r="L46" s="902" t="s">
        <v>955</v>
      </c>
      <c r="M46" s="901"/>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3282.5910211665546</v>
      </c>
      <c r="N47" s="271">
        <f>K47*M47</f>
        <v>38981.491303242597</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6307.383441191374</v>
      </c>
      <c r="N48" s="271">
        <f>K48*M48</f>
        <v>3153.691720595687</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5323.6961095792321</v>
      </c>
      <c r="N49" s="271">
        <f>K49*M49</f>
        <v>2661.8480547896161</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1006178.5647104749</v>
      </c>
      <c r="N50" s="271">
        <f>K50*M50</f>
        <v>132762.13385794591</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1" t="s">
        <v>953</v>
      </c>
      <c r="C54" s="822"/>
      <c r="D54" s="822"/>
      <c r="E54" s="822"/>
      <c r="F54" s="822"/>
      <c r="G54" s="822"/>
      <c r="H54" s="822"/>
      <c r="I54" s="822"/>
      <c r="J54" s="822"/>
      <c r="K54" s="822"/>
      <c r="L54" s="822"/>
      <c r="M54" s="823"/>
      <c r="N54" s="393">
        <f>SUM(N47:N53)</f>
        <v>177559.16493657383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908">
        <f>VLOOKUP(A59,TRANSPORTE!A5:D117,4,FALSE)</f>
        <v>38.692251007522898</v>
      </c>
      <c r="M59" s="909"/>
      <c r="N59" s="286">
        <f>K59*L59</f>
        <v>1.9346125503761451</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99"/>
      <c r="M64" s="900"/>
      <c r="N64" s="127"/>
    </row>
    <row r="65" spans="1:15" ht="15.75" thickBot="1">
      <c r="B65" s="910" t="s">
        <v>953</v>
      </c>
      <c r="C65" s="864"/>
      <c r="D65" s="864"/>
      <c r="E65" s="864"/>
      <c r="F65" s="864"/>
      <c r="G65" s="864"/>
      <c r="H65" s="864"/>
      <c r="I65" s="864"/>
      <c r="J65" s="864"/>
      <c r="K65" s="864"/>
      <c r="L65" s="864"/>
      <c r="M65" s="865"/>
      <c r="N65" s="104">
        <f>N59+N60+N61+N62+N63</f>
        <v>1.9346125503761451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863"/>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97"/>
      <c r="C75" s="898"/>
      <c r="D75" s="898"/>
      <c r="E75" s="898"/>
      <c r="F75" s="898"/>
      <c r="G75" s="898"/>
      <c r="H75" s="898"/>
      <c r="I75" s="126"/>
      <c r="J75" s="126"/>
      <c r="K75" s="126"/>
      <c r="L75" s="911"/>
      <c r="M75" s="911"/>
      <c r="N75" s="45"/>
    </row>
    <row r="76" spans="1:15" ht="15.75" thickBot="1">
      <c r="B76" s="910" t="s">
        <v>953</v>
      </c>
      <c r="C76" s="864"/>
      <c r="D76" s="864"/>
      <c r="E76" s="864"/>
      <c r="F76" s="864"/>
      <c r="G76" s="864"/>
      <c r="H76" s="864"/>
      <c r="I76" s="864"/>
      <c r="J76" s="864"/>
      <c r="K76" s="864"/>
      <c r="L76" s="864"/>
      <c r="M76" s="865"/>
      <c r="N76" s="300">
        <f>SUM(N70:N75)</f>
        <v>12400.887785492825</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N42+N54+N65+N76</f>
        <v>357152.74075215246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71430.548150430492</v>
      </c>
      <c r="M83" s="857"/>
      <c r="N83" s="51"/>
    </row>
    <row r="84" spans="1:14">
      <c r="B84" s="89" t="s">
        <v>973</v>
      </c>
      <c r="C84" s="90"/>
      <c r="D84" s="90"/>
      <c r="E84" s="90"/>
      <c r="F84" s="90"/>
      <c r="G84" s="90"/>
      <c r="H84" s="90"/>
      <c r="I84" s="87"/>
      <c r="J84" s="88"/>
      <c r="K84" s="303">
        <v>0.05</v>
      </c>
      <c r="L84" s="856">
        <f>N78*K84</f>
        <v>17857.637037607623</v>
      </c>
      <c r="M84" s="857"/>
      <c r="N84" s="51"/>
    </row>
    <row r="85" spans="1:14" ht="15.75" thickBot="1">
      <c r="B85" s="91" t="s">
        <v>974</v>
      </c>
      <c r="C85" s="92"/>
      <c r="D85" s="92"/>
      <c r="E85" s="92"/>
      <c r="F85" s="92"/>
      <c r="G85" s="92"/>
      <c r="H85" s="92"/>
      <c r="I85" s="93"/>
      <c r="J85" s="94"/>
      <c r="K85" s="304">
        <v>0.05</v>
      </c>
      <c r="L85" s="858">
        <f>N78*K85</f>
        <v>17857.637037607623</v>
      </c>
      <c r="M85" s="859"/>
      <c r="N85" s="51"/>
    </row>
    <row r="86" spans="1:14" ht="15.75" thickBot="1">
      <c r="B86" s="821" t="s">
        <v>953</v>
      </c>
      <c r="C86" s="822"/>
      <c r="D86" s="822"/>
      <c r="E86" s="822"/>
      <c r="F86" s="822"/>
      <c r="G86" s="822"/>
      <c r="H86" s="822"/>
      <c r="I86" s="822"/>
      <c r="J86" s="822"/>
      <c r="K86" s="822"/>
      <c r="L86" s="822"/>
      <c r="M86" s="823"/>
      <c r="N86" s="52">
        <f>L83+L84+L85</f>
        <v>107145.82222564574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464298.56297779817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3"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243</v>
      </c>
      <c r="B36" s="870" t="str">
        <f>VLOOKUP(A36,EQUIPOS!A6:D154,3,FALSE)</f>
        <v>Grúa 10 ton</v>
      </c>
      <c r="C36" s="871"/>
      <c r="D36" s="871"/>
      <c r="E36" s="871"/>
      <c r="F36" s="871"/>
      <c r="G36" s="871"/>
      <c r="H36" s="872"/>
      <c r="I36" s="266"/>
      <c r="J36" s="267"/>
      <c r="K36" s="268">
        <f>VLOOKUP(A36,EQUIPOS!A6:D163,4,FALSE)</f>
        <v>192102.45388323074</v>
      </c>
      <c r="L36" s="269"/>
      <c r="M36" s="270">
        <v>0.158</v>
      </c>
      <c r="N36" s="271">
        <f t="shared" ref="N36:N44" si="0">K36/M36</f>
        <v>1215838.3157166503</v>
      </c>
    </row>
    <row r="37" spans="1:14">
      <c r="A37" s="113" t="s">
        <v>121</v>
      </c>
      <c r="B37" s="870" t="str">
        <f>VLOOKUP(A37,EQUIPOS!A7:D154,3,FALSE)</f>
        <v>Bomba eléctrica para accionar la celda</v>
      </c>
      <c r="C37" s="871"/>
      <c r="D37" s="871"/>
      <c r="E37" s="871"/>
      <c r="F37" s="871"/>
      <c r="G37" s="871"/>
      <c r="H37" s="872"/>
      <c r="I37" s="420"/>
      <c r="J37" s="421"/>
      <c r="K37" s="268">
        <f>VLOOKUP(A37,EQUIPOS!A7:D164,4,FALSE)</f>
        <v>67287.655007529116</v>
      </c>
      <c r="L37" s="334"/>
      <c r="M37" s="335">
        <v>0.158</v>
      </c>
      <c r="N37" s="271">
        <f t="shared" si="0"/>
        <v>425871.23422486783</v>
      </c>
    </row>
    <row r="38" spans="1:14">
      <c r="A38" s="113" t="s">
        <v>217</v>
      </c>
      <c r="B38" s="870" t="str">
        <f>VLOOKUP(A38,EQUIPOS!A8:D154,3,FALSE)</f>
        <v>Equipo de soldadura y de acetileno (incluye soldadura)</v>
      </c>
      <c r="C38" s="871"/>
      <c r="D38" s="871"/>
      <c r="E38" s="871"/>
      <c r="F38" s="871"/>
      <c r="G38" s="871"/>
      <c r="H38" s="872"/>
      <c r="I38" s="420"/>
      <c r="J38" s="421"/>
      <c r="K38" s="437">
        <f>VLOOKUP(A38,EQUIPOS!A8:D165,4,FALSE)</f>
        <v>20730.480634881013</v>
      </c>
      <c r="L38" s="334"/>
      <c r="M38" s="335">
        <v>0.158</v>
      </c>
      <c r="N38" s="271">
        <f t="shared" si="0"/>
        <v>131205.57363848743</v>
      </c>
    </row>
    <row r="39" spans="1:14">
      <c r="A39" s="113" t="s">
        <v>255</v>
      </c>
      <c r="B39" s="870" t="str">
        <f>VLOOKUP(A39,EQUIPOS!A9:D154,3,FALSE)</f>
        <v>Manómetro cable de acero para bajar la celda</v>
      </c>
      <c r="C39" s="871"/>
      <c r="D39" s="871"/>
      <c r="E39" s="871"/>
      <c r="F39" s="871"/>
      <c r="G39" s="871"/>
      <c r="H39" s="872"/>
      <c r="I39" s="420"/>
      <c r="J39" s="421"/>
      <c r="K39" s="437">
        <f>VLOOKUP(A39,EQUIPOS!A9:D166,4,FALSE)</f>
        <v>1868940.3855198703</v>
      </c>
      <c r="L39" s="334"/>
      <c r="M39" s="335">
        <v>0.158</v>
      </c>
      <c r="N39" s="271">
        <f t="shared" si="0"/>
        <v>11828736.617214369</v>
      </c>
    </row>
    <row r="40" spans="1:14">
      <c r="A40" s="113" t="s">
        <v>1648</v>
      </c>
      <c r="B40" s="870" t="str">
        <f>VLOOKUP(A40,EQUIPOS!A10:D154,3,FALSE)</f>
        <v xml:space="preserve">Retroexcavadora sobre llantas 
</v>
      </c>
      <c r="C40" s="871"/>
      <c r="D40" s="871"/>
      <c r="E40" s="871"/>
      <c r="F40" s="871"/>
      <c r="G40" s="871"/>
      <c r="H40" s="872"/>
      <c r="I40" s="420"/>
      <c r="J40" s="421"/>
      <c r="K40" s="437">
        <f>VLOOKUP(A40,EQUIPOS!A10:D167,4,FALSE)</f>
        <v>357792.03864492098</v>
      </c>
      <c r="L40" s="334"/>
      <c r="M40" s="335">
        <v>0.158</v>
      </c>
      <c r="N40" s="271">
        <f t="shared" si="0"/>
        <v>2264506.5737020313</v>
      </c>
    </row>
    <row r="41" spans="1:14">
      <c r="A41" s="113" t="s">
        <v>115</v>
      </c>
      <c r="B41" s="870" t="str">
        <f>VLOOKUP(A41,EQUIPOS!A6:D154,3,FALSE)</f>
        <v>Andamiaje para Aplicar la Carga (Equipos Sustituto de la Tara)</v>
      </c>
      <c r="C41" s="871"/>
      <c r="D41" s="871"/>
      <c r="E41" s="871"/>
      <c r="F41" s="871"/>
      <c r="G41" s="871"/>
      <c r="H41" s="872"/>
      <c r="I41" s="420"/>
      <c r="J41" s="421"/>
      <c r="K41" s="437">
        <f>VLOOKUP(A41,EQUIPOS!A6:D154,4,FALSE)</f>
        <v>82921.92253952405</v>
      </c>
      <c r="L41" s="334"/>
      <c r="M41" s="335">
        <v>0.158</v>
      </c>
      <c r="N41" s="271">
        <f t="shared" si="0"/>
        <v>524822.29455394973</v>
      </c>
    </row>
    <row r="42" spans="1:14">
      <c r="A42" s="113" t="s">
        <v>224</v>
      </c>
      <c r="B42" s="870" t="str">
        <f>VLOOKUP(A42,EQUIPOS!A12:D156,3,FALSE)</f>
        <v>Equipo de Medición (Deformimetros Eléctricos, Mecánicos, Celdas de Carga,  Etc.)</v>
      </c>
      <c r="C42" s="871"/>
      <c r="D42" s="871"/>
      <c r="E42" s="871"/>
      <c r="F42" s="871"/>
      <c r="G42" s="871"/>
      <c r="H42" s="872"/>
      <c r="I42" s="327"/>
      <c r="J42" s="329"/>
      <c r="K42" s="437">
        <f>VLOOKUP(A42,EQUIPOS!A12:D169,4,FALSE)</f>
        <v>225020.91559232573</v>
      </c>
      <c r="L42" s="422"/>
      <c r="M42" s="423">
        <v>0.158</v>
      </c>
      <c r="N42" s="271">
        <f t="shared" si="0"/>
        <v>1424183.0100780111</v>
      </c>
    </row>
    <row r="43" spans="1:14">
      <c r="A43" t="s">
        <v>335</v>
      </c>
      <c r="B43" s="870" t="str">
        <f>VLOOKUP(A43,EQUIPOS!A13:D157,3,FALSE)</f>
        <v>Tara (Recebo, Agua, Etc.)</v>
      </c>
      <c r="C43" s="871"/>
      <c r="D43" s="871"/>
      <c r="E43" s="871"/>
      <c r="F43" s="871"/>
      <c r="G43" s="871"/>
      <c r="H43" s="872"/>
      <c r="I43" s="36"/>
      <c r="J43" s="37"/>
      <c r="K43" s="437">
        <f>VLOOKUP(A43,EQUIPOS!A13:D170,4,FALSE)</f>
        <v>354705.6752741072</v>
      </c>
      <c r="L43" s="275"/>
      <c r="M43" s="276">
        <v>2.8000000000000001E-2</v>
      </c>
      <c r="N43" s="271">
        <f t="shared" si="0"/>
        <v>12668059.831218114</v>
      </c>
    </row>
    <row r="44" spans="1:14">
      <c r="A44" t="s">
        <v>216</v>
      </c>
      <c r="B44" s="870" t="str">
        <f>VLOOKUP(A44,EQUIPOS!A14:D158,3,FALSE)</f>
        <v xml:space="preserve">Equipo de topografía Teodolito electrónico con abertura de anteojo de 42 mm. Aumento del anteojo: 30x.Distancia mínima de enfoque: 1.0 m. Precisión: 5´´. Compensador con rango de trabajo ±3´. </v>
      </c>
      <c r="C44" s="871"/>
      <c r="D44" s="871"/>
      <c r="E44" s="871"/>
      <c r="F44" s="871"/>
      <c r="G44" s="871"/>
      <c r="H44" s="872"/>
      <c r="I44" s="36"/>
      <c r="J44" s="37"/>
      <c r="K44" s="437">
        <f>VLOOKUP(A44,EQUIPOS!A14:D171,4,FALSE)</f>
        <v>19374.280967178525</v>
      </c>
      <c r="L44" s="275"/>
      <c r="M44" s="276">
        <v>0.158</v>
      </c>
      <c r="N44" s="272">
        <f t="shared" si="0"/>
        <v>122622.03143783877</v>
      </c>
    </row>
    <row r="45" spans="1:14">
      <c r="B45" s="878" t="s">
        <v>952</v>
      </c>
      <c r="C45" s="879"/>
      <c r="D45" s="879"/>
      <c r="E45" s="38"/>
      <c r="F45" s="39"/>
      <c r="G45" s="39"/>
      <c r="H45" s="40"/>
      <c r="I45" s="36"/>
      <c r="J45" s="37"/>
      <c r="K45" s="278"/>
      <c r="L45" s="275"/>
      <c r="M45" s="400">
        <v>0.02</v>
      </c>
      <c r="N45" s="343">
        <f>N79*M45</f>
        <v>7707.987993879492</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393">
        <f>SUM(N36:N46)</f>
        <v>30613553.469778206</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6" t="s">
        <v>944</v>
      </c>
      <c r="C51" s="867"/>
      <c r="D51" s="867"/>
      <c r="E51" s="867"/>
      <c r="F51" s="867"/>
      <c r="G51" s="867"/>
      <c r="H51" s="867"/>
      <c r="I51" s="901"/>
      <c r="J51" s="314" t="s">
        <v>945</v>
      </c>
      <c r="K51" s="85" t="s">
        <v>946</v>
      </c>
      <c r="L51" s="902" t="s">
        <v>955</v>
      </c>
      <c r="M51" s="901"/>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276752.53874615213</v>
      </c>
      <c r="N52" s="271">
        <f t="shared" ref="N52:N58" si="1">K52*M52</f>
        <v>276752.53874615213</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156107.74016948655</v>
      </c>
      <c r="N53" s="271">
        <f t="shared" si="1"/>
        <v>4683232.2050845968</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83154.483734890353</v>
      </c>
      <c r="N54" s="271">
        <f t="shared" si="1"/>
        <v>4989269.0240934212</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66935.497743255386</v>
      </c>
      <c r="N55" s="271">
        <f t="shared" si="1"/>
        <v>803225.97291906457</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2230110.573849807</v>
      </c>
      <c r="N56" s="271">
        <f t="shared" si="1"/>
        <v>4460221.1476996141</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1324550.5226501885</v>
      </c>
      <c r="N57" s="271">
        <f t="shared" si="1"/>
        <v>6622752.6132509429</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270316.43319391599</v>
      </c>
      <c r="N58" s="271">
        <f t="shared" si="1"/>
        <v>18922150.323574118</v>
      </c>
    </row>
    <row r="59" spans="1:14" ht="15.75" thickBot="1">
      <c r="B59" s="821" t="s">
        <v>953</v>
      </c>
      <c r="C59" s="822"/>
      <c r="D59" s="822"/>
      <c r="E59" s="822"/>
      <c r="F59" s="822"/>
      <c r="G59" s="822"/>
      <c r="H59" s="822"/>
      <c r="I59" s="822"/>
      <c r="J59" s="822"/>
      <c r="K59" s="822"/>
      <c r="L59" s="822"/>
      <c r="M59" s="823"/>
      <c r="N59" s="393">
        <f>SUM(N52:N58)</f>
        <v>40757603.825367913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908">
        <f>VLOOKUP(A64,TRANSPORTE!A5:D117,4,FALSE)</f>
        <v>101407.74497688519</v>
      </c>
      <c r="M64" s="909"/>
      <c r="N64" s="286">
        <f>K64*L64</f>
        <v>5070.3872488442603</v>
      </c>
    </row>
    <row r="65" spans="1:15">
      <c r="B65" s="46"/>
      <c r="C65" s="47"/>
      <c r="D65" s="47"/>
      <c r="E65" s="47"/>
      <c r="F65" s="47"/>
      <c r="G65" s="47"/>
      <c r="H65" s="310"/>
      <c r="I65" s="278"/>
      <c r="J65" s="285"/>
      <c r="K65" s="278"/>
      <c r="L65" s="908"/>
      <c r="M65" s="909"/>
      <c r="N65" s="286"/>
    </row>
    <row r="66" spans="1:15">
      <c r="B66" s="46"/>
      <c r="C66" s="47"/>
      <c r="D66" s="47"/>
      <c r="E66" s="47"/>
      <c r="F66" s="47"/>
      <c r="G66" s="47"/>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5070.3872488442603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15</v>
      </c>
      <c r="B75" s="49" t="str">
        <f>VLOOKUP(A75,'MANO DE OBRA'!A8:D68,3,FALSE)</f>
        <v>Obrero (6)</v>
      </c>
      <c r="C75" s="47"/>
      <c r="D75" s="47"/>
      <c r="E75" s="47"/>
      <c r="F75" s="47"/>
      <c r="G75" s="47"/>
      <c r="H75" s="47"/>
      <c r="I75" s="291">
        <f>K75/J75*100</f>
        <v>175560</v>
      </c>
      <c r="J75" s="292">
        <v>185</v>
      </c>
      <c r="K75" s="293">
        <f>VLOOKUP(A75,'MANO DE OBRA'!A8:D99,4,FALSE)</f>
        <v>324786</v>
      </c>
      <c r="L75" s="50"/>
      <c r="M75" s="433">
        <v>1.26</v>
      </c>
      <c r="N75" s="394">
        <f>K75/M75</f>
        <v>257766.66666666666</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29260.000000000004</v>
      </c>
      <c r="J77" s="292">
        <v>185</v>
      </c>
      <c r="K77" s="297">
        <f>VLOOKUP(A77,'MANO DE OBRA'!A11:D103,4,FALSE)</f>
        <v>54131</v>
      </c>
      <c r="L77" s="317"/>
      <c r="M77" s="299">
        <v>1.26</v>
      </c>
      <c r="N77" s="394">
        <f>K77/M77</f>
        <v>42961.111111111109</v>
      </c>
    </row>
    <row r="78" spans="1:15" ht="15.75" thickBot="1">
      <c r="B78" s="897"/>
      <c r="C78" s="898"/>
      <c r="D78" s="898"/>
      <c r="E78" s="898"/>
      <c r="F78" s="898"/>
      <c r="G78" s="898"/>
      <c r="H78" s="898"/>
      <c r="I78" s="126"/>
      <c r="J78" s="126"/>
      <c r="K78" s="126"/>
      <c r="L78" s="911"/>
      <c r="M78" s="911"/>
      <c r="N78" s="45"/>
    </row>
    <row r="79" spans="1:15" ht="15.75" thickBot="1">
      <c r="B79" s="910" t="s">
        <v>953</v>
      </c>
      <c r="C79" s="864"/>
      <c r="D79" s="864"/>
      <c r="E79" s="864"/>
      <c r="F79" s="864"/>
      <c r="G79" s="864"/>
      <c r="H79" s="864"/>
      <c r="I79" s="864"/>
      <c r="J79" s="864"/>
      <c r="K79" s="864"/>
      <c r="L79" s="864"/>
      <c r="M79" s="865"/>
      <c r="N79" s="300">
        <f>SUM(N75:N78)</f>
        <v>385399.39969397458</v>
      </c>
    </row>
    <row r="80" spans="1:15" ht="15.75" thickBot="1">
      <c r="B80" s="33"/>
      <c r="C80" s="34"/>
      <c r="D80" s="34"/>
      <c r="E80" s="34"/>
      <c r="F80" s="34"/>
      <c r="G80" s="34"/>
      <c r="H80" s="34"/>
      <c r="I80" s="34"/>
      <c r="J80" s="34"/>
      <c r="K80" s="34"/>
      <c r="L80" s="34"/>
      <c r="M80" s="34"/>
      <c r="N80" s="35"/>
    </row>
    <row r="81" spans="1:14" ht="15.75" thickBot="1">
      <c r="B81" s="821" t="s">
        <v>967</v>
      </c>
      <c r="C81" s="822"/>
      <c r="D81" s="822"/>
      <c r="E81" s="822"/>
      <c r="F81" s="822"/>
      <c r="G81" s="822"/>
      <c r="H81" s="822"/>
      <c r="I81" s="822"/>
      <c r="J81" s="822"/>
      <c r="K81" s="822"/>
      <c r="L81" s="822"/>
      <c r="M81" s="823"/>
      <c r="N81" s="99">
        <f>N47+N59+N70+N79</f>
        <v>71761627.082088947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6" t="s">
        <v>969</v>
      </c>
      <c r="C85" s="867"/>
      <c r="D85" s="867"/>
      <c r="E85" s="867"/>
      <c r="F85" s="867"/>
      <c r="G85" s="867"/>
      <c r="H85" s="867"/>
      <c r="I85" s="313"/>
      <c r="J85" s="333"/>
      <c r="K85" s="301" t="s">
        <v>970</v>
      </c>
      <c r="L85" s="868" t="s">
        <v>971</v>
      </c>
      <c r="M85" s="869"/>
      <c r="N85" s="302"/>
    </row>
    <row r="86" spans="1:14">
      <c r="B86" s="854" t="s">
        <v>972</v>
      </c>
      <c r="C86" s="855"/>
      <c r="D86" s="855"/>
      <c r="E86" s="855"/>
      <c r="F86" s="855"/>
      <c r="G86" s="855"/>
      <c r="H86" s="855"/>
      <c r="I86" s="87"/>
      <c r="J86" s="88"/>
      <c r="K86" s="303">
        <v>0.2</v>
      </c>
      <c r="L86" s="856">
        <f>N81*K86</f>
        <v>14352325.416417791</v>
      </c>
      <c r="M86" s="857"/>
      <c r="N86" s="51"/>
    </row>
    <row r="87" spans="1:14">
      <c r="B87" s="89" t="s">
        <v>973</v>
      </c>
      <c r="C87" s="90"/>
      <c r="D87" s="90"/>
      <c r="E87" s="90"/>
      <c r="F87" s="90"/>
      <c r="G87" s="90"/>
      <c r="H87" s="90"/>
      <c r="I87" s="87"/>
      <c r="J87" s="88"/>
      <c r="K87" s="303">
        <v>0.05</v>
      </c>
      <c r="L87" s="856">
        <f>N81*K87</f>
        <v>3588081.3541044476</v>
      </c>
      <c r="M87" s="857"/>
      <c r="N87" s="51"/>
    </row>
    <row r="88" spans="1:14" ht="15.75" thickBot="1">
      <c r="B88" s="91" t="s">
        <v>974</v>
      </c>
      <c r="C88" s="92"/>
      <c r="D88" s="92"/>
      <c r="E88" s="92"/>
      <c r="F88" s="92"/>
      <c r="G88" s="92"/>
      <c r="H88" s="92"/>
      <c r="I88" s="93"/>
      <c r="J88" s="94"/>
      <c r="K88" s="304">
        <v>0.05</v>
      </c>
      <c r="L88" s="858">
        <f>N81*K88</f>
        <v>3588081.3541044476</v>
      </c>
      <c r="M88" s="859"/>
      <c r="N88" s="51"/>
    </row>
    <row r="89" spans="1:14" ht="15.75" thickBot="1">
      <c r="B89" s="821" t="s">
        <v>953</v>
      </c>
      <c r="C89" s="822"/>
      <c r="D89" s="822"/>
      <c r="E89" s="822"/>
      <c r="F89" s="822"/>
      <c r="G89" s="822"/>
      <c r="H89" s="822"/>
      <c r="I89" s="822"/>
      <c r="J89" s="822"/>
      <c r="K89" s="822"/>
      <c r="L89" s="822"/>
      <c r="M89" s="823"/>
      <c r="N89" s="52">
        <f>L86+L87+L88</f>
        <v>21528488.124626685</v>
      </c>
    </row>
    <row r="90" spans="1:14" ht="15.75" thickBot="1">
      <c r="B90" s="33"/>
      <c r="C90" s="34"/>
      <c r="D90" s="34"/>
      <c r="E90" s="34"/>
      <c r="F90" s="34"/>
      <c r="G90" s="34"/>
      <c r="H90" s="34"/>
      <c r="I90" s="34"/>
      <c r="J90" s="34"/>
      <c r="K90" s="34"/>
      <c r="L90" s="34"/>
      <c r="M90" s="34"/>
      <c r="N90" s="35"/>
    </row>
    <row r="91" spans="1:14" ht="15.75" thickBot="1">
      <c r="A91" t="s">
        <v>2016</v>
      </c>
      <c r="B91" s="821" t="s">
        <v>975</v>
      </c>
      <c r="C91" s="822"/>
      <c r="D91" s="822"/>
      <c r="E91" s="822"/>
      <c r="F91" s="822"/>
      <c r="G91" s="822"/>
      <c r="H91" s="822"/>
      <c r="I91" s="822"/>
      <c r="J91" s="822"/>
      <c r="K91" s="822"/>
      <c r="L91" s="822"/>
      <c r="M91" s="823"/>
      <c r="N91" s="187">
        <f>N81+N89</f>
        <v>93290115.206715629</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1"/>
      <c r="K121" s="971"/>
      <c r="L121" s="971"/>
      <c r="M121" s="971"/>
      <c r="N121" s="972"/>
    </row>
    <row r="122" spans="2:14" ht="15.75" thickBot="1">
      <c r="B122" s="418" t="s">
        <v>2221</v>
      </c>
      <c r="C122" s="419"/>
      <c r="D122" s="419"/>
      <c r="E122" s="258"/>
      <c r="F122" s="258"/>
      <c r="G122" s="258"/>
      <c r="H122" s="258"/>
      <c r="I122" s="258"/>
      <c r="J122" s="973"/>
      <c r="K122" s="973"/>
      <c r="L122" s="973"/>
      <c r="M122" s="973"/>
      <c r="N122" s="974"/>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140</v>
      </c>
      <c r="B36" s="870" t="str">
        <f>VLOOKUP(A36,EQUIPOS!A6:D154,3,FALSE)</f>
        <v>Camisa para Pilote D=1.20m</v>
      </c>
      <c r="C36" s="871"/>
      <c r="D36" s="871"/>
      <c r="E36" s="871"/>
      <c r="F36" s="871"/>
      <c r="G36" s="871"/>
      <c r="H36" s="872"/>
      <c r="I36" s="266"/>
      <c r="J36" s="267"/>
      <c r="K36" s="268">
        <f>VLOOKUP(A36,EQUIPOS!A6:D163,4,FALSE)</f>
        <v>38003.088668078002</v>
      </c>
      <c r="L36" s="269"/>
      <c r="M36" s="270">
        <v>1</v>
      </c>
      <c r="N36" s="271">
        <f t="shared" ref="N36:N42" si="0">K36/M36</f>
        <v>38003.088668078002</v>
      </c>
    </row>
    <row r="37" spans="1:14">
      <c r="A37" s="113" t="s">
        <v>206</v>
      </c>
      <c r="B37" s="870" t="str">
        <f>VLOOKUP(A37,EQUIPOS!A7:D154,3,FALSE)</f>
        <v>Equipo de Soldadura</v>
      </c>
      <c r="C37" s="871"/>
      <c r="D37" s="871"/>
      <c r="E37" s="871"/>
      <c r="F37" s="871"/>
      <c r="G37" s="871"/>
      <c r="H37" s="872"/>
      <c r="I37" s="420"/>
      <c r="J37" s="421"/>
      <c r="K37" s="268">
        <f>VLOOKUP(A37,EQUIPOS!A7:D164,4,FALSE)</f>
        <v>10395.064093170195</v>
      </c>
      <c r="L37" s="334"/>
      <c r="M37" s="335">
        <v>1</v>
      </c>
      <c r="N37" s="271">
        <f t="shared" si="0"/>
        <v>10395.064093170195</v>
      </c>
    </row>
    <row r="38" spans="1:14">
      <c r="A38" s="113" t="s">
        <v>242</v>
      </c>
      <c r="B38" s="870" t="str">
        <f>VLOOKUP(A38,EQUIPOS!A8:D154,3,FALSE)</f>
        <v>Grúa con torre capacidad 1 ton en la punta.</v>
      </c>
      <c r="C38" s="871"/>
      <c r="D38" s="871"/>
      <c r="E38" s="871"/>
      <c r="F38" s="871"/>
      <c r="G38" s="871"/>
      <c r="H38" s="872"/>
      <c r="I38" s="420"/>
      <c r="J38" s="421"/>
      <c r="K38" s="437">
        <f>VLOOKUP(A38,EQUIPOS!A8:D165,4,FALSE)</f>
        <v>217101.11014216009</v>
      </c>
      <c r="L38" s="334"/>
      <c r="M38" s="335">
        <v>2.5</v>
      </c>
      <c r="N38" s="271">
        <f t="shared" si="0"/>
        <v>86840.444056864042</v>
      </c>
    </row>
    <row r="39" spans="1:14">
      <c r="A39" s="113" t="s">
        <v>267</v>
      </c>
      <c r="B39" s="870" t="str">
        <f>VLOOKUP(A39,EQUIPOS!A9:D154,3,FALSE)</f>
        <v>Motobomba de concreto</v>
      </c>
      <c r="C39" s="871"/>
      <c r="D39" s="871"/>
      <c r="E39" s="871"/>
      <c r="F39" s="871"/>
      <c r="G39" s="871"/>
      <c r="H39" s="872"/>
      <c r="I39" s="420"/>
      <c r="J39" s="421"/>
      <c r="K39" s="437">
        <f>VLOOKUP(A39,EQUIPOS!A9:D166,4,FALSE)</f>
        <v>94795.881169836488</v>
      </c>
      <c r="L39" s="334"/>
      <c r="M39" s="335">
        <v>2.5499800000000001</v>
      </c>
      <c r="N39" s="271">
        <f t="shared" si="0"/>
        <v>37175.146930500036</v>
      </c>
    </row>
    <row r="40" spans="1:14">
      <c r="A40" s="113" t="s">
        <v>277</v>
      </c>
      <c r="B40" s="870" t="str">
        <f>VLOOKUP(A40,EQUIPOS!A10:D154,3,FALSE)</f>
        <v>Pala auxiliar de piloteadora</v>
      </c>
      <c r="C40" s="871"/>
      <c r="D40" s="871"/>
      <c r="E40" s="871"/>
      <c r="F40" s="871"/>
      <c r="G40" s="871"/>
      <c r="H40" s="872"/>
      <c r="I40" s="420"/>
      <c r="J40" s="421"/>
      <c r="K40" s="437">
        <f>VLOOKUP(A40,EQUIPOS!A10:D167,4,FALSE)</f>
        <v>427697.45613844186</v>
      </c>
      <c r="L40" s="334"/>
      <c r="M40" s="335">
        <v>2.5</v>
      </c>
      <c r="N40" s="271">
        <f t="shared" si="0"/>
        <v>171078.98245537674</v>
      </c>
    </row>
    <row r="41" spans="1:14">
      <c r="A41" s="113" t="s">
        <v>282</v>
      </c>
      <c r="B41" s="870" t="str">
        <f>VLOOKUP(A41,EQUIPOS!A6:D154,3,FALSE)</f>
        <v>Piloteadora potencia 250KW, RPM 1800, fuerza elevadora 200KN</v>
      </c>
      <c r="C41" s="871"/>
      <c r="D41" s="871"/>
      <c r="E41" s="871"/>
      <c r="F41" s="871"/>
      <c r="G41" s="871"/>
      <c r="H41" s="872"/>
      <c r="I41" s="420"/>
      <c r="J41" s="421"/>
      <c r="K41" s="437">
        <f>VLOOKUP(A41,EQUIPOS!A6:D154,4,FALSE)</f>
        <v>627524.31744490296</v>
      </c>
      <c r="L41" s="334"/>
      <c r="M41" s="335">
        <v>1</v>
      </c>
      <c r="N41" s="271">
        <f t="shared" si="0"/>
        <v>627524.31744490296</v>
      </c>
    </row>
    <row r="42" spans="1:14">
      <c r="A42" s="113" t="s">
        <v>310</v>
      </c>
      <c r="B42" s="870" t="str">
        <f>VLOOKUP(A42,EQUIPOS!A12:D156,3,FALSE)</f>
        <v>Retroexcavadora A25C</v>
      </c>
      <c r="C42" s="871"/>
      <c r="D42" s="871"/>
      <c r="E42" s="871"/>
      <c r="F42" s="871"/>
      <c r="G42" s="871"/>
      <c r="H42" s="872"/>
      <c r="I42" s="327"/>
      <c r="J42" s="329"/>
      <c r="K42" s="437">
        <f>VLOOKUP(A42,EQUIPOS!A12:D169,4,FALSE)</f>
        <v>262903.65236440464</v>
      </c>
      <c r="L42" s="422"/>
      <c r="M42" s="423">
        <v>2.5</v>
      </c>
      <c r="N42" s="271">
        <f t="shared" si="0"/>
        <v>105161.46094576185</v>
      </c>
    </row>
    <row r="43" spans="1:14">
      <c r="B43" s="870"/>
      <c r="C43" s="871"/>
      <c r="D43" s="871"/>
      <c r="E43" s="871"/>
      <c r="F43" s="871"/>
      <c r="G43" s="871"/>
      <c r="H43" s="872"/>
      <c r="I43" s="36"/>
      <c r="J43" s="37"/>
      <c r="K43" s="437"/>
      <c r="L43" s="275"/>
      <c r="M43" s="276"/>
      <c r="N43" s="271"/>
    </row>
    <row r="44" spans="1:14">
      <c r="B44" s="319"/>
      <c r="C44" s="320"/>
      <c r="D44" s="320"/>
      <c r="E44" s="320"/>
      <c r="F44" s="322"/>
      <c r="G44" s="322"/>
      <c r="H44" s="125"/>
      <c r="I44" s="36"/>
      <c r="J44" s="37"/>
      <c r="K44" s="437"/>
      <c r="L44" s="275"/>
      <c r="M44" s="276"/>
      <c r="N44" s="272"/>
    </row>
    <row r="45" spans="1:14">
      <c r="B45" s="878" t="s">
        <v>952</v>
      </c>
      <c r="C45" s="879"/>
      <c r="D45" s="879"/>
      <c r="E45" s="38"/>
      <c r="F45" s="39"/>
      <c r="G45" s="39"/>
      <c r="H45" s="40"/>
      <c r="I45" s="36"/>
      <c r="J45" s="37"/>
      <c r="K45" s="278"/>
      <c r="L45" s="275"/>
      <c r="M45" s="400">
        <v>0.1</v>
      </c>
      <c r="N45" s="343">
        <f>N83*M45</f>
        <v>8989.0050753001669</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393">
        <f>SUM(N36:N46)</f>
        <v>1085167.509669954</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6" t="s">
        <v>944</v>
      </c>
      <c r="C51" s="867"/>
      <c r="D51" s="867"/>
      <c r="E51" s="867"/>
      <c r="F51" s="867"/>
      <c r="G51" s="867"/>
      <c r="H51" s="867"/>
      <c r="I51" s="901"/>
      <c r="J51" s="314" t="s">
        <v>945</v>
      </c>
      <c r="K51" s="85" t="s">
        <v>946</v>
      </c>
      <c r="L51" s="902" t="s">
        <v>955</v>
      </c>
      <c r="M51" s="901"/>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9782.8804393988667</v>
      </c>
      <c r="N52" s="271">
        <f>K52*M52</f>
        <v>23038.683434784332</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3282.5910211665546</v>
      </c>
      <c r="N53" s="271">
        <f>K53*M53</f>
        <v>406057.20107544371</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1006178.5647104749</v>
      </c>
      <c r="N54" s="271">
        <f>K54*M54</f>
        <v>829763.33661216195</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1" t="s">
        <v>953</v>
      </c>
      <c r="C59" s="822"/>
      <c r="D59" s="822"/>
      <c r="E59" s="822"/>
      <c r="F59" s="822"/>
      <c r="G59" s="822"/>
      <c r="H59" s="822"/>
      <c r="I59" s="822"/>
      <c r="J59" s="822"/>
      <c r="K59" s="822"/>
      <c r="L59" s="822"/>
      <c r="M59" s="823"/>
      <c r="N59" s="393">
        <f>SUM(N52:N58)</f>
        <v>1258859.2211223901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908">
        <f>VLOOKUP(A64,TRANSPORTE!A5:D117,4,FALSE)</f>
        <v>1816.651127221553</v>
      </c>
      <c r="M64" s="909"/>
      <c r="N64" s="286">
        <f>K64*L64</f>
        <v>2361.6464653880189</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908">
        <f>VLOOKUP(A65,TRANSPORTE!A6:D117,4,FALSE)</f>
        <v>38.692251007522898</v>
      </c>
      <c r="M65" s="909"/>
      <c r="N65" s="286">
        <f>K65*L65</f>
        <v>1.9346125503761451</v>
      </c>
    </row>
    <row r="66" spans="1:15">
      <c r="B66" s="46"/>
      <c r="C66" s="47"/>
      <c r="D66" s="47"/>
      <c r="E66" s="47"/>
      <c r="F66" s="47"/>
      <c r="G66" s="47"/>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2363.5810779383951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975"/>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97"/>
      <c r="C82" s="898"/>
      <c r="D82" s="898"/>
      <c r="E82" s="898"/>
      <c r="F82" s="898"/>
      <c r="G82" s="898"/>
      <c r="H82" s="898"/>
      <c r="I82" s="126"/>
      <c r="J82" s="126"/>
      <c r="K82" s="126"/>
      <c r="L82" s="911"/>
      <c r="M82" s="911"/>
      <c r="N82" s="127"/>
    </row>
    <row r="83" spans="1:14" ht="15.75" thickBot="1">
      <c r="B83" s="910" t="s">
        <v>953</v>
      </c>
      <c r="C83" s="864"/>
      <c r="D83" s="864"/>
      <c r="E83" s="864"/>
      <c r="F83" s="864"/>
      <c r="G83" s="864"/>
      <c r="H83" s="864"/>
      <c r="I83" s="864"/>
      <c r="J83" s="864"/>
      <c r="K83" s="864"/>
      <c r="L83" s="864"/>
      <c r="M83" s="865"/>
      <c r="N83" s="459">
        <f>SUM(N76:N82)</f>
        <v>89890.050753001662</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N47+N59+N70+N83</f>
        <v>2436280.3626232841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3"/>
      <c r="J89" s="333"/>
      <c r="K89" s="301" t="s">
        <v>970</v>
      </c>
      <c r="L89" s="868" t="s">
        <v>971</v>
      </c>
      <c r="M89" s="869"/>
      <c r="N89" s="302"/>
    </row>
    <row r="90" spans="1:14">
      <c r="B90" s="854" t="s">
        <v>972</v>
      </c>
      <c r="C90" s="855"/>
      <c r="D90" s="855"/>
      <c r="E90" s="855"/>
      <c r="F90" s="855"/>
      <c r="G90" s="855"/>
      <c r="H90" s="855"/>
      <c r="I90" s="87"/>
      <c r="J90" s="88"/>
      <c r="K90" s="303">
        <v>0.2</v>
      </c>
      <c r="L90" s="856">
        <f>N85*K90</f>
        <v>487256.07252465683</v>
      </c>
      <c r="M90" s="857"/>
      <c r="N90" s="51"/>
    </row>
    <row r="91" spans="1:14">
      <c r="B91" s="89" t="s">
        <v>973</v>
      </c>
      <c r="C91" s="90"/>
      <c r="D91" s="90"/>
      <c r="E91" s="90"/>
      <c r="F91" s="90"/>
      <c r="G91" s="90"/>
      <c r="H91" s="90"/>
      <c r="I91" s="87"/>
      <c r="J91" s="88"/>
      <c r="K91" s="303">
        <v>0.05</v>
      </c>
      <c r="L91" s="856">
        <f>N85*K91</f>
        <v>121814.01813116421</v>
      </c>
      <c r="M91" s="857"/>
      <c r="N91" s="51"/>
    </row>
    <row r="92" spans="1:14" ht="15.75" thickBot="1">
      <c r="B92" s="91" t="s">
        <v>974</v>
      </c>
      <c r="C92" s="92"/>
      <c r="D92" s="92"/>
      <c r="E92" s="92"/>
      <c r="F92" s="92"/>
      <c r="G92" s="92"/>
      <c r="H92" s="92"/>
      <c r="I92" s="93"/>
      <c r="J92" s="94"/>
      <c r="K92" s="304">
        <v>0.05</v>
      </c>
      <c r="L92" s="858">
        <f>N85*K92</f>
        <v>121814.01813116421</v>
      </c>
      <c r="M92" s="859"/>
      <c r="N92" s="51"/>
    </row>
    <row r="93" spans="1:14" ht="15.75" thickBot="1">
      <c r="B93" s="821" t="s">
        <v>953</v>
      </c>
      <c r="C93" s="822"/>
      <c r="D93" s="822"/>
      <c r="E93" s="822"/>
      <c r="F93" s="822"/>
      <c r="G93" s="822"/>
      <c r="H93" s="822"/>
      <c r="I93" s="822"/>
      <c r="J93" s="822"/>
      <c r="K93" s="822"/>
      <c r="L93" s="822"/>
      <c r="M93" s="823"/>
      <c r="N93" s="52">
        <f>L90+L91+L92</f>
        <v>730884.10878698528</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7">
        <f>N85+N93</f>
        <v>3167164.4714102694</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1"/>
      <c r="K125" s="971"/>
      <c r="L125" s="971"/>
      <c r="M125" s="971"/>
      <c r="N125" s="972"/>
    </row>
    <row r="126" spans="2:14" ht="15.75" thickBot="1">
      <c r="B126" s="418" t="s">
        <v>2221</v>
      </c>
      <c r="C126" s="419"/>
      <c r="D126" s="419"/>
      <c r="E126" s="258"/>
      <c r="F126" s="258"/>
      <c r="G126" s="258"/>
      <c r="H126" s="258"/>
      <c r="I126" s="258"/>
      <c r="J126" s="973"/>
      <c r="K126" s="973"/>
      <c r="L126" s="973"/>
      <c r="M126" s="973"/>
      <c r="N126" s="97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182</v>
      </c>
      <c r="B36" s="870" t="str">
        <f>VLOOKUP(A36,EQUIPOS!A6:D154,3,FALSE)</f>
        <v xml:space="preserve">Compresor para penetrar roca
</v>
      </c>
      <c r="C36" s="871"/>
      <c r="D36" s="871"/>
      <c r="E36" s="871"/>
      <c r="F36" s="871"/>
      <c r="G36" s="871"/>
      <c r="H36" s="872"/>
      <c r="I36" s="266"/>
      <c r="J36" s="267"/>
      <c r="K36" s="268">
        <f>VLOOKUP(A36,EQUIPOS!A6:D163,4,FALSE)</f>
        <v>287923.34215112525</v>
      </c>
      <c r="L36" s="269"/>
      <c r="M36" s="270">
        <v>0.125</v>
      </c>
      <c r="N36" s="271">
        <f>K36/M36</f>
        <v>2303386.737209002</v>
      </c>
    </row>
    <row r="37" spans="1:14">
      <c r="A37" s="113" t="s">
        <v>242</v>
      </c>
      <c r="B37" s="870" t="str">
        <f>VLOOKUP(A37,EQUIPOS!A7:D154,3,FALSE)</f>
        <v>Grúa con torre capacidad 1 ton en la punta.</v>
      </c>
      <c r="C37" s="871"/>
      <c r="D37" s="871"/>
      <c r="E37" s="871"/>
      <c r="F37" s="871"/>
      <c r="G37" s="871"/>
      <c r="H37" s="872"/>
      <c r="I37" s="420"/>
      <c r="J37" s="421"/>
      <c r="K37" s="268">
        <f>VLOOKUP(A37,EQUIPOS!A7:D164,4,FALSE)</f>
        <v>217101.11014216009</v>
      </c>
      <c r="L37" s="334"/>
      <c r="M37" s="335">
        <v>2.5</v>
      </c>
      <c r="N37" s="271">
        <f>K37/M37</f>
        <v>86840.444056864042</v>
      </c>
    </row>
    <row r="38" spans="1:14">
      <c r="A38" s="113" t="s">
        <v>267</v>
      </c>
      <c r="B38" s="870" t="str">
        <f>VLOOKUP(A38,EQUIPOS!A8:D154,3,FALSE)</f>
        <v>Motobomba de concreto</v>
      </c>
      <c r="C38" s="871"/>
      <c r="D38" s="871"/>
      <c r="E38" s="871"/>
      <c r="F38" s="871"/>
      <c r="G38" s="871"/>
      <c r="H38" s="872"/>
      <c r="I38" s="420"/>
      <c r="J38" s="421"/>
      <c r="K38" s="437">
        <f>VLOOKUP(A38,EQUIPOS!A8:D165,4,FALSE)</f>
        <v>94795.881169836488</v>
      </c>
      <c r="L38" s="334"/>
      <c r="M38" s="335">
        <v>0.65</v>
      </c>
      <c r="N38" s="271">
        <f>K38/M38</f>
        <v>145839.81718436381</v>
      </c>
    </row>
    <row r="39" spans="1:14">
      <c r="A39" s="113" t="s">
        <v>310</v>
      </c>
      <c r="B39" s="870" t="str">
        <f>VLOOKUP(A39,EQUIPOS!A9:D154,3,FALSE)</f>
        <v>Retroexcavadora A25C</v>
      </c>
      <c r="C39" s="871"/>
      <c r="D39" s="871"/>
      <c r="E39" s="871"/>
      <c r="F39" s="871"/>
      <c r="G39" s="871"/>
      <c r="H39" s="872"/>
      <c r="I39" s="420"/>
      <c r="J39" s="421"/>
      <c r="K39" s="437">
        <f>VLOOKUP(A39,EQUIPOS!A9:D166,4,FALSE)</f>
        <v>262903.65236440464</v>
      </c>
      <c r="L39" s="334"/>
      <c r="M39" s="335">
        <v>0.65</v>
      </c>
      <c r="N39" s="271">
        <f>K39/M39</f>
        <v>404467.15748369944</v>
      </c>
    </row>
    <row r="40" spans="1:14">
      <c r="A40" s="113"/>
      <c r="B40" s="870"/>
      <c r="C40" s="871"/>
      <c r="D40" s="871"/>
      <c r="E40" s="871"/>
      <c r="F40" s="871"/>
      <c r="G40" s="871"/>
      <c r="H40" s="872"/>
      <c r="I40" s="420"/>
      <c r="J40" s="421"/>
      <c r="K40" s="437"/>
      <c r="L40" s="334"/>
      <c r="M40" s="335"/>
      <c r="N40" s="271"/>
    </row>
    <row r="41" spans="1:14">
      <c r="A41" s="113"/>
      <c r="B41" s="870"/>
      <c r="C41" s="871"/>
      <c r="D41" s="871"/>
      <c r="E41" s="871"/>
      <c r="F41" s="871"/>
      <c r="G41" s="871"/>
      <c r="H41" s="872"/>
      <c r="I41" s="420"/>
      <c r="J41" s="421"/>
      <c r="K41" s="437"/>
      <c r="L41" s="334"/>
      <c r="M41" s="335"/>
      <c r="N41" s="271"/>
    </row>
    <row r="42" spans="1:14">
      <c r="A42" s="113"/>
      <c r="B42" s="870"/>
      <c r="C42" s="871"/>
      <c r="D42" s="871"/>
      <c r="E42" s="871"/>
      <c r="F42" s="871"/>
      <c r="G42" s="871"/>
      <c r="H42" s="872"/>
      <c r="I42" s="327"/>
      <c r="J42" s="329"/>
      <c r="K42" s="437"/>
      <c r="L42" s="422"/>
      <c r="M42" s="423"/>
      <c r="N42" s="271"/>
    </row>
    <row r="43" spans="1:14">
      <c r="B43" s="870"/>
      <c r="C43" s="871"/>
      <c r="D43" s="871"/>
      <c r="E43" s="871"/>
      <c r="F43" s="871"/>
      <c r="G43" s="871"/>
      <c r="H43" s="872"/>
      <c r="I43" s="36"/>
      <c r="J43" s="37"/>
      <c r="K43" s="437"/>
      <c r="L43" s="275"/>
      <c r="M43" s="276"/>
      <c r="N43" s="271"/>
    </row>
    <row r="44" spans="1:14">
      <c r="B44" s="319"/>
      <c r="C44" s="320"/>
      <c r="D44" s="320"/>
      <c r="E44" s="320"/>
      <c r="F44" s="322"/>
      <c r="G44" s="322"/>
      <c r="H44" s="125"/>
      <c r="I44" s="36"/>
      <c r="J44" s="37"/>
      <c r="K44" s="437"/>
      <c r="L44" s="275"/>
      <c r="M44" s="276"/>
      <c r="N44" s="272"/>
    </row>
    <row r="45" spans="1:14">
      <c r="B45" s="878" t="s">
        <v>952</v>
      </c>
      <c r="C45" s="879"/>
      <c r="D45" s="879"/>
      <c r="E45" s="38"/>
      <c r="F45" s="39"/>
      <c r="G45" s="39"/>
      <c r="H45" s="40"/>
      <c r="I45" s="36"/>
      <c r="J45" s="37"/>
      <c r="K45" s="278"/>
      <c r="L45" s="275"/>
      <c r="M45" s="400">
        <v>0.1</v>
      </c>
      <c r="N45" s="343">
        <f>N87*M45</f>
        <v>46742.82639156087</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393">
        <f>SUM(N36:N46)</f>
        <v>2987276.9823254901</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6" t="s">
        <v>944</v>
      </c>
      <c r="C51" s="867"/>
      <c r="D51" s="867"/>
      <c r="E51" s="867"/>
      <c r="F51" s="867"/>
      <c r="G51" s="867"/>
      <c r="H51" s="867"/>
      <c r="I51" s="901"/>
      <c r="J51" s="314" t="s">
        <v>945</v>
      </c>
      <c r="K51" s="85" t="s">
        <v>946</v>
      </c>
      <c r="L51" s="902" t="s">
        <v>955</v>
      </c>
      <c r="M51" s="901"/>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3282.5910211665546</v>
      </c>
      <c r="N52" s="271">
        <f>K52*M52</f>
        <v>584722.36954863893</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1006178.5647104749</v>
      </c>
      <c r="N53" s="271">
        <f t="shared" ref="N53:N59" si="0">K53*M53</f>
        <v>1194859.2047215132</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14416.876437008854</v>
      </c>
      <c r="N54" s="271">
        <f t="shared" si="0"/>
        <v>4325.062931102656</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3368.4290740674887</v>
      </c>
      <c r="N55" s="271">
        <f t="shared" si="0"/>
        <v>10105.287222202467</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8495.6593289516459</v>
      </c>
      <c r="N56" s="271">
        <f t="shared" si="0"/>
        <v>2123.9148322379115</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1415.9432214919407</v>
      </c>
      <c r="N57" s="271">
        <f t="shared" si="0"/>
        <v>1415.9432214919407</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1415.9432214919407</v>
      </c>
      <c r="N58" s="271">
        <f t="shared" si="0"/>
        <v>1415.9432214919407</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9150.8538044502675</v>
      </c>
      <c r="N59" s="271">
        <f t="shared" si="0"/>
        <v>4191.0910424382228</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1" t="s">
        <v>953</v>
      </c>
      <c r="C63" s="822"/>
      <c r="D63" s="822"/>
      <c r="E63" s="822"/>
      <c r="F63" s="822"/>
      <c r="G63" s="822"/>
      <c r="H63" s="822"/>
      <c r="I63" s="822"/>
      <c r="J63" s="822"/>
      <c r="K63" s="822"/>
      <c r="L63" s="822"/>
      <c r="M63" s="823"/>
      <c r="N63" s="393">
        <f>SUM(N52:N62)</f>
        <v>1803158.8167411173</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07" t="s">
        <v>961</v>
      </c>
      <c r="M67" s="886"/>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908">
        <f>VLOOKUP(A68,TRANSPORTE!A5:D117,4,FALSE)</f>
        <v>1816.651127221553</v>
      </c>
      <c r="M68" s="909"/>
      <c r="N68" s="286">
        <f>K68*L68</f>
        <v>2361.6464653880189</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908">
        <f>VLOOKUP(A69,TRANSPORTE!A6:D117,4,FALSE)</f>
        <v>38.692251007522898</v>
      </c>
      <c r="M69" s="909"/>
      <c r="N69" s="286">
        <f>K69*L69</f>
        <v>1.9346125503761451</v>
      </c>
    </row>
    <row r="70" spans="1:15">
      <c r="B70" s="46"/>
      <c r="C70" s="47"/>
      <c r="D70" s="47"/>
      <c r="E70" s="47"/>
      <c r="F70" s="47"/>
      <c r="G70" s="47"/>
      <c r="H70" s="310"/>
      <c r="I70" s="278"/>
      <c r="J70" s="285"/>
      <c r="K70" s="278"/>
      <c r="L70" s="908"/>
      <c r="M70" s="909"/>
      <c r="N70" s="286"/>
    </row>
    <row r="71" spans="1:15">
      <c r="B71" s="46"/>
      <c r="C71" s="47"/>
      <c r="D71" s="47"/>
      <c r="E71" s="47"/>
      <c r="F71" s="47"/>
      <c r="G71" s="47"/>
      <c r="H71" s="310"/>
      <c r="I71" s="278"/>
      <c r="J71" s="285"/>
      <c r="K71" s="278"/>
      <c r="L71" s="908"/>
      <c r="M71" s="909"/>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99"/>
      <c r="M73" s="900"/>
      <c r="N73" s="127"/>
    </row>
    <row r="74" spans="1:15" ht="15.75" thickBot="1">
      <c r="B74" s="910" t="s">
        <v>953</v>
      </c>
      <c r="C74" s="864"/>
      <c r="D74" s="864"/>
      <c r="E74" s="864"/>
      <c r="F74" s="864"/>
      <c r="G74" s="864"/>
      <c r="H74" s="864"/>
      <c r="I74" s="864"/>
      <c r="J74" s="864"/>
      <c r="K74" s="864"/>
      <c r="L74" s="864"/>
      <c r="M74" s="865"/>
      <c r="N74" s="104">
        <f>N68+N69+N70+N71+N72</f>
        <v>2363.5810779383951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0" t="s">
        <v>963</v>
      </c>
      <c r="C78" s="861"/>
      <c r="D78" s="861"/>
      <c r="E78" s="861"/>
      <c r="F78" s="861"/>
      <c r="G78" s="861"/>
      <c r="H78" s="861"/>
      <c r="I78" s="73" t="s">
        <v>964</v>
      </c>
      <c r="J78" s="75" t="s">
        <v>1410</v>
      </c>
      <c r="K78" s="74" t="s">
        <v>966</v>
      </c>
      <c r="L78" s="862" t="s">
        <v>950</v>
      </c>
      <c r="M78" s="975"/>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97"/>
      <c r="C86" s="898"/>
      <c r="D86" s="898"/>
      <c r="E86" s="898"/>
      <c r="F86" s="898"/>
      <c r="G86" s="898"/>
      <c r="H86" s="898"/>
      <c r="I86" s="126"/>
      <c r="J86" s="126"/>
      <c r="K86" s="126"/>
      <c r="L86" s="911"/>
      <c r="M86" s="911"/>
      <c r="N86" s="45"/>
    </row>
    <row r="87" spans="1:14" ht="15.75" thickBot="1">
      <c r="B87" s="910" t="s">
        <v>953</v>
      </c>
      <c r="C87" s="864"/>
      <c r="D87" s="864"/>
      <c r="E87" s="864"/>
      <c r="F87" s="864"/>
      <c r="G87" s="864"/>
      <c r="H87" s="864"/>
      <c r="I87" s="864"/>
      <c r="J87" s="864"/>
      <c r="K87" s="864"/>
      <c r="L87" s="864"/>
      <c r="M87" s="865"/>
      <c r="N87" s="300">
        <f>SUM(N80:N86)</f>
        <v>467428.26391560864</v>
      </c>
    </row>
    <row r="88" spans="1:14" ht="15.75" thickBot="1">
      <c r="B88" s="33"/>
      <c r="C88" s="34"/>
      <c r="D88" s="34"/>
      <c r="E88" s="34"/>
      <c r="F88" s="34"/>
      <c r="G88" s="34"/>
      <c r="H88" s="34"/>
      <c r="I88" s="34"/>
      <c r="J88" s="34"/>
      <c r="K88" s="34"/>
      <c r="L88" s="34"/>
      <c r="M88" s="34"/>
      <c r="N88" s="35"/>
    </row>
    <row r="89" spans="1:14" ht="15.75" thickBot="1">
      <c r="B89" s="821" t="s">
        <v>967</v>
      </c>
      <c r="C89" s="822"/>
      <c r="D89" s="822"/>
      <c r="E89" s="822"/>
      <c r="F89" s="822"/>
      <c r="G89" s="822"/>
      <c r="H89" s="822"/>
      <c r="I89" s="822"/>
      <c r="J89" s="822"/>
      <c r="K89" s="822"/>
      <c r="L89" s="822"/>
      <c r="M89" s="823"/>
      <c r="N89" s="99">
        <f>N47+N63+N74+N87</f>
        <v>5260227.6440601535</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6" t="s">
        <v>969</v>
      </c>
      <c r="C93" s="867"/>
      <c r="D93" s="867"/>
      <c r="E93" s="867"/>
      <c r="F93" s="867"/>
      <c r="G93" s="867"/>
      <c r="H93" s="867"/>
      <c r="I93" s="313"/>
      <c r="J93" s="333"/>
      <c r="K93" s="301" t="s">
        <v>970</v>
      </c>
      <c r="L93" s="868" t="s">
        <v>971</v>
      </c>
      <c r="M93" s="869"/>
      <c r="N93" s="302"/>
    </row>
    <row r="94" spans="1:14">
      <c r="B94" s="854" t="s">
        <v>972</v>
      </c>
      <c r="C94" s="855"/>
      <c r="D94" s="855"/>
      <c r="E94" s="855"/>
      <c r="F94" s="855"/>
      <c r="G94" s="855"/>
      <c r="H94" s="855"/>
      <c r="I94" s="87"/>
      <c r="J94" s="88"/>
      <c r="K94" s="303">
        <v>0.2</v>
      </c>
      <c r="L94" s="856">
        <f>N89*K94</f>
        <v>1052045.5288120308</v>
      </c>
      <c r="M94" s="857"/>
      <c r="N94" s="51"/>
    </row>
    <row r="95" spans="1:14">
      <c r="B95" s="89" t="s">
        <v>973</v>
      </c>
      <c r="C95" s="90"/>
      <c r="D95" s="90"/>
      <c r="E95" s="90"/>
      <c r="F95" s="90"/>
      <c r="G95" s="90"/>
      <c r="H95" s="90"/>
      <c r="I95" s="87"/>
      <c r="J95" s="88"/>
      <c r="K95" s="303">
        <v>0.05</v>
      </c>
      <c r="L95" s="856">
        <f>N89*K95</f>
        <v>263011.3822030077</v>
      </c>
      <c r="M95" s="857"/>
      <c r="N95" s="51"/>
    </row>
    <row r="96" spans="1:14" ht="15.75" thickBot="1">
      <c r="B96" s="91" t="s">
        <v>974</v>
      </c>
      <c r="C96" s="92"/>
      <c r="D96" s="92"/>
      <c r="E96" s="92"/>
      <c r="F96" s="92"/>
      <c r="G96" s="92"/>
      <c r="H96" s="92"/>
      <c r="I96" s="93"/>
      <c r="J96" s="94"/>
      <c r="K96" s="304">
        <v>0.05</v>
      </c>
      <c r="L96" s="858">
        <f>N89*K96</f>
        <v>263011.3822030077</v>
      </c>
      <c r="M96" s="859"/>
      <c r="N96" s="51"/>
    </row>
    <row r="97" spans="1:14" ht="15.75" thickBot="1">
      <c r="B97" s="821" t="s">
        <v>953</v>
      </c>
      <c r="C97" s="822"/>
      <c r="D97" s="822"/>
      <c r="E97" s="822"/>
      <c r="F97" s="822"/>
      <c r="G97" s="822"/>
      <c r="H97" s="822"/>
      <c r="I97" s="822"/>
      <c r="J97" s="822"/>
      <c r="K97" s="822"/>
      <c r="L97" s="822"/>
      <c r="M97" s="823"/>
      <c r="N97" s="52">
        <f>L94+L95+L96</f>
        <v>1578068.293218046</v>
      </c>
    </row>
    <row r="98" spans="1:14" ht="15.75" thickBot="1">
      <c r="B98" s="33"/>
      <c r="C98" s="34"/>
      <c r="D98" s="34"/>
      <c r="E98" s="34"/>
      <c r="F98" s="34"/>
      <c r="G98" s="34"/>
      <c r="H98" s="34"/>
      <c r="I98" s="34"/>
      <c r="J98" s="34"/>
      <c r="K98" s="34"/>
      <c r="L98" s="34"/>
      <c r="M98" s="34"/>
      <c r="N98" s="35"/>
    </row>
    <row r="99" spans="1:14" ht="15.75" thickBot="1">
      <c r="A99" t="s">
        <v>2016</v>
      </c>
      <c r="B99" s="821" t="s">
        <v>975</v>
      </c>
      <c r="C99" s="822"/>
      <c r="D99" s="822"/>
      <c r="E99" s="822"/>
      <c r="F99" s="822"/>
      <c r="G99" s="822"/>
      <c r="H99" s="822"/>
      <c r="I99" s="822"/>
      <c r="J99" s="822"/>
      <c r="K99" s="822"/>
      <c r="L99" s="822"/>
      <c r="M99" s="823"/>
      <c r="N99" s="187">
        <f>N89+N97</f>
        <v>6838295.9372781999</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1"/>
      <c r="K129" s="971"/>
      <c r="L129" s="971"/>
      <c r="M129" s="971"/>
      <c r="N129" s="972"/>
    </row>
    <row r="130" spans="2:14" ht="15.75" thickBot="1">
      <c r="B130" s="418" t="s">
        <v>2221</v>
      </c>
      <c r="C130" s="419"/>
      <c r="D130" s="419"/>
      <c r="E130" s="258"/>
      <c r="F130" s="258"/>
      <c r="G130" s="258"/>
      <c r="H130" s="258"/>
      <c r="I130" s="258"/>
      <c r="J130" s="973"/>
      <c r="K130" s="973"/>
      <c r="L130" s="973"/>
      <c r="M130" s="973"/>
      <c r="N130" s="97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40.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2" hidden="1" customHeight="1" thickBot="1">
      <c r="B30" s="71" t="s">
        <v>943</v>
      </c>
      <c r="C30" s="800" t="s">
        <v>944</v>
      </c>
      <c r="D30" s="801"/>
      <c r="E30" s="801"/>
      <c r="F30" s="801"/>
      <c r="G30" s="801"/>
      <c r="H30" s="801"/>
      <c r="I30" s="801"/>
      <c r="J30" s="72"/>
      <c r="K30" s="306"/>
      <c r="L30" s="797" t="s">
        <v>945</v>
      </c>
      <c r="M30" s="798"/>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180</v>
      </c>
      <c r="B36" s="870" t="str">
        <f>VLOOKUP(A36,EQUIPOS!A6:D154,3,FALSE)</f>
        <v>Compresor 120 HP, con martillo.</v>
      </c>
      <c r="C36" s="871"/>
      <c r="D36" s="871"/>
      <c r="E36" s="871"/>
      <c r="F36" s="871"/>
      <c r="G36" s="871"/>
      <c r="H36" s="872"/>
      <c r="I36" s="266"/>
      <c r="J36" s="267"/>
      <c r="K36" s="268">
        <f>VLOOKUP(A36,EQUIPOS!A6:D163,4,FALSE)</f>
        <v>218862.04930275632</v>
      </c>
      <c r="L36" s="269"/>
      <c r="M36" s="270">
        <v>0.16</v>
      </c>
      <c r="N36" s="271">
        <f>K36/M36</f>
        <v>1367887.8081422269</v>
      </c>
    </row>
    <row r="37" spans="1:14">
      <c r="A37" s="113" t="s">
        <v>261</v>
      </c>
      <c r="B37" s="870" t="str">
        <f>VLOOKUP(A37,EQUIPOS!A7:D154,3,FALSE)</f>
        <v xml:space="preserve">Motobomba 3 PULGADAS (incluye operario)
</v>
      </c>
      <c r="C37" s="871"/>
      <c r="D37" s="871"/>
      <c r="E37" s="871"/>
      <c r="F37" s="871"/>
      <c r="G37" s="871"/>
      <c r="H37" s="872"/>
      <c r="I37" s="420"/>
      <c r="J37" s="421"/>
      <c r="K37" s="268">
        <f>VLOOKUP(A37,EQUIPOS!A7:D164,4,FALSE)</f>
        <v>12153.820118883301</v>
      </c>
      <c r="L37" s="334"/>
      <c r="M37" s="335">
        <v>0.16</v>
      </c>
      <c r="N37" s="271">
        <f>K37/M37</f>
        <v>75961.375743020631</v>
      </c>
    </row>
    <row r="38" spans="1:14">
      <c r="A38" s="113"/>
      <c r="B38" s="870"/>
      <c r="C38" s="871"/>
      <c r="D38" s="871"/>
      <c r="E38" s="871"/>
      <c r="F38" s="871"/>
      <c r="G38" s="871"/>
      <c r="H38" s="872"/>
      <c r="I38" s="420"/>
      <c r="J38" s="421"/>
      <c r="K38" s="437"/>
      <c r="L38" s="334"/>
      <c r="M38" s="335"/>
      <c r="N38" s="271"/>
    </row>
    <row r="39" spans="1:14">
      <c r="A39" s="113"/>
      <c r="B39" s="870"/>
      <c r="C39" s="871"/>
      <c r="D39" s="871"/>
      <c r="E39" s="871"/>
      <c r="F39" s="871"/>
      <c r="G39" s="871"/>
      <c r="H39" s="872"/>
      <c r="I39" s="420"/>
      <c r="J39" s="421"/>
      <c r="K39" s="437"/>
      <c r="L39" s="334"/>
      <c r="M39" s="335"/>
      <c r="N39" s="271"/>
    </row>
    <row r="40" spans="1:14">
      <c r="A40" s="113"/>
      <c r="B40" s="870"/>
      <c r="C40" s="871"/>
      <c r="D40" s="871"/>
      <c r="E40" s="871"/>
      <c r="F40" s="871"/>
      <c r="G40" s="871"/>
      <c r="H40" s="872"/>
      <c r="I40" s="327"/>
      <c r="J40" s="329"/>
      <c r="K40" s="437"/>
      <c r="L40" s="422"/>
      <c r="M40" s="423"/>
      <c r="N40" s="271"/>
    </row>
    <row r="41" spans="1:14">
      <c r="B41" s="870"/>
      <c r="C41" s="871"/>
      <c r="D41" s="871"/>
      <c r="E41" s="871"/>
      <c r="F41" s="871"/>
      <c r="G41" s="871"/>
      <c r="H41" s="872"/>
      <c r="I41" s="36"/>
      <c r="J41" s="37"/>
      <c r="K41" s="437"/>
      <c r="L41" s="275"/>
      <c r="M41" s="276"/>
      <c r="N41" s="271"/>
    </row>
    <row r="42" spans="1:14">
      <c r="B42" s="319"/>
      <c r="C42" s="320"/>
      <c r="D42" s="320"/>
      <c r="E42" s="320"/>
      <c r="F42" s="322"/>
      <c r="G42" s="322"/>
      <c r="H42" s="125"/>
      <c r="I42" s="36"/>
      <c r="J42" s="37"/>
      <c r="K42" s="437"/>
      <c r="L42" s="275"/>
      <c r="M42" s="276"/>
      <c r="N42" s="272"/>
    </row>
    <row r="43" spans="1:14">
      <c r="B43" s="878" t="s">
        <v>952</v>
      </c>
      <c r="C43" s="879"/>
      <c r="D43" s="879"/>
      <c r="E43" s="38"/>
      <c r="F43" s="39"/>
      <c r="G43" s="39"/>
      <c r="H43" s="40"/>
      <c r="I43" s="36"/>
      <c r="J43" s="37"/>
      <c r="K43" s="278"/>
      <c r="L43" s="275"/>
      <c r="M43" s="400">
        <v>0.05</v>
      </c>
      <c r="N43" s="343">
        <f>N77*M43</f>
        <v>12625.400141187813</v>
      </c>
    </row>
    <row r="44" spans="1:14" ht="15.75" thickBot="1">
      <c r="B44" s="870"/>
      <c r="C44" s="871"/>
      <c r="D44" s="871"/>
      <c r="E44" s="871"/>
      <c r="F44" s="871"/>
      <c r="G44" s="871"/>
      <c r="H44" s="872"/>
      <c r="I44" s="880"/>
      <c r="J44" s="881"/>
      <c r="K44" s="41"/>
      <c r="L44" s="882"/>
      <c r="M44" s="883"/>
      <c r="N44" s="105"/>
    </row>
    <row r="45" spans="1:14" ht="15.75" thickBot="1">
      <c r="B45" s="821" t="s">
        <v>953</v>
      </c>
      <c r="C45" s="822"/>
      <c r="D45" s="822"/>
      <c r="E45" s="822"/>
      <c r="F45" s="822"/>
      <c r="G45" s="822"/>
      <c r="H45" s="822"/>
      <c r="I45" s="822"/>
      <c r="J45" s="822"/>
      <c r="K45" s="822"/>
      <c r="L45" s="822"/>
      <c r="M45" s="823"/>
      <c r="N45" s="393">
        <f>SUM(N36:N44)</f>
        <v>1456474.5840264352</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4" t="s">
        <v>945</v>
      </c>
      <c r="K49" s="85" t="s">
        <v>946</v>
      </c>
      <c r="L49" s="902" t="s">
        <v>955</v>
      </c>
      <c r="M49" s="901"/>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8495.6593289516459</v>
      </c>
      <c r="N50" s="271">
        <f>K50*M50</f>
        <v>1699.1318657903294</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1415.9432214919407</v>
      </c>
      <c r="N51" s="271">
        <f>K51*M51</f>
        <v>1415.9432214919407</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1415.9432214919407</v>
      </c>
      <c r="N52" s="271">
        <f>K52*M52</f>
        <v>707.97161074597034</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3308.2785548877127</v>
      </c>
      <c r="N53" s="271">
        <f>K53*M53</f>
        <v>496241.78323315689</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1011502.2608200542</v>
      </c>
      <c r="N54" s="271">
        <f>K54*M54</f>
        <v>1011502.2608200542</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1" t="s">
        <v>953</v>
      </c>
      <c r="C58" s="822"/>
      <c r="D58" s="822"/>
      <c r="E58" s="822"/>
      <c r="F58" s="822"/>
      <c r="G58" s="822"/>
      <c r="H58" s="822"/>
      <c r="I58" s="822"/>
      <c r="J58" s="822"/>
      <c r="K58" s="822"/>
      <c r="L58" s="822"/>
      <c r="M58" s="823"/>
      <c r="N58" s="393">
        <f>SUM(N50:N57)</f>
        <v>1511567.0907512393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908">
        <f>VLOOKUP(A63,TRANSPORTE!A5:D117,4,FALSE)</f>
        <v>1816.651127221553</v>
      </c>
      <c r="M63" s="909"/>
      <c r="N63" s="286">
        <f>K63*L63</f>
        <v>1816.651127221553</v>
      </c>
    </row>
    <row r="64" spans="1:14">
      <c r="B64" s="46"/>
      <c r="C64" s="47"/>
      <c r="D64" s="47"/>
      <c r="E64" s="47"/>
      <c r="F64" s="47"/>
      <c r="G64" s="47"/>
      <c r="H64" s="310"/>
      <c r="I64" s="278"/>
      <c r="J64" s="285"/>
      <c r="K64" s="278"/>
      <c r="L64" s="908"/>
      <c r="M64" s="909"/>
      <c r="N64" s="286"/>
    </row>
    <row r="65" spans="1:15">
      <c r="B65" s="46"/>
      <c r="C65" s="47"/>
      <c r="D65" s="47"/>
      <c r="E65" s="47"/>
      <c r="F65" s="47"/>
      <c r="G65" s="47"/>
      <c r="H65" s="310"/>
      <c r="I65" s="278"/>
      <c r="J65" s="285"/>
      <c r="K65" s="278"/>
      <c r="L65" s="908"/>
      <c r="M65" s="909"/>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f>SUM(N63:N67)</f>
        <v>1816.651127221553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SUM(N73:N76)</f>
        <v>252508.00282375625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N45+N58+N68+N77</f>
        <v>3222366.3287286521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644473.26574573049</v>
      </c>
      <c r="M84" s="857"/>
      <c r="N84" s="51"/>
    </row>
    <row r="85" spans="1:14">
      <c r="B85" s="89" t="s">
        <v>973</v>
      </c>
      <c r="C85" s="90"/>
      <c r="D85" s="90"/>
      <c r="E85" s="90"/>
      <c r="F85" s="90"/>
      <c r="G85" s="90"/>
      <c r="H85" s="90"/>
      <c r="I85" s="87"/>
      <c r="J85" s="88"/>
      <c r="K85" s="303">
        <v>0.05</v>
      </c>
      <c r="L85" s="856">
        <f>N79*K85</f>
        <v>161118.31643643262</v>
      </c>
      <c r="M85" s="857"/>
      <c r="N85" s="51"/>
    </row>
    <row r="86" spans="1:14" ht="15.75" thickBot="1">
      <c r="B86" s="91" t="s">
        <v>974</v>
      </c>
      <c r="C86" s="92"/>
      <c r="D86" s="92"/>
      <c r="E86" s="92"/>
      <c r="F86" s="92"/>
      <c r="G86" s="92"/>
      <c r="H86" s="92"/>
      <c r="I86" s="93"/>
      <c r="J86" s="94"/>
      <c r="K86" s="304">
        <v>0.05</v>
      </c>
      <c r="L86" s="858">
        <f>N79*K86</f>
        <v>161118.31643643262</v>
      </c>
      <c r="M86" s="859"/>
      <c r="N86" s="51"/>
    </row>
    <row r="87" spans="1:14" ht="15.75" thickBot="1">
      <c r="B87" s="821" t="s">
        <v>953</v>
      </c>
      <c r="C87" s="822"/>
      <c r="D87" s="822"/>
      <c r="E87" s="822"/>
      <c r="F87" s="822"/>
      <c r="G87" s="822"/>
      <c r="H87" s="822"/>
      <c r="I87" s="822"/>
      <c r="J87" s="822"/>
      <c r="K87" s="822"/>
      <c r="L87" s="822"/>
      <c r="M87" s="823"/>
      <c r="N87" s="52">
        <f>L84+L85+L86</f>
        <v>966709.89861859579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4189076.2273472478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8"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38.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451"/>
      <c r="L30" s="797" t="s">
        <v>945</v>
      </c>
      <c r="M30" s="798"/>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121</v>
      </c>
      <c r="B36" s="870" t="str">
        <f>VLOOKUP(A36,EQUIPOS!A6:D154,3,FALSE)</f>
        <v>Bomba eléctrica para accionar la celda</v>
      </c>
      <c r="C36" s="871"/>
      <c r="D36" s="871"/>
      <c r="E36" s="871"/>
      <c r="F36" s="871"/>
      <c r="G36" s="871"/>
      <c r="H36" s="872"/>
      <c r="I36" s="266"/>
      <c r="J36" s="267"/>
      <c r="K36" s="268">
        <f>VLOOKUP(A36,EQUIPOS!A6:D163,4,FALSE)</f>
        <v>67287.655007529116</v>
      </c>
      <c r="L36" s="269"/>
      <c r="M36" s="270">
        <v>0.01</v>
      </c>
      <c r="N36" s="271">
        <f t="shared" ref="N36:N41" si="0">K36/M36</f>
        <v>6728765.5007529119</v>
      </c>
    </row>
    <row r="37" spans="1:14">
      <c r="A37" s="113" t="s">
        <v>192</v>
      </c>
      <c r="B37" s="870" t="str">
        <f>VLOOKUP(A37,EQUIPOS!A7:D154,3,FALSE)</f>
        <v>Equipo de acarreo interno</v>
      </c>
      <c r="C37" s="871"/>
      <c r="D37" s="871"/>
      <c r="E37" s="871"/>
      <c r="F37" s="871"/>
      <c r="G37" s="871"/>
      <c r="H37" s="872"/>
      <c r="I37" s="420"/>
      <c r="J37" s="421"/>
      <c r="K37" s="268">
        <f>VLOOKUP(A37,EQUIPOS!A7:D164,4,FALSE)</f>
        <v>33168.76901580963</v>
      </c>
      <c r="L37" s="334"/>
      <c r="M37" s="335">
        <v>0.05</v>
      </c>
      <c r="N37" s="271">
        <f t="shared" si="0"/>
        <v>663375.38031619252</v>
      </c>
    </row>
    <row r="38" spans="1:14">
      <c r="A38" s="113" t="s">
        <v>217</v>
      </c>
      <c r="B38" s="870" t="str">
        <f>VLOOKUP(A38,EQUIPOS!A8:D154,3,FALSE)</f>
        <v>Equipo de soldadura y de acetileno (incluye soldadura)</v>
      </c>
      <c r="C38" s="871"/>
      <c r="D38" s="871"/>
      <c r="E38" s="871"/>
      <c r="F38" s="871"/>
      <c r="G38" s="871"/>
      <c r="H38" s="872"/>
      <c r="I38" s="420"/>
      <c r="J38" s="421"/>
      <c r="K38" s="268">
        <f>VLOOKUP(A38,EQUIPOS!A8:D165,4,FALSE)</f>
        <v>20730.480634881013</v>
      </c>
      <c r="L38" s="334"/>
      <c r="M38" s="335">
        <v>0.01</v>
      </c>
      <c r="N38" s="271">
        <f t="shared" si="0"/>
        <v>2073048.0634881011</v>
      </c>
    </row>
    <row r="39" spans="1:14">
      <c r="A39" s="113" t="s">
        <v>242</v>
      </c>
      <c r="B39" s="870" t="str">
        <f>VLOOKUP(A39,EQUIPOS!A9:D154,3,FALSE)</f>
        <v>Grúa con torre capacidad 1 ton en la punta.</v>
      </c>
      <c r="C39" s="871"/>
      <c r="D39" s="871"/>
      <c r="E39" s="871"/>
      <c r="F39" s="871"/>
      <c r="G39" s="871"/>
      <c r="H39" s="872"/>
      <c r="I39" s="420"/>
      <c r="J39" s="421"/>
      <c r="K39" s="268">
        <f>VLOOKUP(A39,EQUIPOS!A9:D166,4,FALSE)</f>
        <v>217101.11014216009</v>
      </c>
      <c r="L39" s="334"/>
      <c r="M39" s="335">
        <v>0.04</v>
      </c>
      <c r="N39" s="271">
        <f t="shared" si="0"/>
        <v>5427527.7535540024</v>
      </c>
    </row>
    <row r="40" spans="1:14">
      <c r="A40" s="113" t="s">
        <v>255</v>
      </c>
      <c r="B40" s="870" t="str">
        <f>VLOOKUP(A40,EQUIPOS!A10:D154,3,FALSE)</f>
        <v>Manómetro cable de acero para bajar la celda</v>
      </c>
      <c r="C40" s="871"/>
      <c r="D40" s="871"/>
      <c r="E40" s="871"/>
      <c r="F40" s="871"/>
      <c r="G40" s="871"/>
      <c r="H40" s="872"/>
      <c r="I40" s="327"/>
      <c r="J40" s="329"/>
      <c r="K40" s="268">
        <f>VLOOKUP(A40,EQUIPOS!A10:D167,4,FALSE)</f>
        <v>1868940.3855198703</v>
      </c>
      <c r="L40" s="422"/>
      <c r="M40" s="423">
        <v>1</v>
      </c>
      <c r="N40" s="271">
        <f t="shared" si="0"/>
        <v>1868940.3855198703</v>
      </c>
    </row>
    <row r="41" spans="1:14">
      <c r="A41" t="s">
        <v>320</v>
      </c>
      <c r="B41" s="870" t="str">
        <f>VLOOKUP(A41,EQUIPOS!A11:D155,3,FALSE)</f>
        <v>Retroexcavadora sobre llantas, motor 62HP, Profundidad de excavación de 5.41 metros.</v>
      </c>
      <c r="C41" s="871"/>
      <c r="D41" s="871"/>
      <c r="E41" s="871"/>
      <c r="F41" s="871"/>
      <c r="G41" s="871"/>
      <c r="H41" s="872"/>
      <c r="I41" s="36"/>
      <c r="J41" s="37"/>
      <c r="K41" s="268">
        <f>VLOOKUP(A41,EQUIPOS!A11:D168,4,FALSE)</f>
        <v>269087.23565525725</v>
      </c>
      <c r="L41" s="275"/>
      <c r="M41" s="276">
        <v>0.2</v>
      </c>
      <c r="N41" s="271">
        <f t="shared" si="0"/>
        <v>1345436.1782762862</v>
      </c>
    </row>
    <row r="42" spans="1:14">
      <c r="B42" s="319"/>
      <c r="C42" s="320"/>
      <c r="D42" s="320"/>
      <c r="E42" s="320"/>
      <c r="F42" s="322"/>
      <c r="G42" s="322"/>
      <c r="H42" s="125"/>
      <c r="I42" s="36"/>
      <c r="J42" s="37"/>
      <c r="K42" s="437"/>
      <c r="L42" s="275"/>
      <c r="M42" s="276"/>
      <c r="N42" s="272"/>
    </row>
    <row r="43" spans="1:14">
      <c r="B43" s="878" t="s">
        <v>952</v>
      </c>
      <c r="C43" s="879"/>
      <c r="D43" s="879"/>
      <c r="E43" s="38"/>
      <c r="F43" s="39"/>
      <c r="G43" s="39"/>
      <c r="H43" s="40"/>
      <c r="I43" s="36"/>
      <c r="J43" s="37"/>
      <c r="K43" s="278"/>
      <c r="L43" s="275"/>
      <c r="M43" s="400">
        <v>0.01</v>
      </c>
      <c r="N43" s="343">
        <f>N81*M43</f>
        <v>6913.9567913614801</v>
      </c>
    </row>
    <row r="44" spans="1:14" ht="15.75" thickBot="1">
      <c r="B44" s="870"/>
      <c r="C44" s="871"/>
      <c r="D44" s="871"/>
      <c r="E44" s="871"/>
      <c r="F44" s="871"/>
      <c r="G44" s="871"/>
      <c r="H44" s="872"/>
      <c r="I44" s="880"/>
      <c r="J44" s="881"/>
      <c r="K44" s="41"/>
      <c r="L44" s="882"/>
      <c r="M44" s="883"/>
      <c r="N44" s="105"/>
    </row>
    <row r="45" spans="1:14" ht="15.75" thickBot="1">
      <c r="B45" s="821" t="s">
        <v>953</v>
      </c>
      <c r="C45" s="822"/>
      <c r="D45" s="822"/>
      <c r="E45" s="822"/>
      <c r="F45" s="822"/>
      <c r="G45" s="822"/>
      <c r="H45" s="822"/>
      <c r="I45" s="822"/>
      <c r="J45" s="822"/>
      <c r="K45" s="822"/>
      <c r="L45" s="822"/>
      <c r="M45" s="823"/>
      <c r="N45" s="393">
        <f>SUM(N36:N44)</f>
        <v>18114007.218698721</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4" t="s">
        <v>945</v>
      </c>
      <c r="K49" s="85" t="s">
        <v>946</v>
      </c>
      <c r="L49" s="902" t="s">
        <v>955</v>
      </c>
      <c r="M49" s="901"/>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276752.53874615213</v>
      </c>
      <c r="N50" s="271">
        <f t="shared" ref="N50:N55" si="1">K50*M50</f>
        <v>276752.53874615213</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156107.74016948655</v>
      </c>
      <c r="N51" s="271">
        <f t="shared" si="1"/>
        <v>4683232.2050845968</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2230110.573849807</v>
      </c>
      <c r="N52" s="271">
        <f t="shared" si="1"/>
        <v>4460221.1476996141</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1324550.5226501885</v>
      </c>
      <c r="N53" s="271">
        <f t="shared" si="1"/>
        <v>6622752.6132509429</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83154.483734890353</v>
      </c>
      <c r="N54" s="271">
        <f t="shared" si="1"/>
        <v>4989269.0240934212</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66935.497743255386</v>
      </c>
      <c r="N55" s="271">
        <f t="shared" si="1"/>
        <v>803225.97291906457</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1" t="s">
        <v>953</v>
      </c>
      <c r="C58" s="822"/>
      <c r="D58" s="822"/>
      <c r="E58" s="822"/>
      <c r="F58" s="822"/>
      <c r="G58" s="822"/>
      <c r="H58" s="822"/>
      <c r="I58" s="822"/>
      <c r="J58" s="822"/>
      <c r="K58" s="822"/>
      <c r="L58" s="822"/>
      <c r="M58" s="823"/>
      <c r="N58" s="393">
        <f>SUM(N50:N57)</f>
        <v>21835453.501793791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908">
        <f>VLOOKUP(A63,TRANSPORTE!A5:D117,4,FALSE)</f>
        <v>806023.24106539215</v>
      </c>
      <c r="M63" s="909"/>
      <c r="N63" s="286">
        <f>K63*L63</f>
        <v>806023.24106539215</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908">
        <f>VLOOKUP(A64,TRANSPORTE!A6:D117,4,FALSE)</f>
        <v>105523.26279751335</v>
      </c>
      <c r="M64" s="909"/>
      <c r="N64" s="286">
        <f>K64*L64</f>
        <v>844186.10238010681</v>
      </c>
    </row>
    <row r="65" spans="1:15">
      <c r="A65" t="s">
        <v>1399</v>
      </c>
      <c r="B65" s="46" t="str">
        <f>VLOOKUP(A65,TRANSPORTE!A6:D117,3,FALSE)</f>
        <v>Pasajes aéreos</v>
      </c>
      <c r="C65" s="47"/>
      <c r="D65" s="47"/>
      <c r="E65" s="47"/>
      <c r="F65" s="47"/>
      <c r="G65" s="47"/>
      <c r="H65" s="310" t="s">
        <v>945</v>
      </c>
      <c r="I65" s="278">
        <v>3</v>
      </c>
      <c r="J65" s="285">
        <v>1</v>
      </c>
      <c r="K65" s="278">
        <f>I65*J65</f>
        <v>3</v>
      </c>
      <c r="L65" s="908">
        <f>VLOOKUP(A65,TRANSPORTE!A6:D117,4,FALSE)</f>
        <v>236257.60049975364</v>
      </c>
      <c r="M65" s="909"/>
      <c r="N65" s="286">
        <f>K65*L65</f>
        <v>708772.80149926094</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f>SUM(N63:N67)</f>
        <v>2358982.14494476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s="162" t="s">
        <v>6</v>
      </c>
      <c r="B73" s="49" t="str">
        <f>VLOOKUP(A73,'MANO DE OBRA'!A8:D68,3,FALSE)</f>
        <v xml:space="preserve">Obrero </v>
      </c>
      <c r="C73" s="47"/>
      <c r="D73" s="47"/>
      <c r="E73" s="47"/>
      <c r="F73" s="47"/>
      <c r="G73" s="47"/>
      <c r="H73" s="47"/>
      <c r="I73" s="291">
        <f t="shared" ref="I73:I76" si="2">K73/J73*100</f>
        <v>29260.000000000004</v>
      </c>
      <c r="J73" s="292">
        <v>185</v>
      </c>
      <c r="K73" s="293">
        <f>VLOOKUP(A73,'MANO DE OBRA'!A8:D99,4,FALSE)</f>
        <v>54131</v>
      </c>
      <c r="L73" s="50"/>
      <c r="M73" s="433">
        <v>1</v>
      </c>
      <c r="N73" s="394">
        <f t="shared" ref="N73:N76" si="3">K73/M73</f>
        <v>54131</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SUM(N73:N80)</f>
        <v>691395.67913614796</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N45+N58+N68+N81</f>
        <v>42999838.544573419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8599967.7089146841</v>
      </c>
      <c r="M88" s="857"/>
      <c r="N88" s="51"/>
    </row>
    <row r="89" spans="1:14">
      <c r="B89" s="89" t="s">
        <v>973</v>
      </c>
      <c r="C89" s="90"/>
      <c r="D89" s="90"/>
      <c r="E89" s="90"/>
      <c r="F89" s="90"/>
      <c r="G89" s="90"/>
      <c r="H89" s="90"/>
      <c r="I89" s="87"/>
      <c r="J89" s="88"/>
      <c r="K89" s="303">
        <v>0.05</v>
      </c>
      <c r="L89" s="856">
        <f>N83*K89</f>
        <v>2149991.927228671</v>
      </c>
      <c r="M89" s="857"/>
      <c r="N89" s="51"/>
    </row>
    <row r="90" spans="1:14" ht="15.75" thickBot="1">
      <c r="B90" s="91" t="s">
        <v>974</v>
      </c>
      <c r="C90" s="92"/>
      <c r="D90" s="92"/>
      <c r="E90" s="92"/>
      <c r="F90" s="92"/>
      <c r="G90" s="92"/>
      <c r="H90" s="92"/>
      <c r="I90" s="93"/>
      <c r="J90" s="94"/>
      <c r="K90" s="304">
        <v>0.05</v>
      </c>
      <c r="L90" s="858">
        <f>N83*K90</f>
        <v>2149991.927228671</v>
      </c>
      <c r="M90" s="859"/>
      <c r="N90" s="51"/>
    </row>
    <row r="91" spans="1:14" ht="15.75" thickBot="1">
      <c r="B91" s="821" t="s">
        <v>953</v>
      </c>
      <c r="C91" s="822"/>
      <c r="D91" s="822"/>
      <c r="E91" s="822"/>
      <c r="F91" s="822"/>
      <c r="G91" s="822"/>
      <c r="H91" s="822"/>
      <c r="I91" s="822"/>
      <c r="J91" s="822"/>
      <c r="K91" s="822"/>
      <c r="L91" s="822"/>
      <c r="M91" s="823"/>
      <c r="N91" s="52">
        <f>L88+L89+L90</f>
        <v>12899951.563372025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55899790.107945442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4"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91" t="s">
        <v>944</v>
      </c>
      <c r="C35" s="892"/>
      <c r="D35" s="892"/>
      <c r="E35" s="892"/>
      <c r="F35" s="892"/>
      <c r="G35" s="892"/>
      <c r="H35" s="893"/>
      <c r="I35" s="894" t="s">
        <v>948</v>
      </c>
      <c r="J35" s="895"/>
      <c r="K35" s="69" t="s">
        <v>949</v>
      </c>
      <c r="L35" s="896" t="s">
        <v>950</v>
      </c>
      <c r="M35" s="893"/>
      <c r="N35" s="70" t="s">
        <v>951</v>
      </c>
    </row>
    <row r="36" spans="1:16">
      <c r="A36" s="113" t="s">
        <v>121</v>
      </c>
      <c r="B36" s="870" t="str">
        <f>VLOOKUP(A36,EQUIPOS!A6:D154,3,FALSE)</f>
        <v>Bomba eléctrica para accionar la celda</v>
      </c>
      <c r="C36" s="871"/>
      <c r="D36" s="871"/>
      <c r="E36" s="871"/>
      <c r="F36" s="871"/>
      <c r="G36" s="871"/>
      <c r="H36" s="872"/>
      <c r="I36" s="266"/>
      <c r="J36" s="267"/>
      <c r="K36" s="268">
        <f>VLOOKUP(A36,EQUIPOS!A6:D163,4,FALSE)</f>
        <v>67287.655007529116</v>
      </c>
      <c r="L36" s="269"/>
      <c r="M36" s="270">
        <v>0.01</v>
      </c>
      <c r="N36" s="271">
        <f>K36/M36</f>
        <v>6728765.5007529119</v>
      </c>
    </row>
    <row r="37" spans="1:16">
      <c r="A37" s="113" t="s">
        <v>217</v>
      </c>
      <c r="B37" s="870" t="str">
        <f>VLOOKUP(A37,EQUIPOS!A7:D154,3,FALSE)</f>
        <v>Equipo de soldadura y de acetileno (incluye soldadura)</v>
      </c>
      <c r="C37" s="871"/>
      <c r="D37" s="871"/>
      <c r="E37" s="871"/>
      <c r="F37" s="871"/>
      <c r="G37" s="871"/>
      <c r="H37" s="872"/>
      <c r="I37" s="420"/>
      <c r="J37" s="421"/>
      <c r="K37" s="268">
        <f>VLOOKUP(A37,EQUIPOS!A7:D164,4,FALSE)</f>
        <v>20730.480634881013</v>
      </c>
      <c r="L37" s="334"/>
      <c r="M37" s="335">
        <v>0.01</v>
      </c>
      <c r="N37" s="271">
        <f>K37/M37</f>
        <v>2073048.0634881011</v>
      </c>
    </row>
    <row r="38" spans="1:16">
      <c r="A38" s="113" t="s">
        <v>255</v>
      </c>
      <c r="B38" s="870" t="str">
        <f>VLOOKUP(A38,EQUIPOS!A8:D154,3,FALSE)</f>
        <v>Manómetro cable de acero para bajar la celda</v>
      </c>
      <c r="C38" s="871"/>
      <c r="D38" s="871"/>
      <c r="E38" s="871"/>
      <c r="F38" s="871"/>
      <c r="G38" s="871"/>
      <c r="H38" s="872"/>
      <c r="I38" s="420"/>
      <c r="J38" s="421"/>
      <c r="K38" s="268">
        <f>VLOOKUP(A38,EQUIPOS!A8:D165,4,FALSE)</f>
        <v>1868940.3855198703</v>
      </c>
      <c r="L38" s="334"/>
      <c r="M38" s="335">
        <v>1</v>
      </c>
      <c r="N38" s="271">
        <f>K38/M38</f>
        <v>1868940.3855198703</v>
      </c>
    </row>
    <row r="39" spans="1:16">
      <c r="A39" s="113"/>
      <c r="B39" s="870"/>
      <c r="C39" s="871"/>
      <c r="D39" s="871"/>
      <c r="E39" s="871"/>
      <c r="F39" s="871"/>
      <c r="G39" s="871"/>
      <c r="H39" s="872"/>
      <c r="I39" s="420"/>
      <c r="J39" s="421"/>
      <c r="K39" s="268"/>
      <c r="L39" s="334"/>
      <c r="M39" s="335"/>
      <c r="N39" s="271"/>
    </row>
    <row r="40" spans="1:16">
      <c r="A40" s="113"/>
      <c r="B40" s="870"/>
      <c r="C40" s="871"/>
      <c r="D40" s="871"/>
      <c r="E40" s="871"/>
      <c r="F40" s="871"/>
      <c r="G40" s="871"/>
      <c r="H40" s="872"/>
      <c r="I40" s="327"/>
      <c r="J40" s="329"/>
      <c r="K40" s="268"/>
      <c r="L40" s="422"/>
      <c r="M40" s="423"/>
      <c r="N40" s="271"/>
    </row>
    <row r="41" spans="1:16">
      <c r="B41" s="870"/>
      <c r="C41" s="871"/>
      <c r="D41" s="871"/>
      <c r="E41" s="871"/>
      <c r="F41" s="871"/>
      <c r="G41" s="871"/>
      <c r="H41" s="872"/>
      <c r="I41" s="36"/>
      <c r="J41" s="37"/>
      <c r="K41" s="268"/>
      <c r="L41" s="275"/>
      <c r="M41" s="276"/>
      <c r="N41" s="271"/>
    </row>
    <row r="42" spans="1:16">
      <c r="B42" s="319"/>
      <c r="C42" s="320"/>
      <c r="D42" s="320"/>
      <c r="E42" s="320"/>
      <c r="F42" s="322"/>
      <c r="G42" s="322"/>
      <c r="H42" s="125"/>
      <c r="I42" s="36"/>
      <c r="J42" s="37"/>
      <c r="K42" s="437"/>
      <c r="L42" s="275"/>
      <c r="M42" s="276"/>
      <c r="N42" s="272"/>
    </row>
    <row r="43" spans="1:16">
      <c r="B43" s="878" t="s">
        <v>952</v>
      </c>
      <c r="C43" s="879"/>
      <c r="D43" s="879"/>
      <c r="E43" s="38"/>
      <c r="F43" s="39"/>
      <c r="G43" s="39"/>
      <c r="H43" s="40"/>
      <c r="I43" s="36"/>
      <c r="J43" s="37"/>
      <c r="K43" s="278"/>
      <c r="L43" s="275"/>
      <c r="M43" s="400">
        <v>0.01</v>
      </c>
      <c r="N43" s="343">
        <f>N81*M43</f>
        <v>6913.9567913614801</v>
      </c>
    </row>
    <row r="44" spans="1:16" ht="15.75" thickBot="1">
      <c r="B44" s="870"/>
      <c r="C44" s="871"/>
      <c r="D44" s="871"/>
      <c r="E44" s="871"/>
      <c r="F44" s="871"/>
      <c r="G44" s="871"/>
      <c r="H44" s="872"/>
      <c r="I44" s="880"/>
      <c r="J44" s="881"/>
      <c r="K44" s="41"/>
      <c r="L44" s="882"/>
      <c r="M44" s="883"/>
      <c r="N44" s="105"/>
    </row>
    <row r="45" spans="1:16" ht="15.75" thickBot="1">
      <c r="B45" s="821" t="s">
        <v>953</v>
      </c>
      <c r="C45" s="822"/>
      <c r="D45" s="822"/>
      <c r="E45" s="822"/>
      <c r="F45" s="822"/>
      <c r="G45" s="822"/>
      <c r="H45" s="822"/>
      <c r="I45" s="822"/>
      <c r="J45" s="822"/>
      <c r="K45" s="822"/>
      <c r="L45" s="822"/>
      <c r="M45" s="823"/>
      <c r="N45" s="393">
        <f>SUM(N36:N44)</f>
        <v>10677667.906552244</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6" t="s">
        <v>944</v>
      </c>
      <c r="C49" s="867"/>
      <c r="D49" s="867"/>
      <c r="E49" s="867"/>
      <c r="F49" s="867"/>
      <c r="G49" s="867"/>
      <c r="H49" s="867"/>
      <c r="I49" s="901"/>
      <c r="J49" s="314" t="s">
        <v>945</v>
      </c>
      <c r="K49" s="85" t="s">
        <v>946</v>
      </c>
      <c r="L49" s="902" t="s">
        <v>955</v>
      </c>
      <c r="M49" s="901"/>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276752.53874615213</v>
      </c>
      <c r="N50" s="271">
        <f t="shared" ref="N50:N55" si="0">K50*M50</f>
        <v>276752.53874615213</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156107.74016948655</v>
      </c>
      <c r="N51" s="271">
        <f t="shared" si="0"/>
        <v>4683232.2050845968</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2230110.573849807</v>
      </c>
      <c r="N52" s="271">
        <f t="shared" si="0"/>
        <v>4460221.1476996141</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1324550.5226501885</v>
      </c>
      <c r="N53" s="271">
        <f t="shared" si="0"/>
        <v>6622752.6132509429</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83154.483734890353</v>
      </c>
      <c r="N54" s="271">
        <f t="shared" si="0"/>
        <v>4989269.0240934212</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66935.497743255386</v>
      </c>
      <c r="N55" s="271">
        <f t="shared" si="0"/>
        <v>803225.97291906457</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1" t="s">
        <v>953</v>
      </c>
      <c r="C58" s="822"/>
      <c r="D58" s="822"/>
      <c r="E58" s="822"/>
      <c r="F58" s="822"/>
      <c r="G58" s="822"/>
      <c r="H58" s="822"/>
      <c r="I58" s="822"/>
      <c r="J58" s="822"/>
      <c r="K58" s="822"/>
      <c r="L58" s="822"/>
      <c r="M58" s="823"/>
      <c r="N58" s="393">
        <f>SUM(N50:N57)</f>
        <v>21835453.501793791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907" t="s">
        <v>961</v>
      </c>
      <c r="M62" s="886"/>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908">
        <f>VLOOKUP(A63,TRANSPORTE!A5:D117,4,FALSE)</f>
        <v>236257.60049975364</v>
      </c>
      <c r="M63" s="909"/>
      <c r="N63" s="286">
        <f>K63*L63</f>
        <v>708772.80149926094</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908">
        <f>VLOOKUP(A64,TRANSPORTE!A6:D117,4,FALSE)</f>
        <v>806023.24106539215</v>
      </c>
      <c r="M64" s="909"/>
      <c r="N64" s="286">
        <f>K64*L64</f>
        <v>806023.24106539215</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908">
        <f>VLOOKUP(A65,TRANSPORTE!A6:D118,4,FALSE)</f>
        <v>105523.26279751335</v>
      </c>
      <c r="M65" s="909"/>
      <c r="N65" s="286">
        <f>K65*L65</f>
        <v>844186.10238010681</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99"/>
      <c r="M67" s="900"/>
      <c r="N67" s="127"/>
    </row>
    <row r="68" spans="1:15" ht="15.75" thickBot="1">
      <c r="B68" s="910" t="s">
        <v>953</v>
      </c>
      <c r="C68" s="864"/>
      <c r="D68" s="864"/>
      <c r="E68" s="864"/>
      <c r="F68" s="864"/>
      <c r="G68" s="864"/>
      <c r="H68" s="864"/>
      <c r="I68" s="864"/>
      <c r="J68" s="864"/>
      <c r="K68" s="864"/>
      <c r="L68" s="864"/>
      <c r="M68" s="865"/>
      <c r="N68" s="104">
        <f>SUM(N63:N67)</f>
        <v>2358982.14494476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0" t="s">
        <v>963</v>
      </c>
      <c r="C72" s="861"/>
      <c r="D72" s="861"/>
      <c r="E72" s="861"/>
      <c r="F72" s="861"/>
      <c r="G72" s="861"/>
      <c r="H72" s="861"/>
      <c r="I72" s="73" t="s">
        <v>964</v>
      </c>
      <c r="J72" s="75" t="s">
        <v>1410</v>
      </c>
      <c r="K72" s="74" t="s">
        <v>966</v>
      </c>
      <c r="L72" s="862" t="s">
        <v>950</v>
      </c>
      <c r="M72" s="863"/>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97"/>
      <c r="C80" s="898"/>
      <c r="D80" s="898"/>
      <c r="E80" s="898"/>
      <c r="F80" s="898"/>
      <c r="G80" s="898"/>
      <c r="H80" s="898"/>
      <c r="I80" s="44"/>
      <c r="J80" s="44"/>
      <c r="K80" s="44"/>
      <c r="L80" s="976"/>
      <c r="M80" s="977"/>
      <c r="N80" s="45"/>
    </row>
    <row r="81" spans="1:14" ht="15.75" thickBot="1">
      <c r="B81" s="821" t="s">
        <v>953</v>
      </c>
      <c r="C81" s="822"/>
      <c r="D81" s="822"/>
      <c r="E81" s="822"/>
      <c r="F81" s="822"/>
      <c r="G81" s="822"/>
      <c r="H81" s="822"/>
      <c r="I81" s="864"/>
      <c r="J81" s="864"/>
      <c r="K81" s="864"/>
      <c r="L81" s="864"/>
      <c r="M81" s="865"/>
      <c r="N81" s="300">
        <f>SUM(N73:N80)</f>
        <v>691395.67913614796</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N45+N58+N68+N81</f>
        <v>35563499.232426941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7112699.8464853885</v>
      </c>
      <c r="M88" s="857"/>
      <c r="N88" s="51"/>
    </row>
    <row r="89" spans="1:14">
      <c r="B89" s="89" t="s">
        <v>973</v>
      </c>
      <c r="C89" s="90"/>
      <c r="D89" s="90"/>
      <c r="E89" s="90"/>
      <c r="F89" s="90"/>
      <c r="G89" s="90"/>
      <c r="H89" s="90"/>
      <c r="I89" s="87"/>
      <c r="J89" s="88"/>
      <c r="K89" s="303">
        <v>0.05</v>
      </c>
      <c r="L89" s="856">
        <f>N83*K89</f>
        <v>1778174.9616213471</v>
      </c>
      <c r="M89" s="857"/>
      <c r="N89" s="51"/>
    </row>
    <row r="90" spans="1:14" ht="15.75" thickBot="1">
      <c r="B90" s="91" t="s">
        <v>974</v>
      </c>
      <c r="C90" s="92"/>
      <c r="D90" s="92"/>
      <c r="E90" s="92"/>
      <c r="F90" s="92"/>
      <c r="G90" s="92"/>
      <c r="H90" s="92"/>
      <c r="I90" s="93"/>
      <c r="J90" s="94"/>
      <c r="K90" s="304">
        <v>0.05</v>
      </c>
      <c r="L90" s="858">
        <f>N83*K90</f>
        <v>1778174.9616213471</v>
      </c>
      <c r="M90" s="859"/>
      <c r="N90" s="51"/>
    </row>
    <row r="91" spans="1:14" ht="15.75" thickBot="1">
      <c r="B91" s="821" t="s">
        <v>953</v>
      </c>
      <c r="C91" s="822"/>
      <c r="D91" s="822"/>
      <c r="E91" s="822"/>
      <c r="F91" s="822"/>
      <c r="G91" s="822"/>
      <c r="H91" s="822"/>
      <c r="I91" s="822"/>
      <c r="J91" s="822"/>
      <c r="K91" s="822"/>
      <c r="L91" s="822"/>
      <c r="M91" s="823"/>
      <c r="N91" s="52">
        <f>L88+L89+L90</f>
        <v>10669049.769728083</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46232549.002155021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259</v>
      </c>
      <c r="B36" s="870" t="str">
        <f>VLOOKUP(A36,EQUIPOS!A6:D154,3,FALSE)</f>
        <v>Montacargas</v>
      </c>
      <c r="C36" s="871"/>
      <c r="D36" s="871"/>
      <c r="E36" s="871"/>
      <c r="F36" s="871"/>
      <c r="G36" s="871"/>
      <c r="H36" s="872"/>
      <c r="I36" s="266"/>
      <c r="J36" s="267"/>
      <c r="K36" s="268">
        <f>VLOOKUP(A36,EQUIPOS!A6:D163,4,FALSE)</f>
        <v>73913.377010299635</v>
      </c>
      <c r="L36" s="269"/>
      <c r="M36" s="335">
        <v>1.5</v>
      </c>
      <c r="N36" s="271">
        <f>K36/M36</f>
        <v>49275.584673533092</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2693.4186967867336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51969.003370319828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10555.213105667195</v>
      </c>
      <c r="N48" s="271">
        <f>K48*M48</f>
        <v>3305904.1400991753</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3305904.1400991753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53868.373935734664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3411741.5174052301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682348.30348104611</v>
      </c>
      <c r="M84" s="857"/>
      <c r="N84" s="51"/>
    </row>
    <row r="85" spans="1:14">
      <c r="B85" s="89" t="s">
        <v>973</v>
      </c>
      <c r="C85" s="90"/>
      <c r="D85" s="90"/>
      <c r="E85" s="90"/>
      <c r="F85" s="90"/>
      <c r="G85" s="90"/>
      <c r="H85" s="90"/>
      <c r="I85" s="87"/>
      <c r="J85" s="88"/>
      <c r="K85" s="303">
        <v>0.05</v>
      </c>
      <c r="L85" s="856">
        <f>N79*K85</f>
        <v>170587.07587026153</v>
      </c>
      <c r="M85" s="857"/>
      <c r="N85" s="51"/>
    </row>
    <row r="86" spans="1:14" ht="15.75" thickBot="1">
      <c r="B86" s="91" t="s">
        <v>974</v>
      </c>
      <c r="C86" s="92"/>
      <c r="D86" s="92"/>
      <c r="E86" s="92"/>
      <c r="F86" s="92"/>
      <c r="G86" s="92"/>
      <c r="H86" s="92"/>
      <c r="I86" s="93"/>
      <c r="J86" s="94"/>
      <c r="K86" s="304">
        <v>0.05</v>
      </c>
      <c r="L86" s="858">
        <f>N79*K86</f>
        <v>170587.07587026153</v>
      </c>
      <c r="M86" s="859"/>
      <c r="N86" s="51"/>
    </row>
    <row r="87" spans="1:14" ht="15.75" thickBot="1">
      <c r="B87" s="821" t="s">
        <v>953</v>
      </c>
      <c r="C87" s="822"/>
      <c r="D87" s="822"/>
      <c r="E87" s="822"/>
      <c r="F87" s="822"/>
      <c r="G87" s="822"/>
      <c r="H87" s="822"/>
      <c r="I87" s="822"/>
      <c r="J87" s="822"/>
      <c r="K87" s="822"/>
      <c r="L87" s="822"/>
      <c r="M87" s="823"/>
      <c r="N87" s="52">
        <f>L84+L85+L86</f>
        <v>1023522.4552215692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4435263.9726267997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267</v>
      </c>
      <c r="B36" s="870" t="str">
        <f>VLOOKUP(A36,EQUIPOS!A6:D154,3,FALSE)</f>
        <v>Motobomba de concreto</v>
      </c>
      <c r="C36" s="871"/>
      <c r="D36" s="871"/>
      <c r="E36" s="871"/>
      <c r="F36" s="871"/>
      <c r="G36" s="871"/>
      <c r="H36" s="872"/>
      <c r="I36" s="266"/>
      <c r="J36" s="267"/>
      <c r="K36" s="268">
        <f>VLOOKUP(A36,EQUIPOS!A6:D163,4,FALSE)</f>
        <v>94795.881169836488</v>
      </c>
      <c r="L36" s="269"/>
      <c r="M36" s="335">
        <v>2.5</v>
      </c>
      <c r="N36" s="271">
        <f>K36/M36</f>
        <v>37918.352467934594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37918.352467934594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3282.5910211665546</v>
      </c>
      <c r="N48" s="271">
        <f>K48*M48</f>
        <v>153489.62200651772</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974236.38805299951</v>
      </c>
      <c r="N49" s="271">
        <f>K49*M49</f>
        <v>650771.53114296694</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804261.15314948466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908">
        <f>VLOOKUP(A60,TRANSPORTE!A2:D117,4,FALSE)</f>
        <v>1816.651127221553</v>
      </c>
      <c r="M60" s="909"/>
      <c r="N60" s="286">
        <f>K60*L60</f>
        <v>1577.5352934316065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1577.5352934316065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843757.04091085086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168751.40818217018</v>
      </c>
      <c r="M84" s="857"/>
      <c r="N84" s="51"/>
    </row>
    <row r="85" spans="1:14">
      <c r="B85" s="89" t="s">
        <v>973</v>
      </c>
      <c r="C85" s="90"/>
      <c r="D85" s="90"/>
      <c r="E85" s="90"/>
      <c r="F85" s="90"/>
      <c r="G85" s="90"/>
      <c r="H85" s="90"/>
      <c r="I85" s="87"/>
      <c r="J85" s="88"/>
      <c r="K85" s="303">
        <v>0.05</v>
      </c>
      <c r="L85" s="856">
        <f>N79*K85</f>
        <v>42187.852045542546</v>
      </c>
      <c r="M85" s="857"/>
      <c r="N85" s="51"/>
    </row>
    <row r="86" spans="1:14" ht="15.75" thickBot="1">
      <c r="B86" s="91" t="s">
        <v>974</v>
      </c>
      <c r="C86" s="92"/>
      <c r="D86" s="92"/>
      <c r="E86" s="92"/>
      <c r="F86" s="92"/>
      <c r="G86" s="92"/>
      <c r="H86" s="92"/>
      <c r="I86" s="93"/>
      <c r="J86" s="94"/>
      <c r="K86" s="304">
        <v>0.05</v>
      </c>
      <c r="L86" s="858">
        <f>N79*K86</f>
        <v>42187.852045542546</v>
      </c>
      <c r="M86" s="859"/>
      <c r="N86" s="51"/>
    </row>
    <row r="87" spans="1:14" ht="15.75" thickBot="1">
      <c r="B87" s="821" t="s">
        <v>953</v>
      </c>
      <c r="C87" s="822"/>
      <c r="D87" s="822"/>
      <c r="E87" s="822"/>
      <c r="F87" s="822"/>
      <c r="G87" s="822"/>
      <c r="H87" s="822"/>
      <c r="I87" s="822"/>
      <c r="J87" s="822"/>
      <c r="K87" s="822"/>
      <c r="L87" s="822"/>
      <c r="M87" s="823"/>
      <c r="N87" s="52">
        <f>L84+L85+L86</f>
        <v>253127.1122732553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1096884.1531841061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I66" zoomScale="77" zoomScaleNormal="77" workbookViewId="0">
      <selection activeCell="P81" sqref="P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121</v>
      </c>
      <c r="B36" s="870" t="str">
        <f>VLOOKUP(A36,EQUIPOS!A6:D154,3,FALSE)</f>
        <v>Bomba eléctrica para accionar la celda</v>
      </c>
      <c r="C36" s="871"/>
      <c r="D36" s="871"/>
      <c r="E36" s="871"/>
      <c r="F36" s="871"/>
      <c r="G36" s="871"/>
      <c r="H36" s="872"/>
      <c r="I36" s="266"/>
      <c r="J36" s="267"/>
      <c r="K36" s="268">
        <f>VLOOKUP(A36,EQUIPOS!A6:D163,4,FALSE)</f>
        <v>67287.655007529116</v>
      </c>
      <c r="L36" s="269"/>
      <c r="M36" s="270">
        <v>0.01</v>
      </c>
      <c r="N36" s="271">
        <f t="shared" ref="N36:N41" si="0">K36/M36</f>
        <v>6728765.5007529119</v>
      </c>
    </row>
    <row r="37" spans="1:14">
      <c r="A37" s="113" t="s">
        <v>192</v>
      </c>
      <c r="B37" s="870" t="str">
        <f>VLOOKUP(A37,EQUIPOS!A7:D154,3,FALSE)</f>
        <v>Equipo de acarreo interno</v>
      </c>
      <c r="C37" s="871"/>
      <c r="D37" s="871"/>
      <c r="E37" s="871"/>
      <c r="F37" s="871"/>
      <c r="G37" s="871"/>
      <c r="H37" s="872"/>
      <c r="I37" s="420"/>
      <c r="J37" s="421"/>
      <c r="K37" s="268">
        <f>VLOOKUP(A37,EQUIPOS!A7:D164,4,FALSE)</f>
        <v>33168.76901580963</v>
      </c>
      <c r="L37" s="334"/>
      <c r="M37" s="335">
        <v>0.05</v>
      </c>
      <c r="N37" s="271">
        <f t="shared" si="0"/>
        <v>663375.38031619252</v>
      </c>
    </row>
    <row r="38" spans="1:14">
      <c r="A38" s="113" t="s">
        <v>214</v>
      </c>
      <c r="B38" s="870" t="str">
        <f>VLOOKUP(A38,EQUIPOS!A8:D154,3,FALSE)</f>
        <v>Equipo de oxigeno y soldadura</v>
      </c>
      <c r="C38" s="871"/>
      <c r="D38" s="871"/>
      <c r="E38" s="871"/>
      <c r="F38" s="871"/>
      <c r="G38" s="871"/>
      <c r="H38" s="872"/>
      <c r="I38" s="420"/>
      <c r="J38" s="421"/>
      <c r="K38" s="437">
        <f>VLOOKUP(A38,EQUIPOS!A8:D165,4,FALSE)</f>
        <v>14855.534934319241</v>
      </c>
      <c r="L38" s="334"/>
      <c r="M38" s="335">
        <v>0.01</v>
      </c>
      <c r="N38" s="271">
        <f t="shared" si="0"/>
        <v>1485553.4934319241</v>
      </c>
    </row>
    <row r="39" spans="1:14">
      <c r="A39" s="113" t="s">
        <v>248</v>
      </c>
      <c r="B39" s="870" t="str">
        <f>VLOOKUP(A39,EQUIPOS!A9:D154,3,FALSE)</f>
        <v>Grúa telescópica de 50 Ton.</v>
      </c>
      <c r="C39" s="871"/>
      <c r="D39" s="871"/>
      <c r="E39" s="871"/>
      <c r="F39" s="871"/>
      <c r="G39" s="871"/>
      <c r="H39" s="872"/>
      <c r="I39" s="420"/>
      <c r="J39" s="421"/>
      <c r="K39" s="437">
        <f>VLOOKUP(A39,EQUIPOS!A9:D166,4,FALSE)</f>
        <v>303975.64432273485</v>
      </c>
      <c r="L39" s="334"/>
      <c r="M39" s="335">
        <v>0.04</v>
      </c>
      <c r="N39" s="271">
        <f t="shared" si="0"/>
        <v>7599391.1080683712</v>
      </c>
    </row>
    <row r="40" spans="1:14">
      <c r="A40" s="113" t="s">
        <v>255</v>
      </c>
      <c r="B40" s="870" t="str">
        <f>VLOOKUP(A40,EQUIPOS!A10:D154,3,FALSE)</f>
        <v>Manómetro cable de acero para bajar la celda</v>
      </c>
      <c r="C40" s="871"/>
      <c r="D40" s="871"/>
      <c r="E40" s="871"/>
      <c r="F40" s="871"/>
      <c r="G40" s="871"/>
      <c r="H40" s="872"/>
      <c r="I40" s="420"/>
      <c r="J40" s="421"/>
      <c r="K40" s="437">
        <f>VLOOKUP(A40,EQUIPOS!A10:D167,4,FALSE)</f>
        <v>1868940.3855198703</v>
      </c>
      <c r="L40" s="334"/>
      <c r="M40" s="335">
        <v>1</v>
      </c>
      <c r="N40" s="271">
        <f t="shared" si="0"/>
        <v>1868940.3855198703</v>
      </c>
    </row>
    <row r="41" spans="1:14">
      <c r="A41" s="113" t="s">
        <v>322</v>
      </c>
      <c r="B41" s="870" t="str">
        <f>VLOOKUP(A41,EQUIPOS!A11:D155,3,FALSE)</f>
        <v xml:space="preserve">Retroexcavadora sobre llantas JD 410
</v>
      </c>
      <c r="C41" s="871"/>
      <c r="D41" s="871"/>
      <c r="E41" s="871"/>
      <c r="F41" s="871"/>
      <c r="G41" s="871"/>
      <c r="H41" s="872"/>
      <c r="I41" s="420"/>
      <c r="J41" s="421"/>
      <c r="K41" s="437">
        <f>VLOOKUP(A41,EQUIPOS!A11:D168,4,FALSE)</f>
        <v>357792.03864492098</v>
      </c>
      <c r="L41" s="334"/>
      <c r="M41" s="335">
        <v>0.2</v>
      </c>
      <c r="N41" s="271">
        <f t="shared" si="0"/>
        <v>1788960.1932246047</v>
      </c>
    </row>
    <row r="42" spans="1:14">
      <c r="A42" s="113"/>
      <c r="B42" s="870"/>
      <c r="C42" s="871"/>
      <c r="D42" s="871"/>
      <c r="E42" s="871"/>
      <c r="F42" s="871"/>
      <c r="G42" s="871"/>
      <c r="H42" s="872"/>
      <c r="I42" s="327"/>
      <c r="J42" s="329"/>
      <c r="K42" s="437"/>
      <c r="L42" s="422"/>
      <c r="M42" s="423"/>
      <c r="N42" s="271"/>
    </row>
    <row r="43" spans="1:14">
      <c r="B43" s="870"/>
      <c r="C43" s="871"/>
      <c r="D43" s="871"/>
      <c r="E43" s="871"/>
      <c r="F43" s="871"/>
      <c r="G43" s="871"/>
      <c r="H43" s="872"/>
      <c r="I43" s="36"/>
      <c r="J43" s="37"/>
      <c r="K43" s="437"/>
      <c r="L43" s="275"/>
      <c r="M43" s="276"/>
      <c r="N43" s="271"/>
    </row>
    <row r="44" spans="1:14">
      <c r="B44" s="319"/>
      <c r="C44" s="320"/>
      <c r="D44" s="320"/>
      <c r="E44" s="320"/>
      <c r="F44" s="322"/>
      <c r="G44" s="322"/>
      <c r="H44" s="125"/>
      <c r="I44" s="36"/>
      <c r="J44" s="37"/>
      <c r="K44" s="437"/>
      <c r="L44" s="275"/>
      <c r="M44" s="276"/>
      <c r="N44" s="272"/>
    </row>
    <row r="45" spans="1:14">
      <c r="B45" s="878" t="s">
        <v>952</v>
      </c>
      <c r="C45" s="879"/>
      <c r="D45" s="879"/>
      <c r="E45" s="38"/>
      <c r="F45" s="39"/>
      <c r="G45" s="39"/>
      <c r="H45" s="40"/>
      <c r="I45" s="36"/>
      <c r="J45" s="37"/>
      <c r="K45" s="278"/>
      <c r="L45" s="275"/>
      <c r="M45" s="400">
        <v>0.1</v>
      </c>
      <c r="N45" s="343">
        <f>N86*M45</f>
        <v>69139.567913614796</v>
      </c>
    </row>
    <row r="46" spans="1:14" ht="15.75" thickBot="1">
      <c r="B46" s="870"/>
      <c r="C46" s="871"/>
      <c r="D46" s="871"/>
      <c r="E46" s="871"/>
      <c r="F46" s="871"/>
      <c r="G46" s="871"/>
      <c r="H46" s="872"/>
      <c r="I46" s="880"/>
      <c r="J46" s="881"/>
      <c r="K46" s="41"/>
      <c r="L46" s="882"/>
      <c r="M46" s="883"/>
      <c r="N46" s="105"/>
    </row>
    <row r="47" spans="1:14" ht="15.75" thickBot="1">
      <c r="B47" s="821" t="s">
        <v>953</v>
      </c>
      <c r="C47" s="822"/>
      <c r="D47" s="822"/>
      <c r="E47" s="822"/>
      <c r="F47" s="822"/>
      <c r="G47" s="822"/>
      <c r="H47" s="822"/>
      <c r="I47" s="822"/>
      <c r="J47" s="822"/>
      <c r="K47" s="822"/>
      <c r="L47" s="822"/>
      <c r="M47" s="823"/>
      <c r="N47" s="410">
        <f>SUM(N36:N45)</f>
        <v>20204125.629227489</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6" t="s">
        <v>944</v>
      </c>
      <c r="C51" s="867"/>
      <c r="D51" s="867"/>
      <c r="E51" s="867"/>
      <c r="F51" s="867"/>
      <c r="G51" s="867"/>
      <c r="H51" s="867"/>
      <c r="I51" s="901"/>
      <c r="J51" s="314" t="s">
        <v>945</v>
      </c>
      <c r="K51" s="85" t="s">
        <v>946</v>
      </c>
      <c r="L51" s="902" t="s">
        <v>955</v>
      </c>
      <c r="M51" s="901"/>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276752.53874615213</v>
      </c>
      <c r="N52" s="271">
        <f t="shared" ref="N52:N57" si="1">K52*M52</f>
        <v>276752.53874615213</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156107.74016948655</v>
      </c>
      <c r="N53" s="271">
        <f t="shared" si="1"/>
        <v>4683232.2050845968</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2230110.573849807</v>
      </c>
      <c r="N54" s="271">
        <f t="shared" si="1"/>
        <v>4460221.1476996141</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1324550.5226501885</v>
      </c>
      <c r="N55" s="271">
        <f t="shared" si="1"/>
        <v>6622752.6132509429</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83154.483734890353</v>
      </c>
      <c r="N56" s="271">
        <f t="shared" si="1"/>
        <v>4989269.0240934212</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66935.497743255386</v>
      </c>
      <c r="N57" s="271">
        <f t="shared" si="1"/>
        <v>803225.97291906457</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1" t="s">
        <v>953</v>
      </c>
      <c r="C63" s="822"/>
      <c r="D63" s="822"/>
      <c r="E63" s="822"/>
      <c r="F63" s="822"/>
      <c r="G63" s="822"/>
      <c r="H63" s="822"/>
      <c r="I63" s="822"/>
      <c r="J63" s="822"/>
      <c r="K63" s="822"/>
      <c r="L63" s="822"/>
      <c r="M63" s="823"/>
      <c r="N63" s="393">
        <f>SUM(N52:N62)</f>
        <v>21835453.501793791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907" t="s">
        <v>961</v>
      </c>
      <c r="M67" s="886"/>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908">
        <f>VLOOKUP(A68,TRANSPORTE!A5:D117,4,FALSE)</f>
        <v>806023.24106539215</v>
      </c>
      <c r="M68" s="909"/>
      <c r="N68" s="286">
        <f>K68*L68</f>
        <v>806023.24106539215</v>
      </c>
    </row>
    <row r="69" spans="1:15">
      <c r="A69" t="s">
        <v>1399</v>
      </c>
      <c r="B69" s="46" t="str">
        <f>VLOOKUP(A69,TRANSPORTE!A5:D117,3,FALSE)</f>
        <v>Pasajes aéreos</v>
      </c>
      <c r="C69" s="47"/>
      <c r="D69" s="47"/>
      <c r="E69" s="47"/>
      <c r="F69" s="47"/>
      <c r="G69" s="47"/>
      <c r="H69" s="310" t="s">
        <v>945</v>
      </c>
      <c r="I69" s="278">
        <v>3</v>
      </c>
      <c r="J69" s="285">
        <v>1</v>
      </c>
      <c r="K69" s="278">
        <f>I69*J69</f>
        <v>3</v>
      </c>
      <c r="L69" s="908">
        <f>VLOOKUP(A69,TRANSPORTE!A5:D117,4,FALSE)</f>
        <v>236257.60049975364</v>
      </c>
      <c r="M69" s="909"/>
      <c r="N69" s="286">
        <f>K69*L69</f>
        <v>708772.80149926094</v>
      </c>
    </row>
    <row r="70" spans="1:15">
      <c r="B70" s="46"/>
      <c r="C70" s="47"/>
      <c r="D70" s="47"/>
      <c r="E70" s="47"/>
      <c r="F70" s="47"/>
      <c r="G70" s="47"/>
      <c r="H70" s="310"/>
      <c r="I70" s="278"/>
      <c r="J70" s="285"/>
      <c r="K70" s="278"/>
      <c r="L70" s="908"/>
      <c r="M70" s="909"/>
      <c r="N70" s="286"/>
    </row>
    <row r="71" spans="1:15">
      <c r="B71" s="46"/>
      <c r="C71" s="47"/>
      <c r="D71" s="47"/>
      <c r="E71" s="47"/>
      <c r="F71" s="47"/>
      <c r="G71" s="47"/>
      <c r="H71" s="310"/>
      <c r="I71" s="278"/>
      <c r="J71" s="285"/>
      <c r="K71" s="278"/>
      <c r="L71" s="908"/>
      <c r="M71" s="909"/>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99"/>
      <c r="M73" s="900"/>
      <c r="N73" s="127"/>
    </row>
    <row r="74" spans="1:15" ht="15.75" thickBot="1">
      <c r="B74" s="910" t="s">
        <v>953</v>
      </c>
      <c r="C74" s="864"/>
      <c r="D74" s="864"/>
      <c r="E74" s="864"/>
      <c r="F74" s="864"/>
      <c r="G74" s="864"/>
      <c r="H74" s="864"/>
      <c r="I74" s="864"/>
      <c r="J74" s="864"/>
      <c r="K74" s="864"/>
      <c r="L74" s="864"/>
      <c r="M74" s="865"/>
      <c r="N74" s="104">
        <f>N68+N69+N70+N71+N72</f>
        <v>1514796.0425646531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0" t="s">
        <v>963</v>
      </c>
      <c r="C78" s="861"/>
      <c r="D78" s="861"/>
      <c r="E78" s="861"/>
      <c r="F78" s="861"/>
      <c r="G78" s="861"/>
      <c r="H78" s="861"/>
      <c r="I78" s="73" t="s">
        <v>964</v>
      </c>
      <c r="J78" s="75" t="s">
        <v>1410</v>
      </c>
      <c r="K78" s="74" t="s">
        <v>966</v>
      </c>
      <c r="L78" s="862" t="s">
        <v>950</v>
      </c>
      <c r="M78" s="863"/>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97"/>
      <c r="C85" s="898" t="e">
        <f>VLOOKUP(B85,'MANO DE OBRA'!B12:E73,3,FALSE)</f>
        <v>#N/A</v>
      </c>
      <c r="D85" s="898" t="e">
        <f>VLOOKUP(C85,'MANO DE OBRA'!C12:F73,3,FALSE)</f>
        <v>#N/A</v>
      </c>
      <c r="E85" s="898" t="e">
        <f>VLOOKUP(D85,'MANO DE OBRA'!D12:G73,3,FALSE)</f>
        <v>#N/A</v>
      </c>
      <c r="F85" s="898" t="e">
        <f>VLOOKUP(E85,'MANO DE OBRA'!E12:H73,3,FALSE)</f>
        <v>#N/A</v>
      </c>
      <c r="G85" s="898" t="e">
        <f>VLOOKUP(F85,'MANO DE OBRA'!F12:I73,3,FALSE)</f>
        <v>#N/A</v>
      </c>
      <c r="H85" s="898" t="e">
        <f>VLOOKUP(G85,'MANO DE OBRA'!G12:J73,3,FALSE)</f>
        <v>#N/A</v>
      </c>
      <c r="I85" s="469"/>
      <c r="J85" s="470"/>
      <c r="K85" s="471"/>
      <c r="L85" s="978"/>
      <c r="M85" s="978"/>
      <c r="N85" s="472"/>
    </row>
    <row r="86" spans="1:14" ht="15.75" thickBot="1">
      <c r="B86" s="910" t="s">
        <v>953</v>
      </c>
      <c r="C86" s="864"/>
      <c r="D86" s="864"/>
      <c r="E86" s="864"/>
      <c r="F86" s="864"/>
      <c r="G86" s="864"/>
      <c r="H86" s="864"/>
      <c r="I86" s="864"/>
      <c r="J86" s="864"/>
      <c r="K86" s="864"/>
      <c r="L86" s="864"/>
      <c r="M86" s="865"/>
      <c r="N86" s="459">
        <f>SUM(N79:N85)</f>
        <v>691395.67913614796</v>
      </c>
    </row>
    <row r="87" spans="1:14" ht="15.75" thickBot="1">
      <c r="B87" s="33"/>
      <c r="C87" s="34"/>
      <c r="D87" s="34"/>
      <c r="E87" s="34"/>
      <c r="F87" s="34"/>
      <c r="G87" s="34"/>
      <c r="H87" s="34"/>
      <c r="I87" s="34"/>
      <c r="J87" s="34"/>
      <c r="K87" s="34"/>
      <c r="L87" s="34"/>
      <c r="M87" s="34"/>
      <c r="N87" s="35"/>
    </row>
    <row r="88" spans="1:14" ht="15.75" thickBot="1">
      <c r="B88" s="821" t="s">
        <v>967</v>
      </c>
      <c r="C88" s="822"/>
      <c r="D88" s="822"/>
      <c r="E88" s="822"/>
      <c r="F88" s="822"/>
      <c r="G88" s="822"/>
      <c r="H88" s="822"/>
      <c r="I88" s="822"/>
      <c r="J88" s="822"/>
      <c r="K88" s="822"/>
      <c r="L88" s="822"/>
      <c r="M88" s="823"/>
      <c r="N88" s="99">
        <f>N86+N74+N63+N47</f>
        <v>44245770.852722079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6" t="s">
        <v>969</v>
      </c>
      <c r="C92" s="867"/>
      <c r="D92" s="867"/>
      <c r="E92" s="867"/>
      <c r="F92" s="867"/>
      <c r="G92" s="867"/>
      <c r="H92" s="867"/>
      <c r="I92" s="313"/>
      <c r="J92" s="333"/>
      <c r="K92" s="301" t="s">
        <v>970</v>
      </c>
      <c r="L92" s="868" t="s">
        <v>971</v>
      </c>
      <c r="M92" s="869"/>
      <c r="N92" s="302"/>
    </row>
    <row r="93" spans="1:14">
      <c r="B93" s="854" t="s">
        <v>972</v>
      </c>
      <c r="C93" s="855"/>
      <c r="D93" s="855"/>
      <c r="E93" s="855"/>
      <c r="F93" s="855"/>
      <c r="G93" s="855"/>
      <c r="H93" s="855"/>
      <c r="I93" s="87"/>
      <c r="J93" s="88"/>
      <c r="K93" s="303">
        <v>0.2</v>
      </c>
      <c r="L93" s="856">
        <f>N88*K93</f>
        <v>8849154.1705444157</v>
      </c>
      <c r="M93" s="857"/>
      <c r="N93" s="51"/>
    </row>
    <row r="94" spans="1:14">
      <c r="B94" s="89" t="s">
        <v>973</v>
      </c>
      <c r="C94" s="90"/>
      <c r="D94" s="90"/>
      <c r="E94" s="90"/>
      <c r="F94" s="90"/>
      <c r="G94" s="90"/>
      <c r="H94" s="90"/>
      <c r="I94" s="87"/>
      <c r="J94" s="88"/>
      <c r="K94" s="303">
        <v>0.05</v>
      </c>
      <c r="L94" s="856">
        <f>N88*K94</f>
        <v>2212288.5426361039</v>
      </c>
      <c r="M94" s="857"/>
      <c r="N94" s="51"/>
    </row>
    <row r="95" spans="1:14" ht="15.75" thickBot="1">
      <c r="B95" s="91" t="s">
        <v>974</v>
      </c>
      <c r="C95" s="92"/>
      <c r="D95" s="92"/>
      <c r="E95" s="92"/>
      <c r="F95" s="92"/>
      <c r="G95" s="92"/>
      <c r="H95" s="92"/>
      <c r="I95" s="93"/>
      <c r="J95" s="94"/>
      <c r="K95" s="304">
        <v>0.05</v>
      </c>
      <c r="L95" s="858">
        <f>N88*K95</f>
        <v>2212288.5426361039</v>
      </c>
      <c r="M95" s="859"/>
      <c r="N95" s="51"/>
    </row>
    <row r="96" spans="1:14" ht="15.75" thickBot="1">
      <c r="B96" s="821" t="s">
        <v>953</v>
      </c>
      <c r="C96" s="822"/>
      <c r="D96" s="822"/>
      <c r="E96" s="822"/>
      <c r="F96" s="822"/>
      <c r="G96" s="822"/>
      <c r="H96" s="822"/>
      <c r="I96" s="822"/>
      <c r="J96" s="822"/>
      <c r="K96" s="822"/>
      <c r="L96" s="822"/>
      <c r="M96" s="823"/>
      <c r="N96" s="52">
        <f>L93+L94+L95</f>
        <v>13273731.255816624</v>
      </c>
    </row>
    <row r="97" spans="1:14" ht="15.75" thickBot="1">
      <c r="B97" s="33"/>
      <c r="C97" s="34"/>
      <c r="D97" s="34"/>
      <c r="E97" s="34"/>
      <c r="F97" s="34"/>
      <c r="G97" s="34"/>
      <c r="H97" s="34"/>
      <c r="I97" s="34"/>
      <c r="J97" s="34"/>
      <c r="K97" s="34"/>
      <c r="L97" s="34"/>
      <c r="M97" s="34"/>
      <c r="N97" s="35"/>
    </row>
    <row r="98" spans="1:14" ht="15.75" thickBot="1">
      <c r="A98" t="s">
        <v>2016</v>
      </c>
      <c r="B98" s="821" t="s">
        <v>975</v>
      </c>
      <c r="C98" s="822"/>
      <c r="D98" s="822"/>
      <c r="E98" s="822"/>
      <c r="F98" s="822"/>
      <c r="G98" s="822"/>
      <c r="H98" s="822"/>
      <c r="I98" s="822"/>
      <c r="J98" s="822"/>
      <c r="K98" s="822"/>
      <c r="L98" s="822"/>
      <c r="M98" s="823"/>
      <c r="N98" s="187">
        <f>N88+N96</f>
        <v>57519502.108538702</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1"/>
      <c r="K128" s="971"/>
      <c r="L128" s="971"/>
      <c r="M128" s="971"/>
      <c r="N128" s="972"/>
    </row>
    <row r="129" spans="2:14" ht="15.75" thickBot="1">
      <c r="B129" s="418" t="s">
        <v>2221</v>
      </c>
      <c r="C129" s="419"/>
      <c r="D129" s="419"/>
      <c r="E129" s="258"/>
      <c r="F129" s="258"/>
      <c r="G129" s="258"/>
      <c r="H129" s="258"/>
      <c r="I129" s="258"/>
      <c r="J129" s="973"/>
      <c r="K129" s="973"/>
      <c r="L129" s="973"/>
      <c r="M129" s="973"/>
      <c r="N129" s="97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326</v>
      </c>
      <c r="B36" s="870" t="str">
        <f>VLOOKUP(A36,EQUIPOS!A6:D154,3,FALSE)</f>
        <v>Sensor de Impacto para prueba de integridad tipo</v>
      </c>
      <c r="C36" s="871"/>
      <c r="D36" s="871"/>
      <c r="E36" s="871"/>
      <c r="F36" s="871"/>
      <c r="G36" s="871"/>
      <c r="H36" s="872"/>
      <c r="I36" s="266"/>
      <c r="J36" s="267"/>
      <c r="K36" s="268">
        <f>VLOOKUP(A36,EQUIPOS!A6:D163,4,FALSE)</f>
        <v>127630.92010052524</v>
      </c>
      <c r="L36" s="269"/>
      <c r="M36" s="335">
        <v>1</v>
      </c>
      <c r="N36" s="271">
        <f>K36/M36</f>
        <v>127630.92010052524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127630.92010052524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400073.41755476414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527704.33765528933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105540.86753105787</v>
      </c>
      <c r="M84" s="857"/>
      <c r="N84" s="51"/>
    </row>
    <row r="85" spans="1:14">
      <c r="B85" s="89" t="s">
        <v>973</v>
      </c>
      <c r="C85" s="90"/>
      <c r="D85" s="90"/>
      <c r="E85" s="90"/>
      <c r="F85" s="90"/>
      <c r="G85" s="90"/>
      <c r="H85" s="90"/>
      <c r="I85" s="87"/>
      <c r="J85" s="88"/>
      <c r="K85" s="303">
        <v>0.05</v>
      </c>
      <c r="L85" s="856">
        <f>N79*K85</f>
        <v>26385.216882764467</v>
      </c>
      <c r="M85" s="857"/>
      <c r="N85" s="51"/>
    </row>
    <row r="86" spans="1:14" ht="15.75" thickBot="1">
      <c r="B86" s="91" t="s">
        <v>974</v>
      </c>
      <c r="C86" s="92"/>
      <c r="D86" s="92"/>
      <c r="E86" s="92"/>
      <c r="F86" s="92"/>
      <c r="G86" s="92"/>
      <c r="H86" s="92"/>
      <c r="I86" s="93"/>
      <c r="J86" s="94"/>
      <c r="K86" s="304">
        <v>0.05</v>
      </c>
      <c r="L86" s="858">
        <f>N79*K86</f>
        <v>26385.216882764467</v>
      </c>
      <c r="M86" s="859"/>
      <c r="N86" s="51"/>
    </row>
    <row r="87" spans="1:14" ht="15.75" thickBot="1">
      <c r="B87" s="821" t="s">
        <v>953</v>
      </c>
      <c r="C87" s="822"/>
      <c r="D87" s="822"/>
      <c r="E87" s="822"/>
      <c r="F87" s="822"/>
      <c r="G87" s="822"/>
      <c r="H87" s="822"/>
      <c r="I87" s="822"/>
      <c r="J87" s="822"/>
      <c r="K87" s="822"/>
      <c r="L87" s="822"/>
      <c r="M87" s="823"/>
      <c r="N87" s="52">
        <f>L84+L85+L86</f>
        <v>158311.30129658681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686015.6389518762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320</v>
      </c>
      <c r="B36" s="870" t="str">
        <f>VLOOKUP(A36,EQUIPOS!A6:D154,3,FALSE)</f>
        <v>Retroexcavadora sobre llantas, motor 62HP, Profundidad de excavación de 5.41 metros.</v>
      </c>
      <c r="C36" s="871"/>
      <c r="D36" s="871"/>
      <c r="E36" s="871"/>
      <c r="F36" s="871"/>
      <c r="G36" s="871"/>
      <c r="H36" s="872"/>
      <c r="I36" s="266"/>
      <c r="J36" s="267"/>
      <c r="K36" s="268">
        <f>VLOOKUP(A36,EQUIPOS!A6:D163,4,FALSE)</f>
        <v>269087.23565525725</v>
      </c>
      <c r="L36" s="269"/>
      <c r="M36" s="335">
        <v>10</v>
      </c>
      <c r="N36" s="271">
        <f>K36/M36</f>
        <v>26908.723565525725</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336.34905451801001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27245.072620043735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36042.191092522131</v>
      </c>
      <c r="N48" s="271">
        <f>K48*M48</f>
        <v>17620.626756344154</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29606.085540286032</v>
      </c>
      <c r="N49" s="271">
        <f>K49*M49</f>
        <v>39474.780720381372</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6301.9425469418911</v>
      </c>
      <c r="N50" s="271">
        <f>K50*M50</f>
        <v>9452.9138204128358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66548.321297138362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3363.4905451800996</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97156.884462362199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19431.376892472439</v>
      </c>
      <c r="M84" s="857"/>
      <c r="N84" s="51"/>
    </row>
    <row r="85" spans="1:14">
      <c r="B85" s="89" t="s">
        <v>973</v>
      </c>
      <c r="C85" s="90"/>
      <c r="D85" s="90"/>
      <c r="E85" s="90"/>
      <c r="F85" s="90"/>
      <c r="G85" s="90"/>
      <c r="H85" s="90"/>
      <c r="I85" s="87"/>
      <c r="J85" s="88"/>
      <c r="K85" s="303">
        <v>0.05</v>
      </c>
      <c r="L85" s="856">
        <f>N79*K85</f>
        <v>4857.8442231181098</v>
      </c>
      <c r="M85" s="857"/>
      <c r="N85" s="51"/>
    </row>
    <row r="86" spans="1:14" ht="15.75" thickBot="1">
      <c r="B86" s="91" t="s">
        <v>974</v>
      </c>
      <c r="C86" s="92"/>
      <c r="D86" s="92"/>
      <c r="E86" s="92"/>
      <c r="F86" s="92"/>
      <c r="G86" s="92"/>
      <c r="H86" s="92"/>
      <c r="I86" s="93"/>
      <c r="J86" s="94"/>
      <c r="K86" s="304">
        <v>0.05</v>
      </c>
      <c r="L86" s="858">
        <f>N79*K86</f>
        <v>4857.8442231181098</v>
      </c>
      <c r="M86" s="859"/>
      <c r="N86" s="51"/>
    </row>
    <row r="87" spans="1:14" ht="15.75" thickBot="1">
      <c r="B87" s="821" t="s">
        <v>953</v>
      </c>
      <c r="C87" s="822"/>
      <c r="D87" s="822"/>
      <c r="E87" s="822"/>
      <c r="F87" s="822"/>
      <c r="G87" s="822"/>
      <c r="H87" s="822"/>
      <c r="I87" s="822"/>
      <c r="J87" s="822"/>
      <c r="K87" s="822"/>
      <c r="L87" s="822"/>
      <c r="M87" s="823"/>
      <c r="N87" s="52">
        <f>L84+L85+L86</f>
        <v>29147.06533870866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126303.94980107086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204</v>
      </c>
      <c r="B36" s="870" t="str">
        <f>VLOOKUP(A36,EQUIPOS!A6:D154,3,FALSE)</f>
        <v xml:space="preserve">Equipo de soldadura 250 AMP
</v>
      </c>
      <c r="C36" s="871"/>
      <c r="D36" s="871"/>
      <c r="E36" s="871"/>
      <c r="F36" s="871"/>
      <c r="G36" s="871"/>
      <c r="H36" s="872"/>
      <c r="I36" s="266"/>
      <c r="J36" s="267"/>
      <c r="K36" s="268">
        <f>VLOOKUP(A36,EQUIPOS!A6:D163,4,FALSE)</f>
        <v>28792.334215112525</v>
      </c>
      <c r="L36" s="269"/>
      <c r="M36" s="335">
        <v>10</v>
      </c>
      <c r="N36" s="271">
        <f>K36/M36</f>
        <v>2879.2334215112523</v>
      </c>
    </row>
    <row r="37" spans="1:14">
      <c r="A37" s="113" t="s">
        <v>320</v>
      </c>
      <c r="B37" s="870" t="str">
        <f>VLOOKUP(A37,EQUIPOS!A7:D154,3,FALSE)</f>
        <v>Retroexcavadora sobre llantas, motor 62HP, Profundidad de excavación de 5.41 metros.</v>
      </c>
      <c r="C37" s="871"/>
      <c r="D37" s="871"/>
      <c r="E37" s="871"/>
      <c r="F37" s="871"/>
      <c r="G37" s="871"/>
      <c r="H37" s="872"/>
      <c r="I37" s="420"/>
      <c r="J37" s="421"/>
      <c r="K37" s="268">
        <f>VLOOKUP(A37,EQUIPOS!A7:D164,4,FALSE)</f>
        <v>269087.23565525725</v>
      </c>
      <c r="L37" s="334"/>
      <c r="M37" s="335">
        <v>10</v>
      </c>
      <c r="N37" s="271">
        <f>K37/M37</f>
        <v>26908.723565525725</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402.04310903601998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30190.000096072999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12161.643511642245</v>
      </c>
      <c r="N48" s="271">
        <f>K48*M48</f>
        <v>401.33423588419413</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155753.75436411347</v>
      </c>
      <c r="N49" s="271">
        <f>K49*M49</f>
        <v>467261.26309234044</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1029.7768883577753</v>
      </c>
      <c r="N50" s="271">
        <f>K50*M50</f>
        <v>10297.768883577754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477960.36621180241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4020.4310903601995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512170.79739823565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102434.15947964713</v>
      </c>
      <c r="M84" s="857"/>
      <c r="N84" s="51"/>
    </row>
    <row r="85" spans="1:14">
      <c r="B85" s="89" t="s">
        <v>973</v>
      </c>
      <c r="C85" s="90"/>
      <c r="D85" s="90"/>
      <c r="E85" s="90"/>
      <c r="F85" s="90"/>
      <c r="G85" s="90"/>
      <c r="H85" s="90"/>
      <c r="I85" s="87"/>
      <c r="J85" s="88"/>
      <c r="K85" s="303">
        <v>0.05</v>
      </c>
      <c r="L85" s="856">
        <f>N79*K85</f>
        <v>25608.539869911783</v>
      </c>
      <c r="M85" s="857"/>
      <c r="N85" s="51"/>
    </row>
    <row r="86" spans="1:14" ht="15.75" thickBot="1">
      <c r="B86" s="91" t="s">
        <v>974</v>
      </c>
      <c r="C86" s="92"/>
      <c r="D86" s="92"/>
      <c r="E86" s="92"/>
      <c r="F86" s="92"/>
      <c r="G86" s="92"/>
      <c r="H86" s="92"/>
      <c r="I86" s="93"/>
      <c r="J86" s="94"/>
      <c r="K86" s="304">
        <v>0.05</v>
      </c>
      <c r="L86" s="858">
        <f>N79*K86</f>
        <v>25608.539869911783</v>
      </c>
      <c r="M86" s="859"/>
      <c r="N86" s="51"/>
    </row>
    <row r="87" spans="1:14" ht="15.75" thickBot="1">
      <c r="B87" s="821" t="s">
        <v>953</v>
      </c>
      <c r="C87" s="822"/>
      <c r="D87" s="822"/>
      <c r="E87" s="822"/>
      <c r="F87" s="822"/>
      <c r="G87" s="822"/>
      <c r="H87" s="822"/>
      <c r="I87" s="822"/>
      <c r="J87" s="822"/>
      <c r="K87" s="822"/>
      <c r="L87" s="822"/>
      <c r="M87" s="823"/>
      <c r="N87" s="52">
        <f>L84+L85+L86</f>
        <v>153651.23921947071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665822.0366177063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282</v>
      </c>
      <c r="B36" s="870" t="str">
        <f>VLOOKUP(A36,EQUIPOS!A6:D154,3,FALSE)</f>
        <v>Piloteadora potencia 250KW, RPM 1800, fuerza elevadora 200KN</v>
      </c>
      <c r="C36" s="871"/>
      <c r="D36" s="871"/>
      <c r="E36" s="871"/>
      <c r="F36" s="871"/>
      <c r="G36" s="871"/>
      <c r="H36" s="872"/>
      <c r="I36" s="266"/>
      <c r="J36" s="267"/>
      <c r="K36" s="268">
        <f>VLOOKUP(A36,EQUIPOS!A6:D163,4,FALSE)</f>
        <v>627524.31744490296</v>
      </c>
      <c r="L36" s="269"/>
      <c r="M36" s="335">
        <v>2</v>
      </c>
      <c r="N36" s="271">
        <f>K36/M36</f>
        <v>313762.15872245148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4716.7655451800993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318478.92426763161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3282.5910211665546</v>
      </c>
      <c r="N48" s="271">
        <f>K48*M48</f>
        <v>91912.54859266353</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1006178.5647104749</v>
      </c>
      <c r="N49" s="271">
        <f>K49*M49</f>
        <v>352162.49764866621</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39903.854423863791</v>
      </c>
      <c r="N50" s="271">
        <f>K50*M50</f>
        <v>119711.56327159138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563786.60951292119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08">
        <f>VLOOKUP(A60,TRANSPORTE!A2:D117,4,FALSE)</f>
        <v>1816.651127221553</v>
      </c>
      <c r="M60" s="909"/>
      <c r="N60" s="286">
        <f>K60*L60</f>
        <v>635.82789452754355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635.82789452754355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47167.655451800994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930069.0171268814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186013.8034253763</v>
      </c>
      <c r="M84" s="857"/>
      <c r="N84" s="51"/>
    </row>
    <row r="85" spans="1:14">
      <c r="B85" s="89" t="s">
        <v>973</v>
      </c>
      <c r="C85" s="90"/>
      <c r="D85" s="90"/>
      <c r="E85" s="90"/>
      <c r="F85" s="90"/>
      <c r="G85" s="90"/>
      <c r="H85" s="90"/>
      <c r="I85" s="87"/>
      <c r="J85" s="88"/>
      <c r="K85" s="303">
        <v>0.05</v>
      </c>
      <c r="L85" s="856">
        <f>N79*K85</f>
        <v>46503.450856344076</v>
      </c>
      <c r="M85" s="857"/>
      <c r="N85" s="51"/>
    </row>
    <row r="86" spans="1:14" ht="15.75" thickBot="1">
      <c r="B86" s="91" t="s">
        <v>974</v>
      </c>
      <c r="C86" s="92"/>
      <c r="D86" s="92"/>
      <c r="E86" s="92"/>
      <c r="F86" s="92"/>
      <c r="G86" s="92"/>
      <c r="H86" s="92"/>
      <c r="I86" s="93"/>
      <c r="J86" s="94"/>
      <c r="K86" s="304">
        <v>0.05</v>
      </c>
      <c r="L86" s="858">
        <f>N79*K86</f>
        <v>46503.450856344076</v>
      </c>
      <c r="M86" s="859"/>
      <c r="N86" s="51"/>
    </row>
    <row r="87" spans="1:14" ht="15.75" thickBot="1">
      <c r="B87" s="821" t="s">
        <v>953</v>
      </c>
      <c r="C87" s="822"/>
      <c r="D87" s="822"/>
      <c r="E87" s="822"/>
      <c r="F87" s="822"/>
      <c r="G87" s="822"/>
      <c r="H87" s="822"/>
      <c r="I87" s="822"/>
      <c r="J87" s="822"/>
      <c r="K87" s="822"/>
      <c r="L87" s="822"/>
      <c r="M87" s="823"/>
      <c r="N87" s="52">
        <f>L84+L85+L86</f>
        <v>279020.70513806446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1209089.722264946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282</v>
      </c>
      <c r="B36" s="870" t="str">
        <f>VLOOKUP(A36,EQUIPOS!A6:D154,3,FALSE)</f>
        <v>Piloteadora potencia 250KW, RPM 1800, fuerza elevadora 200KN</v>
      </c>
      <c r="C36" s="871"/>
      <c r="D36" s="871"/>
      <c r="E36" s="871"/>
      <c r="F36" s="871"/>
      <c r="G36" s="871"/>
      <c r="H36" s="872"/>
      <c r="I36" s="266"/>
      <c r="J36" s="267"/>
      <c r="K36" s="268">
        <f>VLOOKUP(A36,EQUIPOS!A6:D163,4,FALSE)</f>
        <v>627524.31744490296</v>
      </c>
      <c r="L36" s="269"/>
      <c r="M36" s="335">
        <v>2</v>
      </c>
      <c r="N36" s="271">
        <f>K36/M36</f>
        <v>313762.15872245148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4716.7655451800993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318478.92426763161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3282.5910211665546</v>
      </c>
      <c r="N48" s="271">
        <f>K48*M48</f>
        <v>91912.54859266353</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1038120.7413679503</v>
      </c>
      <c r="N49" s="271">
        <f>K49*M49</f>
        <v>363342.25947878259</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39903.854423863791</v>
      </c>
      <c r="N50" s="271">
        <f>K50*M50</f>
        <v>79807.708847727583</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535062.51691917377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908">
        <f>VLOOKUP(A60,TRANSPORTE!A2:D117,4,FALSE)</f>
        <v>1816.651127221553</v>
      </c>
      <c r="M60" s="909"/>
      <c r="N60" s="286">
        <f>K60*L60</f>
        <v>635.82789452754355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635.82789452754355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47167.655451800994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901344.92453313398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180268.98490662681</v>
      </c>
      <c r="M84" s="857"/>
      <c r="N84" s="51"/>
    </row>
    <row r="85" spans="1:14">
      <c r="B85" s="89" t="s">
        <v>973</v>
      </c>
      <c r="C85" s="90"/>
      <c r="D85" s="90"/>
      <c r="E85" s="90"/>
      <c r="F85" s="90"/>
      <c r="G85" s="90"/>
      <c r="H85" s="90"/>
      <c r="I85" s="87"/>
      <c r="J85" s="88"/>
      <c r="K85" s="303">
        <v>0.05</v>
      </c>
      <c r="L85" s="856">
        <f>N79*K85</f>
        <v>45067.246226656702</v>
      </c>
      <c r="M85" s="857"/>
      <c r="N85" s="51"/>
    </row>
    <row r="86" spans="1:14" ht="15.75" thickBot="1">
      <c r="B86" s="91" t="s">
        <v>974</v>
      </c>
      <c r="C86" s="92"/>
      <c r="D86" s="92"/>
      <c r="E86" s="92"/>
      <c r="F86" s="92"/>
      <c r="G86" s="92"/>
      <c r="H86" s="92"/>
      <c r="I86" s="93"/>
      <c r="J86" s="94"/>
      <c r="K86" s="304">
        <v>0.05</v>
      </c>
      <c r="L86" s="858">
        <f>N79*K86</f>
        <v>45067.246226656702</v>
      </c>
      <c r="M86" s="859"/>
      <c r="N86" s="51"/>
    </row>
    <row r="87" spans="1:14" ht="15.75" thickBot="1">
      <c r="B87" s="821" t="s">
        <v>953</v>
      </c>
      <c r="C87" s="822"/>
      <c r="D87" s="822"/>
      <c r="E87" s="822"/>
      <c r="F87" s="822"/>
      <c r="G87" s="822"/>
      <c r="H87" s="822"/>
      <c r="I87" s="822"/>
      <c r="J87" s="822"/>
      <c r="K87" s="822"/>
      <c r="L87" s="822"/>
      <c r="M87" s="823"/>
      <c r="N87" s="52">
        <f>L84+L85+L86</f>
        <v>270403.47735994024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1171748.4018930742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195</v>
      </c>
      <c r="B36" s="870" t="str">
        <f>VLOOKUP(A36,EQUIPOS!A6:D154,3,FALSE)</f>
        <v xml:space="preserve">Equipo de oxicorte, Capacidad de corte: hasta 6´´ (152mm) </v>
      </c>
      <c r="C36" s="871"/>
      <c r="D36" s="871"/>
      <c r="E36" s="871"/>
      <c r="F36" s="871"/>
      <c r="G36" s="871"/>
      <c r="H36" s="872"/>
      <c r="I36" s="266"/>
      <c r="J36" s="267"/>
      <c r="K36" s="268">
        <f>VLOOKUP(A36,EQUIPOS!A6:D163,4,FALSE)</f>
        <v>40309.267901157524</v>
      </c>
      <c r="L36" s="269"/>
      <c r="M36" s="335">
        <v>1.1299999999999999</v>
      </c>
      <c r="N36" s="271">
        <f>K36/M36</f>
        <v>35671.918496599581</v>
      </c>
    </row>
    <row r="37" spans="1:14">
      <c r="A37" s="113" t="s">
        <v>332</v>
      </c>
      <c r="B37" s="870" t="str">
        <f>VLOOKUP(A37,EQUIPOS!A7:D154,3,FALSE)</f>
        <v xml:space="preserve">Taladro de 1/2´´, pulidora, lijadora y circular
</v>
      </c>
      <c r="C37" s="871"/>
      <c r="D37" s="871"/>
      <c r="E37" s="871"/>
      <c r="F37" s="871"/>
      <c r="G37" s="871"/>
      <c r="H37" s="872"/>
      <c r="I37" s="420"/>
      <c r="J37" s="421"/>
      <c r="K37" s="268">
        <f>VLOOKUP(A37,EQUIPOS!A7:D164,4,FALSE)</f>
        <v>3541.4571084588397</v>
      </c>
      <c r="L37" s="334"/>
      <c r="M37" s="335">
        <v>0.53</v>
      </c>
      <c r="N37" s="271">
        <f>K37/M37</f>
        <v>6681.994544261961</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2680.2873935734665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45034.200434435013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46082.515754010448</v>
      </c>
      <c r="N48" s="271">
        <f>K48*M48</f>
        <v>921.650315080209</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13901.987992829967</v>
      </c>
      <c r="N49" s="271">
        <f>K49*M49</f>
        <v>6950.9939964149835</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180210.95546261061</v>
      </c>
      <c r="N50" s="271">
        <f>K50*M50</f>
        <v>14416.876437008848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22289.520748504041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26802.873935734664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94126.595118673722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18825.319023734744</v>
      </c>
      <c r="M84" s="857"/>
      <c r="N84" s="51"/>
    </row>
    <row r="85" spans="1:14">
      <c r="B85" s="89" t="s">
        <v>973</v>
      </c>
      <c r="C85" s="90"/>
      <c r="D85" s="90"/>
      <c r="E85" s="90"/>
      <c r="F85" s="90"/>
      <c r="G85" s="90"/>
      <c r="H85" s="90"/>
      <c r="I85" s="87"/>
      <c r="J85" s="88"/>
      <c r="K85" s="303">
        <v>0.05</v>
      </c>
      <c r="L85" s="856">
        <f>N79*K85</f>
        <v>4706.3297559336861</v>
      </c>
      <c r="M85" s="857"/>
      <c r="N85" s="51"/>
    </row>
    <row r="86" spans="1:14" ht="15.75" thickBot="1">
      <c r="B86" s="91" t="s">
        <v>974</v>
      </c>
      <c r="C86" s="92"/>
      <c r="D86" s="92"/>
      <c r="E86" s="92"/>
      <c r="F86" s="92"/>
      <c r="G86" s="92"/>
      <c r="H86" s="92"/>
      <c r="I86" s="93"/>
      <c r="J86" s="94"/>
      <c r="K86" s="304">
        <v>0.05</v>
      </c>
      <c r="L86" s="858">
        <f>N79*K86</f>
        <v>4706.3297559336861</v>
      </c>
      <c r="M86" s="859"/>
      <c r="N86" s="51"/>
    </row>
    <row r="87" spans="1:14" ht="15.75" thickBot="1">
      <c r="B87" s="821" t="s">
        <v>953</v>
      </c>
      <c r="C87" s="822"/>
      <c r="D87" s="822"/>
      <c r="E87" s="822"/>
      <c r="F87" s="822"/>
      <c r="G87" s="822"/>
      <c r="H87" s="822"/>
      <c r="I87" s="822"/>
      <c r="J87" s="822"/>
      <c r="K87" s="822"/>
      <c r="L87" s="822"/>
      <c r="M87" s="823"/>
      <c r="N87" s="52">
        <f>L84+L85+L86</f>
        <v>28237.978535602117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122364.57365427584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123</v>
      </c>
      <c r="B36" s="870" t="str">
        <f>VLOOKUP(A36,EQUIPOS!A6:D154,3,FALSE)</f>
        <v>Bomba de inyección de lechada</v>
      </c>
      <c r="C36" s="871"/>
      <c r="D36" s="871"/>
      <c r="E36" s="871"/>
      <c r="F36" s="871"/>
      <c r="G36" s="871"/>
      <c r="H36" s="872"/>
      <c r="I36" s="266"/>
      <c r="J36" s="267"/>
      <c r="K36" s="268">
        <f>VLOOKUP(A36,EQUIPOS!A6:D163,4,FALSE)</f>
        <v>28087.497873526572</v>
      </c>
      <c r="L36" s="269"/>
      <c r="M36" s="335">
        <v>12</v>
      </c>
      <c r="N36" s="271">
        <f t="shared" ref="N36:N42" si="0">K36/M36</f>
        <v>2340.6248227938809</v>
      </c>
    </row>
    <row r="37" spans="1:14">
      <c r="A37" s="113" t="s">
        <v>288</v>
      </c>
      <c r="B37" s="870" t="str">
        <f>VLOOKUP(A37,EQUIPOS!A7:D154,3,FALSE)</f>
        <v xml:space="preserve">Planta eléctrica </v>
      </c>
      <c r="C37" s="871"/>
      <c r="D37" s="871"/>
      <c r="E37" s="871"/>
      <c r="F37" s="871"/>
      <c r="G37" s="871"/>
      <c r="H37" s="872"/>
      <c r="I37" s="266"/>
      <c r="J37" s="267"/>
      <c r="K37" s="268">
        <f>VLOOKUP(A37,EQUIPOS!A7:D164,4,FALSE)</f>
        <v>60795.589541894398</v>
      </c>
      <c r="L37" s="269"/>
      <c r="M37" s="335">
        <v>1.3</v>
      </c>
      <c r="N37" s="271">
        <f t="shared" si="0"/>
        <v>46765.838109149532</v>
      </c>
    </row>
    <row r="38" spans="1:14">
      <c r="A38" s="113" t="s">
        <v>125</v>
      </c>
      <c r="B38" s="870" t="str">
        <f>VLOOKUP(A38,EQUIPOS!A8:D154,3,FALSE)</f>
        <v>Bomba para gato de tensionamiento</v>
      </c>
      <c r="C38" s="871"/>
      <c r="D38" s="871"/>
      <c r="E38" s="871"/>
      <c r="F38" s="871"/>
      <c r="G38" s="871"/>
      <c r="H38" s="872"/>
      <c r="I38" s="266"/>
      <c r="J38" s="267"/>
      <c r="K38" s="268">
        <f>VLOOKUP(A38,EQUIPOS!A8:D165,4,FALSE)</f>
        <v>54033.99777481737</v>
      </c>
      <c r="L38" s="269"/>
      <c r="M38" s="335">
        <v>12</v>
      </c>
      <c r="N38" s="271">
        <f t="shared" si="0"/>
        <v>4502.8331479014478</v>
      </c>
    </row>
    <row r="39" spans="1:14">
      <c r="A39" s="113" t="s">
        <v>180</v>
      </c>
      <c r="B39" s="870" t="str">
        <f>VLOOKUP(A39,EQUIPOS!A9:D154,3,FALSE)</f>
        <v>Compresor 120 HP, con martillo.</v>
      </c>
      <c r="C39" s="871"/>
      <c r="D39" s="871"/>
      <c r="E39" s="871"/>
      <c r="F39" s="871"/>
      <c r="G39" s="871"/>
      <c r="H39" s="872"/>
      <c r="I39" s="266"/>
      <c r="J39" s="267"/>
      <c r="K39" s="268">
        <f>VLOOKUP(A39,EQUIPOS!A9:D166,4,FALSE)</f>
        <v>218862.04930275632</v>
      </c>
      <c r="L39" s="269"/>
      <c r="M39" s="335">
        <v>1.3</v>
      </c>
      <c r="N39" s="271">
        <f t="shared" si="0"/>
        <v>168355.42254058179</v>
      </c>
    </row>
    <row r="40" spans="1:14">
      <c r="A40" s="113" t="s">
        <v>197</v>
      </c>
      <c r="B40" s="870" t="str">
        <f>VLOOKUP(A40,EQUIPOS!A10:D154,3,FALSE)</f>
        <v>Equipo de perforación (TRACKDRILL), potencia 40 HP, 2100 golpes / minuto</v>
      </c>
      <c r="C40" s="871"/>
      <c r="D40" s="871"/>
      <c r="E40" s="871"/>
      <c r="F40" s="871"/>
      <c r="G40" s="871"/>
      <c r="H40" s="872"/>
      <c r="I40" s="266"/>
      <c r="J40" s="267"/>
      <c r="K40" s="268">
        <f>VLOOKUP(A40,EQUIPOS!A10:D167,4,FALSE)</f>
        <v>150499.83432913036</v>
      </c>
      <c r="L40" s="269"/>
      <c r="M40" s="335">
        <v>1.3</v>
      </c>
      <c r="N40" s="271">
        <f t="shared" si="0"/>
        <v>115769.10333010028</v>
      </c>
    </row>
    <row r="41" spans="1:14">
      <c r="A41" s="113" t="s">
        <v>195</v>
      </c>
      <c r="B41" s="870" t="str">
        <f>VLOOKUP(A41,EQUIPOS!A11:D155,3,FALSE)</f>
        <v xml:space="preserve">Equipo de oxicorte, Capacidad de corte: hasta 6´´ (152mm) </v>
      </c>
      <c r="C41" s="871"/>
      <c r="D41" s="871"/>
      <c r="E41" s="871"/>
      <c r="F41" s="871"/>
      <c r="G41" s="871"/>
      <c r="H41" s="872"/>
      <c r="I41" s="266"/>
      <c r="J41" s="267"/>
      <c r="K41" s="268">
        <f>VLOOKUP(A41,EQUIPOS!A11:D168,4,FALSE)</f>
        <v>40309.267901157524</v>
      </c>
      <c r="L41" s="269"/>
      <c r="M41" s="335">
        <v>15</v>
      </c>
      <c r="N41" s="271">
        <f t="shared" si="0"/>
        <v>2687.2845267438347</v>
      </c>
    </row>
    <row r="42" spans="1:14">
      <c r="A42" s="113" t="s">
        <v>240</v>
      </c>
      <c r="B42" s="870" t="str">
        <f>VLOOKUP(A42,EQUIPOS!A12:D156,3,FALSE)</f>
        <v>Gato para tensionamiento, fuerza Max 200 ton, área de tensión 314 cm2.</v>
      </c>
      <c r="C42" s="871"/>
      <c r="D42" s="871"/>
      <c r="E42" s="871"/>
      <c r="F42" s="871"/>
      <c r="G42" s="871"/>
      <c r="H42" s="872"/>
      <c r="I42" s="266"/>
      <c r="J42" s="267"/>
      <c r="K42" s="268">
        <f>VLOOKUP(A42,EQUIPOS!A12:D169,4,FALSE)</f>
        <v>167601.32915953858</v>
      </c>
      <c r="L42" s="269"/>
      <c r="M42" s="335">
        <v>12</v>
      </c>
      <c r="N42" s="271">
        <f t="shared" si="0"/>
        <v>13966.777429961548</v>
      </c>
    </row>
    <row r="43" spans="1:14">
      <c r="A43" s="113"/>
      <c r="B43" s="870"/>
      <c r="C43" s="871"/>
      <c r="D43" s="871"/>
      <c r="E43" s="871"/>
      <c r="F43" s="871"/>
      <c r="G43" s="871"/>
      <c r="H43" s="872"/>
      <c r="I43" s="420"/>
      <c r="J43" s="421"/>
      <c r="K43" s="268"/>
      <c r="L43" s="334"/>
      <c r="M43" s="335"/>
      <c r="N43" s="271"/>
    </row>
    <row r="44" spans="1:14">
      <c r="A44" s="113"/>
      <c r="B44" s="870"/>
      <c r="C44" s="871"/>
      <c r="D44" s="871"/>
      <c r="E44" s="871"/>
      <c r="F44" s="871"/>
      <c r="G44" s="871"/>
      <c r="H44" s="872"/>
      <c r="I44" s="327"/>
      <c r="J44" s="329"/>
      <c r="K44" s="268"/>
      <c r="L44" s="422"/>
      <c r="M44" s="423"/>
      <c r="N44" s="271"/>
    </row>
    <row r="45" spans="1:14">
      <c r="B45" s="870"/>
      <c r="C45" s="871"/>
      <c r="D45" s="871"/>
      <c r="E45" s="871"/>
      <c r="F45" s="871"/>
      <c r="G45" s="871"/>
      <c r="H45" s="872"/>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70"/>
      <c r="C48" s="871"/>
      <c r="D48" s="871"/>
      <c r="E48" s="871"/>
      <c r="F48" s="871"/>
      <c r="G48" s="871"/>
      <c r="H48" s="872"/>
      <c r="I48" s="880"/>
      <c r="J48" s="881"/>
      <c r="K48" s="41"/>
      <c r="L48" s="882"/>
      <c r="M48" s="883"/>
      <c r="N48" s="105"/>
    </row>
    <row r="49" spans="1:14" ht="15.75" thickBot="1">
      <c r="B49" s="821" t="s">
        <v>953</v>
      </c>
      <c r="C49" s="822"/>
      <c r="D49" s="822"/>
      <c r="E49" s="822"/>
      <c r="F49" s="822"/>
      <c r="G49" s="822"/>
      <c r="H49" s="822"/>
      <c r="I49" s="822"/>
      <c r="J49" s="822"/>
      <c r="K49" s="822"/>
      <c r="L49" s="822"/>
      <c r="M49" s="823"/>
      <c r="N49" s="393">
        <f>SUM(N36:N48)</f>
        <v>358521.50397674012</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6" t="s">
        <v>944</v>
      </c>
      <c r="C53" s="867"/>
      <c r="D53" s="867"/>
      <c r="E53" s="867"/>
      <c r="F53" s="867"/>
      <c r="G53" s="867"/>
      <c r="H53" s="867"/>
      <c r="I53" s="901"/>
      <c r="J53" s="314" t="s">
        <v>945</v>
      </c>
      <c r="K53" s="85" t="s">
        <v>946</v>
      </c>
      <c r="L53" s="902" t="s">
        <v>955</v>
      </c>
      <c r="M53" s="901"/>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5323.6961095792321</v>
      </c>
      <c r="N54" s="271">
        <f>K54*M54</f>
        <v>1064.7392219158464</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6156.8071652910357</v>
      </c>
      <c r="N55" s="271">
        <f t="shared" ref="N55:N67" si="1">K55*M55</f>
        <v>34047.143624059427</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28854.432913919438</v>
      </c>
      <c r="N56" s="271">
        <f t="shared" si="1"/>
        <v>230.83546331135551</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26752.691374188074</v>
      </c>
      <c r="N57" s="271">
        <f t="shared" si="1"/>
        <v>588.55921023213762</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941.22947217360831</v>
      </c>
      <c r="N58" s="271">
        <f t="shared" si="1"/>
        <v>282.36884165208249</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798.55441643688494</v>
      </c>
      <c r="N59" s="271">
        <f t="shared" si="1"/>
        <v>79.855441643688494</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29734.807651330761</v>
      </c>
      <c r="N60" s="271">
        <f t="shared" si="1"/>
        <v>14867.40382566538</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84956.593289516459</v>
      </c>
      <c r="N61" s="271">
        <f t="shared" si="1"/>
        <v>8495.6593289516459</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1222.8600549248583</v>
      </c>
      <c r="N62" s="271">
        <f t="shared" si="1"/>
        <v>12228.600549248584</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18922.150323574122</v>
      </c>
      <c r="N63" s="271">
        <f t="shared" si="1"/>
        <v>18922.150323574122</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14906.020458978797</v>
      </c>
      <c r="N64" s="271">
        <f t="shared" si="1"/>
        <v>7453.0102294893986</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8238.2151068622024</v>
      </c>
      <c r="N65" s="271">
        <f t="shared" si="1"/>
        <v>4531.0183087742116</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6301.9425469418911</v>
      </c>
      <c r="N66" s="271">
        <f t="shared" si="1"/>
        <v>315.09712734709456</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3194.2176657475397</v>
      </c>
      <c r="N67" s="271">
        <f t="shared" si="1"/>
        <v>3194.2176657475397</v>
      </c>
    </row>
    <row r="68" spans="1:14" ht="15.75" thickBot="1">
      <c r="B68" s="43"/>
      <c r="C68" s="309"/>
      <c r="D68" s="309"/>
      <c r="E68" s="309"/>
      <c r="F68" s="309"/>
      <c r="G68" s="309"/>
      <c r="H68" s="309"/>
      <c r="I68" s="309"/>
      <c r="J68" s="434"/>
      <c r="K68" s="126"/>
      <c r="L68" s="324"/>
      <c r="M68" s="401"/>
      <c r="N68" s="271"/>
    </row>
    <row r="69" spans="1:14" ht="15.75" thickBot="1">
      <c r="B69" s="821" t="s">
        <v>953</v>
      </c>
      <c r="C69" s="822"/>
      <c r="D69" s="822"/>
      <c r="E69" s="822"/>
      <c r="F69" s="822"/>
      <c r="G69" s="822"/>
      <c r="H69" s="822"/>
      <c r="I69" s="822"/>
      <c r="J69" s="822"/>
      <c r="K69" s="822"/>
      <c r="L69" s="822"/>
      <c r="M69" s="823"/>
      <c r="N69" s="393">
        <f>SUM(N54:N68)</f>
        <v>106300.65916161252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907" t="s">
        <v>961</v>
      </c>
      <c r="M73" s="886"/>
      <c r="N73" s="76" t="s">
        <v>951</v>
      </c>
    </row>
    <row r="74" spans="1:14">
      <c r="B74" s="46"/>
      <c r="C74" s="316"/>
      <c r="D74" s="316"/>
      <c r="E74" s="316"/>
      <c r="F74" s="316"/>
      <c r="G74" s="316"/>
      <c r="H74" s="310"/>
      <c r="I74" s="278"/>
      <c r="J74" s="285"/>
      <c r="K74" s="278"/>
      <c r="L74" s="908"/>
      <c r="M74" s="909"/>
      <c r="N74" s="286"/>
    </row>
    <row r="75" spans="1:14">
      <c r="B75" s="46"/>
      <c r="C75" s="47"/>
      <c r="D75" s="47"/>
      <c r="E75" s="47"/>
      <c r="F75" s="47"/>
      <c r="G75" s="47"/>
      <c r="H75" s="310"/>
      <c r="I75" s="278"/>
      <c r="J75" s="285"/>
      <c r="K75" s="278"/>
      <c r="L75" s="908"/>
      <c r="M75" s="909"/>
      <c r="N75" s="286"/>
    </row>
    <row r="76" spans="1:14">
      <c r="B76" s="46"/>
      <c r="C76" s="47"/>
      <c r="D76" s="47"/>
      <c r="E76" s="47"/>
      <c r="F76" s="47"/>
      <c r="G76" s="47"/>
      <c r="H76" s="310"/>
      <c r="I76" s="278"/>
      <c r="J76" s="285"/>
      <c r="K76" s="278"/>
      <c r="L76" s="908"/>
      <c r="M76" s="909"/>
      <c r="N76" s="286"/>
    </row>
    <row r="77" spans="1:14">
      <c r="B77" s="46"/>
      <c r="C77" s="47"/>
      <c r="D77" s="47"/>
      <c r="E77" s="47"/>
      <c r="F77" s="47"/>
      <c r="G77" s="47"/>
      <c r="H77" s="310"/>
      <c r="I77" s="278"/>
      <c r="J77" s="285"/>
      <c r="K77" s="278"/>
      <c r="L77" s="908"/>
      <c r="M77" s="909"/>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99"/>
      <c r="M79" s="900"/>
      <c r="N79" s="127"/>
    </row>
    <row r="80" spans="1:14" ht="15.75" thickBot="1">
      <c r="B80" s="910" t="s">
        <v>953</v>
      </c>
      <c r="C80" s="864"/>
      <c r="D80" s="864"/>
      <c r="E80" s="864"/>
      <c r="F80" s="864"/>
      <c r="G80" s="864"/>
      <c r="H80" s="864"/>
      <c r="I80" s="864"/>
      <c r="J80" s="864"/>
      <c r="K80" s="864"/>
      <c r="L80" s="864"/>
      <c r="M80" s="86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0" t="s">
        <v>963</v>
      </c>
      <c r="C84" s="861"/>
      <c r="D84" s="861"/>
      <c r="E84" s="861"/>
      <c r="F84" s="861"/>
      <c r="G84" s="861"/>
      <c r="H84" s="861"/>
      <c r="I84" s="73" t="s">
        <v>964</v>
      </c>
      <c r="J84" s="75" t="s">
        <v>1410</v>
      </c>
      <c r="K84" s="74" t="s">
        <v>966</v>
      </c>
      <c r="L84" s="862" t="s">
        <v>950</v>
      </c>
      <c r="M84" s="863"/>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97"/>
      <c r="C90" s="898"/>
      <c r="D90" s="898"/>
      <c r="E90" s="898"/>
      <c r="F90" s="898"/>
      <c r="G90" s="898"/>
      <c r="H90" s="898"/>
      <c r="I90" s="126"/>
      <c r="J90" s="126"/>
      <c r="K90" s="126"/>
      <c r="L90" s="911"/>
      <c r="M90" s="911"/>
      <c r="N90" s="45"/>
    </row>
    <row r="91" spans="1:15" ht="15.75" thickBot="1">
      <c r="B91" s="910" t="s">
        <v>953</v>
      </c>
      <c r="C91" s="864"/>
      <c r="D91" s="864"/>
      <c r="E91" s="864"/>
      <c r="F91" s="864"/>
      <c r="G91" s="864"/>
      <c r="H91" s="864"/>
      <c r="I91" s="864"/>
      <c r="J91" s="864"/>
      <c r="K91" s="864"/>
      <c r="L91" s="864"/>
      <c r="M91" s="865"/>
      <c r="N91" s="300">
        <f>SUM(N85:N90)</f>
        <v>41336.200695078456</v>
      </c>
    </row>
    <row r="92" spans="1:15" ht="15.75" thickBot="1">
      <c r="B92" s="33"/>
      <c r="C92" s="34"/>
      <c r="D92" s="34"/>
      <c r="E92" s="34"/>
      <c r="F92" s="34"/>
      <c r="G92" s="34"/>
      <c r="H92" s="34"/>
      <c r="I92" s="34"/>
      <c r="J92" s="34"/>
      <c r="K92" s="34"/>
      <c r="L92" s="34"/>
      <c r="M92" s="34"/>
      <c r="N92" s="35"/>
    </row>
    <row r="93" spans="1:15" ht="15.75" thickBot="1">
      <c r="B93" s="821" t="s">
        <v>967</v>
      </c>
      <c r="C93" s="822"/>
      <c r="D93" s="822"/>
      <c r="E93" s="822"/>
      <c r="F93" s="822"/>
      <c r="G93" s="822"/>
      <c r="H93" s="822"/>
      <c r="I93" s="822"/>
      <c r="J93" s="822"/>
      <c r="K93" s="822"/>
      <c r="L93" s="822"/>
      <c r="M93" s="823"/>
      <c r="N93" s="99">
        <f>N49+N69+N80+N91</f>
        <v>506158.3638334311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6" t="s">
        <v>969</v>
      </c>
      <c r="C97" s="867"/>
      <c r="D97" s="867"/>
      <c r="E97" s="867"/>
      <c r="F97" s="867"/>
      <c r="G97" s="867"/>
      <c r="H97" s="867"/>
      <c r="I97" s="313"/>
      <c r="J97" s="333"/>
      <c r="K97" s="301" t="s">
        <v>970</v>
      </c>
      <c r="L97" s="868" t="s">
        <v>971</v>
      </c>
      <c r="M97" s="869"/>
      <c r="N97" s="302"/>
    </row>
    <row r="98" spans="1:14">
      <c r="B98" s="854" t="s">
        <v>972</v>
      </c>
      <c r="C98" s="855"/>
      <c r="D98" s="855"/>
      <c r="E98" s="855"/>
      <c r="F98" s="855"/>
      <c r="G98" s="855"/>
      <c r="H98" s="855"/>
      <c r="I98" s="87"/>
      <c r="J98" s="88"/>
      <c r="K98" s="303">
        <v>0.2</v>
      </c>
      <c r="L98" s="856">
        <f>N93*K98</f>
        <v>101231.67276668623</v>
      </c>
      <c r="M98" s="857"/>
      <c r="N98" s="51"/>
    </row>
    <row r="99" spans="1:14">
      <c r="B99" s="89" t="s">
        <v>973</v>
      </c>
      <c r="C99" s="90"/>
      <c r="D99" s="90"/>
      <c r="E99" s="90"/>
      <c r="F99" s="90"/>
      <c r="G99" s="90"/>
      <c r="H99" s="90"/>
      <c r="I99" s="87"/>
      <c r="J99" s="88"/>
      <c r="K99" s="303">
        <v>0.05</v>
      </c>
      <c r="L99" s="856">
        <f>N93*K99</f>
        <v>25307.918191671557</v>
      </c>
      <c r="M99" s="857"/>
      <c r="N99" s="51"/>
    </row>
    <row r="100" spans="1:14" ht="15.75" thickBot="1">
      <c r="B100" s="91" t="s">
        <v>974</v>
      </c>
      <c r="C100" s="92"/>
      <c r="D100" s="92"/>
      <c r="E100" s="92"/>
      <c r="F100" s="92"/>
      <c r="G100" s="92"/>
      <c r="H100" s="92"/>
      <c r="I100" s="93"/>
      <c r="J100" s="94"/>
      <c r="K100" s="304">
        <v>0.05</v>
      </c>
      <c r="L100" s="858">
        <f>N93*K100</f>
        <v>25307.918191671557</v>
      </c>
      <c r="M100" s="859"/>
      <c r="N100" s="51"/>
    </row>
    <row r="101" spans="1:14" ht="15.75" thickBot="1">
      <c r="B101" s="821" t="s">
        <v>953</v>
      </c>
      <c r="C101" s="822"/>
      <c r="D101" s="822"/>
      <c r="E101" s="822"/>
      <c r="F101" s="822"/>
      <c r="G101" s="822"/>
      <c r="H101" s="822"/>
      <c r="I101" s="822"/>
      <c r="J101" s="822"/>
      <c r="K101" s="822"/>
      <c r="L101" s="822"/>
      <c r="M101" s="823"/>
      <c r="N101" s="52">
        <f>L98+L99+L100</f>
        <v>151847.50915002933</v>
      </c>
    </row>
    <row r="102" spans="1:14" ht="15.75" thickBot="1">
      <c r="B102" s="33"/>
      <c r="C102" s="34"/>
      <c r="D102" s="34"/>
      <c r="E102" s="34"/>
      <c r="F102" s="34"/>
      <c r="G102" s="34"/>
      <c r="H102" s="34"/>
      <c r="I102" s="34"/>
      <c r="J102" s="34"/>
      <c r="K102" s="34"/>
      <c r="L102" s="34"/>
      <c r="M102" s="34"/>
      <c r="N102" s="35"/>
    </row>
    <row r="103" spans="1:14" ht="15.75" thickBot="1">
      <c r="A103" t="s">
        <v>2016</v>
      </c>
      <c r="B103" s="821" t="s">
        <v>975</v>
      </c>
      <c r="C103" s="822"/>
      <c r="D103" s="822"/>
      <c r="E103" s="822"/>
      <c r="F103" s="822"/>
      <c r="G103" s="822"/>
      <c r="H103" s="822"/>
      <c r="I103" s="822"/>
      <c r="J103" s="822"/>
      <c r="K103" s="822"/>
      <c r="L103" s="822"/>
      <c r="M103" s="823"/>
      <c r="N103" s="187">
        <f>N93+N101</f>
        <v>658005.87298346043</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1"/>
      <c r="K133" s="971"/>
      <c r="L133" s="971"/>
      <c r="M133" s="971"/>
      <c r="N133" s="972"/>
    </row>
    <row r="134" spans="2:14" ht="15.75" thickBot="1">
      <c r="B134" s="418" t="s">
        <v>2221</v>
      </c>
      <c r="C134" s="419"/>
      <c r="D134" s="419"/>
      <c r="E134" s="258"/>
      <c r="F134" s="258"/>
      <c r="G134" s="258"/>
      <c r="H134" s="258"/>
      <c r="I134" s="258"/>
      <c r="J134" s="973"/>
      <c r="K134" s="973"/>
      <c r="L134" s="973"/>
      <c r="M134" s="973"/>
      <c r="N134" s="97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224</v>
      </c>
      <c r="B36" s="870" t="str">
        <f>VLOOKUP(A36,EQUIPOS!A6:D154,3,FALSE)</f>
        <v>Equipo de Medición (Deformimetros Eléctricos, Mecánicos, Celdas de Carga,  Etc.)</v>
      </c>
      <c r="C36" s="871"/>
      <c r="D36" s="871"/>
      <c r="E36" s="871"/>
      <c r="F36" s="871"/>
      <c r="G36" s="871"/>
      <c r="H36" s="872"/>
      <c r="I36" s="266"/>
      <c r="J36" s="267"/>
      <c r="K36" s="268">
        <f>VLOOKUP(A36,EQUIPOS!A6:D163,4,FALSE)</f>
        <v>225020.91559232573</v>
      </c>
      <c r="L36" s="269"/>
      <c r="M36" s="335">
        <v>3.3333333330000001</v>
      </c>
      <c r="N36" s="271">
        <f>K36/M36</f>
        <v>67506.274684448348</v>
      </c>
    </row>
    <row r="37" spans="1:14">
      <c r="A37" s="113" t="s">
        <v>125</v>
      </c>
      <c r="B37" s="870" t="str">
        <f>VLOOKUP(A37,EQUIPOS!A7:D154,3,FALSE)</f>
        <v>Bomba para gato de tensionamiento</v>
      </c>
      <c r="C37" s="871"/>
      <c r="D37" s="871"/>
      <c r="E37" s="871"/>
      <c r="F37" s="871"/>
      <c r="G37" s="871"/>
      <c r="H37" s="872"/>
      <c r="I37" s="420"/>
      <c r="J37" s="421"/>
      <c r="K37" s="268">
        <f>VLOOKUP(A37,EQUIPOS!A7:D164,4,FALSE)</f>
        <v>54033.99777481737</v>
      </c>
      <c r="L37" s="334"/>
      <c r="M37" s="335">
        <v>0.1</v>
      </c>
      <c r="N37" s="271">
        <f>K37/M37</f>
        <v>540339.97774817364</v>
      </c>
    </row>
    <row r="38" spans="1:14">
      <c r="A38" s="113" t="s">
        <v>240</v>
      </c>
      <c r="B38" s="870" t="str">
        <f>VLOOKUP(A38,EQUIPOS!A8:D154,3,FALSE)</f>
        <v>Gato para tensionamiento, fuerza Max 200 ton, área de tensión 314 cm2.</v>
      </c>
      <c r="C38" s="871"/>
      <c r="D38" s="871"/>
      <c r="E38" s="871"/>
      <c r="F38" s="871"/>
      <c r="G38" s="871"/>
      <c r="H38" s="872"/>
      <c r="I38" s="327"/>
      <c r="J38" s="329"/>
      <c r="K38" s="268">
        <f>VLOOKUP(A38,EQUIPOS!A8:D165,4,FALSE)</f>
        <v>167601.32915953858</v>
      </c>
      <c r="L38" s="422"/>
      <c r="M38" s="423">
        <v>0.1</v>
      </c>
      <c r="N38" s="271">
        <f>K38/M38</f>
        <v>1676013.2915953856</v>
      </c>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2283859.5440280074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908">
        <f>VLOOKUP(A60,TRANSPORTE!A2:D117,4,FALSE)</f>
        <v>3786.2312201230166</v>
      </c>
      <c r="M60" s="909"/>
      <c r="N60" s="286">
        <f>K60*L60</f>
        <v>56793.468301845249</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56793.468301845249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6101.0196361652497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2346754.031966018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469350.80639320362</v>
      </c>
      <c r="M84" s="857"/>
      <c r="N84" s="51"/>
    </row>
    <row r="85" spans="1:14">
      <c r="B85" s="89" t="s">
        <v>973</v>
      </c>
      <c r="C85" s="90"/>
      <c r="D85" s="90"/>
      <c r="E85" s="90"/>
      <c r="F85" s="90"/>
      <c r="G85" s="90"/>
      <c r="H85" s="90"/>
      <c r="I85" s="87"/>
      <c r="J85" s="88"/>
      <c r="K85" s="303">
        <v>0.05</v>
      </c>
      <c r="L85" s="856">
        <f>N79*K85</f>
        <v>117337.7015983009</v>
      </c>
      <c r="M85" s="857"/>
      <c r="N85" s="51"/>
    </row>
    <row r="86" spans="1:14" ht="15.75" thickBot="1">
      <c r="B86" s="91" t="s">
        <v>974</v>
      </c>
      <c r="C86" s="92"/>
      <c r="D86" s="92"/>
      <c r="E86" s="92"/>
      <c r="F86" s="92"/>
      <c r="G86" s="92"/>
      <c r="H86" s="92"/>
      <c r="I86" s="93"/>
      <c r="J86" s="94"/>
      <c r="K86" s="304">
        <v>0.05</v>
      </c>
      <c r="L86" s="858">
        <f>N79*K86</f>
        <v>117337.7015983009</v>
      </c>
      <c r="M86" s="859"/>
      <c r="N86" s="51"/>
    </row>
    <row r="87" spans="1:14" ht="15.75" thickBot="1">
      <c r="B87" s="821" t="s">
        <v>953</v>
      </c>
      <c r="C87" s="822"/>
      <c r="D87" s="822"/>
      <c r="E87" s="822"/>
      <c r="F87" s="822"/>
      <c r="G87" s="822"/>
      <c r="H87" s="822"/>
      <c r="I87" s="822"/>
      <c r="J87" s="822"/>
      <c r="K87" s="822"/>
      <c r="L87" s="822"/>
      <c r="M87" s="823"/>
      <c r="N87" s="52">
        <f>L84+L85+L86</f>
        <v>704026.20958980545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3050780.2415558235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335">
        <v>2</v>
      </c>
      <c r="N36" s="271">
        <f>K36/M36</f>
        <v>1937.4280967178518</v>
      </c>
    </row>
    <row r="37" spans="1:14">
      <c r="A37" s="113" t="s">
        <v>363</v>
      </c>
      <c r="B37" s="870" t="str">
        <f>VLOOKUP(A37,EQUIPOS!A7:D154,3,FALSE)</f>
        <v>Vibrador de concreto, Motor de 3 hp a 18.000 rpm Mangueras de 4 mt</v>
      </c>
      <c r="C37" s="871"/>
      <c r="D37" s="871"/>
      <c r="E37" s="871"/>
      <c r="F37" s="871"/>
      <c r="G37" s="871"/>
      <c r="H37" s="872"/>
      <c r="I37" s="420"/>
      <c r="J37" s="421"/>
      <c r="K37" s="268">
        <f>VLOOKUP(A37,EQUIPOS!A7:D164,4,FALSE)</f>
        <v>11516.933686045009</v>
      </c>
      <c r="L37" s="334"/>
      <c r="M37" s="335">
        <v>2</v>
      </c>
      <c r="N37" s="271">
        <f>K37/M37</f>
        <v>5758.4668430225047</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1681.7452725900498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9377.6402123304069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61786.61330146651</v>
      </c>
      <c r="N48" s="271">
        <f>K48*M48</f>
        <v>284218.42118674592</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15770.917355017518</v>
      </c>
      <c r="N49" s="271">
        <f>K49*M49</f>
        <v>15770.917355017518</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1038120.7413679503</v>
      </c>
      <c r="N50" s="271">
        <f>K50*M50</f>
        <v>1038120.7413679503</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21945.936769026503</v>
      </c>
      <c r="N51" s="271">
        <f>K51*M51</f>
        <v>100951.30913752191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1439061.3890472357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08">
        <f>VLOOKUP(A60,TRANSPORTE!A2:D117,4,FALSE)</f>
        <v>1816.651127221553</v>
      </c>
      <c r="M60" s="909"/>
      <c r="N60" s="286">
        <f>K60*L60</f>
        <v>1816.651127221553</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1816.651127221553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33634.905451800994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1483890.5858385887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296778.11716771772</v>
      </c>
      <c r="M84" s="857"/>
      <c r="N84" s="51"/>
    </row>
    <row r="85" spans="1:14">
      <c r="B85" s="89" t="s">
        <v>973</v>
      </c>
      <c r="C85" s="90"/>
      <c r="D85" s="90"/>
      <c r="E85" s="90"/>
      <c r="F85" s="90"/>
      <c r="G85" s="90"/>
      <c r="H85" s="90"/>
      <c r="I85" s="87"/>
      <c r="J85" s="88"/>
      <c r="K85" s="303">
        <v>0.05</v>
      </c>
      <c r="L85" s="856">
        <f>N79*K85</f>
        <v>74194.52929192943</v>
      </c>
      <c r="M85" s="857"/>
      <c r="N85" s="51"/>
    </row>
    <row r="86" spans="1:14" ht="15.75" thickBot="1">
      <c r="B86" s="91" t="s">
        <v>974</v>
      </c>
      <c r="C86" s="92"/>
      <c r="D86" s="92"/>
      <c r="E86" s="92"/>
      <c r="F86" s="92"/>
      <c r="G86" s="92"/>
      <c r="H86" s="92"/>
      <c r="I86" s="93"/>
      <c r="J86" s="94"/>
      <c r="K86" s="304">
        <v>0.05</v>
      </c>
      <c r="L86" s="858">
        <f>N79*K86</f>
        <v>74194.52929192943</v>
      </c>
      <c r="M86" s="859"/>
      <c r="N86" s="51"/>
    </row>
    <row r="87" spans="1:14" ht="15.75" thickBot="1">
      <c r="B87" s="821" t="s">
        <v>953</v>
      </c>
      <c r="C87" s="822"/>
      <c r="D87" s="822"/>
      <c r="E87" s="822"/>
      <c r="F87" s="822"/>
      <c r="G87" s="822"/>
      <c r="H87" s="822"/>
      <c r="I87" s="822"/>
      <c r="J87" s="822"/>
      <c r="K87" s="822"/>
      <c r="L87" s="822"/>
      <c r="M87" s="823"/>
      <c r="N87" s="52">
        <f>L84+L85+L86</f>
        <v>445167.17575157661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1929057.7615901653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335">
        <v>2</v>
      </c>
      <c r="N36" s="271">
        <f>K36/M36</f>
        <v>1937.4280967178518</v>
      </c>
    </row>
    <row r="37" spans="1:14">
      <c r="A37" s="113" t="s">
        <v>363</v>
      </c>
      <c r="B37" s="870" t="str">
        <f>VLOOKUP(A37,EQUIPOS!A7:D154,3,FALSE)</f>
        <v>Vibrador de concreto, Motor de 3 hp a 18.000 rpm Mangueras de 4 mt</v>
      </c>
      <c r="C37" s="871"/>
      <c r="D37" s="871"/>
      <c r="E37" s="871"/>
      <c r="F37" s="871"/>
      <c r="G37" s="871"/>
      <c r="H37" s="872"/>
      <c r="I37" s="420"/>
      <c r="J37" s="421"/>
      <c r="K37" s="268">
        <f>VLOOKUP(A37,EQUIPOS!A7:D164,4,FALSE)</f>
        <v>11516.933686045009</v>
      </c>
      <c r="L37" s="334"/>
      <c r="M37" s="335">
        <v>2</v>
      </c>
      <c r="N37" s="271">
        <f>K37/M37</f>
        <v>5758.4668430225047</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1348.350761295025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9044.245701035381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61786.61330146651</v>
      </c>
      <c r="N48" s="271">
        <f>K48*M48</f>
        <v>284218.42118674592</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15770.917355017518</v>
      </c>
      <c r="N49" s="271">
        <f>K49*M49</f>
        <v>15770.917355017518</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1011502.2608200542</v>
      </c>
      <c r="N50" s="271">
        <f>K50*M50</f>
        <v>1011502.2608200542</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21945.936769026503</v>
      </c>
      <c r="N51" s="271">
        <f>K51*M51</f>
        <v>100951.30913752191</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1412442.9084993396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08">
        <f>VLOOKUP(A60,TRANSPORTE!A2:D117,4,FALSE)</f>
        <v>1816.651127221553</v>
      </c>
      <c r="M60" s="909"/>
      <c r="N60" s="286">
        <f>K60*L60</f>
        <v>1816.651127221553</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1816.651127221553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26967.015225900497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1450270.8205534972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290054.16411069944</v>
      </c>
      <c r="M84" s="857"/>
      <c r="N84" s="51"/>
    </row>
    <row r="85" spans="1:14">
      <c r="B85" s="89" t="s">
        <v>973</v>
      </c>
      <c r="C85" s="90"/>
      <c r="D85" s="90"/>
      <c r="E85" s="90"/>
      <c r="F85" s="90"/>
      <c r="G85" s="90"/>
      <c r="H85" s="90"/>
      <c r="I85" s="87"/>
      <c r="J85" s="88"/>
      <c r="K85" s="303">
        <v>0.05</v>
      </c>
      <c r="L85" s="856">
        <f>N79*K85</f>
        <v>72513.541027674859</v>
      </c>
      <c r="M85" s="857"/>
      <c r="N85" s="51"/>
    </row>
    <row r="86" spans="1:14" ht="15.75" thickBot="1">
      <c r="B86" s="91" t="s">
        <v>974</v>
      </c>
      <c r="C86" s="92"/>
      <c r="D86" s="92"/>
      <c r="E86" s="92"/>
      <c r="F86" s="92"/>
      <c r="G86" s="92"/>
      <c r="H86" s="92"/>
      <c r="I86" s="93"/>
      <c r="J86" s="94"/>
      <c r="K86" s="304">
        <v>0.05</v>
      </c>
      <c r="L86" s="858">
        <f>N79*K86</f>
        <v>72513.541027674859</v>
      </c>
      <c r="M86" s="859"/>
      <c r="N86" s="51"/>
    </row>
    <row r="87" spans="1:14" ht="15.75" thickBot="1">
      <c r="B87" s="821" t="s">
        <v>953</v>
      </c>
      <c r="C87" s="822"/>
      <c r="D87" s="822"/>
      <c r="E87" s="822"/>
      <c r="F87" s="822"/>
      <c r="G87" s="822"/>
      <c r="H87" s="822"/>
      <c r="I87" s="822"/>
      <c r="J87" s="822"/>
      <c r="K87" s="822"/>
      <c r="L87" s="822"/>
      <c r="M87" s="823"/>
      <c r="N87" s="52">
        <f>L84+L85+L86</f>
        <v>435081.24616604915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1885352.0667195464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335">
        <v>2</v>
      </c>
      <c r="N36" s="271">
        <f>K36/M36</f>
        <v>1937.4280967178518</v>
      </c>
    </row>
    <row r="37" spans="1:14">
      <c r="A37" s="113" t="s">
        <v>363</v>
      </c>
      <c r="B37" s="870" t="str">
        <f>VLOOKUP(A37,EQUIPOS!A7:D154,3,FALSE)</f>
        <v>Vibrador de concreto, Motor de 3 hp a 18.000 rpm Mangueras de 4 mt</v>
      </c>
      <c r="C37" s="871"/>
      <c r="D37" s="871"/>
      <c r="E37" s="871"/>
      <c r="F37" s="871"/>
      <c r="G37" s="871"/>
      <c r="H37" s="872"/>
      <c r="I37" s="420"/>
      <c r="J37" s="421"/>
      <c r="K37" s="268">
        <f>VLOOKUP(A37,EQUIPOS!A7:D164,4,FALSE)</f>
        <v>11516.933686045009</v>
      </c>
      <c r="L37" s="334"/>
      <c r="M37" s="335">
        <v>2</v>
      </c>
      <c r="N37" s="271">
        <f>K37/M37</f>
        <v>5758.4668430225047</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1348.350761295025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9044.245701035381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1006178.5647104749</v>
      </c>
      <c r="N48" s="271">
        <f>K48*M48</f>
        <v>1006178.5647104749</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15770.917355017518</v>
      </c>
      <c r="N49" s="271">
        <f>K49*M49</f>
        <v>15770.917355017518</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21945.936769026503</v>
      </c>
      <c r="N50" s="271">
        <f>K50*M50</f>
        <v>100951.30913752191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1122900.7912030143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08">
        <f>VLOOKUP(A60,TRANSPORTE!A2:D117,4,FALSE)</f>
        <v>1816.651127221553</v>
      </c>
      <c r="M60" s="909"/>
      <c r="N60" s="286">
        <f>K60*L60</f>
        <v>1816.651127221553</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1816.651127221553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26967.015225900497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1160728.7032571719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232145.7406514344</v>
      </c>
      <c r="M84" s="857"/>
      <c r="N84" s="51"/>
    </row>
    <row r="85" spans="1:14">
      <c r="B85" s="89" t="s">
        <v>973</v>
      </c>
      <c r="C85" s="90"/>
      <c r="D85" s="90"/>
      <c r="E85" s="90"/>
      <c r="F85" s="90"/>
      <c r="G85" s="90"/>
      <c r="H85" s="90"/>
      <c r="I85" s="87"/>
      <c r="J85" s="88"/>
      <c r="K85" s="303">
        <v>0.05</v>
      </c>
      <c r="L85" s="856">
        <f>N79*K85</f>
        <v>58036.435162858601</v>
      </c>
      <c r="M85" s="857"/>
      <c r="N85" s="51"/>
    </row>
    <row r="86" spans="1:14" ht="15.75" thickBot="1">
      <c r="B86" s="91" t="s">
        <v>974</v>
      </c>
      <c r="C86" s="92"/>
      <c r="D86" s="92"/>
      <c r="E86" s="92"/>
      <c r="F86" s="92"/>
      <c r="G86" s="92"/>
      <c r="H86" s="92"/>
      <c r="I86" s="93"/>
      <c r="J86" s="94"/>
      <c r="K86" s="304">
        <v>0.05</v>
      </c>
      <c r="L86" s="858">
        <f>N79*K86</f>
        <v>58036.435162858601</v>
      </c>
      <c r="M86" s="859"/>
      <c r="N86" s="51"/>
    </row>
    <row r="87" spans="1:14" ht="15.75" thickBot="1">
      <c r="B87" s="821" t="s">
        <v>953</v>
      </c>
      <c r="C87" s="822"/>
      <c r="D87" s="822"/>
      <c r="E87" s="822"/>
      <c r="F87" s="822"/>
      <c r="G87" s="822"/>
      <c r="H87" s="822"/>
      <c r="I87" s="822"/>
      <c r="J87" s="822"/>
      <c r="K87" s="822"/>
      <c r="L87" s="822"/>
      <c r="M87" s="823"/>
      <c r="N87" s="52">
        <f>L84+L85+L86</f>
        <v>348218.61097715155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1508947.3142343233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112</v>
      </c>
      <c r="B36" s="870" t="str">
        <f>VLOOKUP(A36,EQUIPOS!A6:D154,3,FALSE)</f>
        <v xml:space="preserve">Aspersor manual
</v>
      </c>
      <c r="C36" s="871"/>
      <c r="D36" s="871"/>
      <c r="E36" s="871"/>
      <c r="F36" s="871"/>
      <c r="G36" s="871"/>
      <c r="H36" s="872"/>
      <c r="I36" s="266"/>
      <c r="J36" s="267"/>
      <c r="K36" s="268">
        <f>VLOOKUP(A36,EQUIPOS!A6:D163,4,FALSE)</f>
        <v>3874.8561934357035</v>
      </c>
      <c r="L36" s="269"/>
      <c r="M36" s="335">
        <v>2</v>
      </c>
      <c r="N36" s="271">
        <f>K36/M36</f>
        <v>1937.4280967178518</v>
      </c>
    </row>
    <row r="37" spans="1:14">
      <c r="A37" s="113" t="s">
        <v>363</v>
      </c>
      <c r="B37" s="870" t="str">
        <f>VLOOKUP(A37,EQUIPOS!A7:D154,3,FALSE)</f>
        <v>Vibrador de concreto, Motor de 3 hp a 18.000 rpm Mangueras de 4 mt</v>
      </c>
      <c r="C37" s="871"/>
      <c r="D37" s="871"/>
      <c r="E37" s="871"/>
      <c r="F37" s="871"/>
      <c r="G37" s="871"/>
      <c r="H37" s="872"/>
      <c r="I37" s="420"/>
      <c r="J37" s="421"/>
      <c r="K37" s="268">
        <f>VLOOKUP(A37,EQUIPOS!A7:D164,4,FALSE)</f>
        <v>11516.933686045009</v>
      </c>
      <c r="L37" s="334"/>
      <c r="M37" s="335">
        <v>2</v>
      </c>
      <c r="N37" s="271">
        <f>K37/M37</f>
        <v>5758.4668430225047</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1348.350761295025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9044.245701035381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974236.38805299951</v>
      </c>
      <c r="N48" s="271">
        <f>K48*M48</f>
        <v>974236.38805299951</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15770.917355017518</v>
      </c>
      <c r="N49" s="271">
        <f>K49*M49</f>
        <v>15770.917355017518</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27031.643319391602</v>
      </c>
      <c r="N50" s="271">
        <f>K50*M50</f>
        <v>124345.55926920136</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1" t="s">
        <v>953</v>
      </c>
      <c r="C55" s="822"/>
      <c r="D55" s="822"/>
      <c r="E55" s="822"/>
      <c r="F55" s="822"/>
      <c r="G55" s="822"/>
      <c r="H55" s="822"/>
      <c r="I55" s="822"/>
      <c r="J55" s="822"/>
      <c r="K55" s="822"/>
      <c r="L55" s="822"/>
      <c r="M55" s="823"/>
      <c r="N55" s="393">
        <f>SUM(N48:N54)</f>
        <v>1114352.8646772183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908">
        <f>VLOOKUP(A60,TRANSPORTE!A2:D117,4,FALSE)</f>
        <v>1816.651127221553</v>
      </c>
      <c r="M60" s="909"/>
      <c r="N60" s="286">
        <f>K60*L60</f>
        <v>1816.651127221553</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1816.651127221553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26967.015225900497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1152180.7767313758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230436.15534627519</v>
      </c>
      <c r="M84" s="857"/>
      <c r="N84" s="51"/>
    </row>
    <row r="85" spans="1:14">
      <c r="B85" s="89" t="s">
        <v>973</v>
      </c>
      <c r="C85" s="90"/>
      <c r="D85" s="90"/>
      <c r="E85" s="90"/>
      <c r="F85" s="90"/>
      <c r="G85" s="90"/>
      <c r="H85" s="90"/>
      <c r="I85" s="87"/>
      <c r="J85" s="88"/>
      <c r="K85" s="303">
        <v>0.05</v>
      </c>
      <c r="L85" s="856">
        <f>N79*K85</f>
        <v>57609.038836568798</v>
      </c>
      <c r="M85" s="857"/>
      <c r="N85" s="51"/>
    </row>
    <row r="86" spans="1:14" ht="15.75" thickBot="1">
      <c r="B86" s="91" t="s">
        <v>974</v>
      </c>
      <c r="C86" s="92"/>
      <c r="D86" s="92"/>
      <c r="E86" s="92"/>
      <c r="F86" s="92"/>
      <c r="G86" s="92"/>
      <c r="H86" s="92"/>
      <c r="I86" s="93"/>
      <c r="J86" s="94"/>
      <c r="K86" s="304">
        <v>0.05</v>
      </c>
      <c r="L86" s="858">
        <f>N79*K86</f>
        <v>57609.038836568798</v>
      </c>
      <c r="M86" s="859"/>
      <c r="N86" s="51"/>
    </row>
    <row r="87" spans="1:14" ht="15.75" thickBot="1">
      <c r="B87" s="821" t="s">
        <v>953</v>
      </c>
      <c r="C87" s="822"/>
      <c r="D87" s="822"/>
      <c r="E87" s="822"/>
      <c r="F87" s="822"/>
      <c r="G87" s="822"/>
      <c r="H87" s="822"/>
      <c r="I87" s="822"/>
      <c r="J87" s="822"/>
      <c r="K87" s="822"/>
      <c r="L87" s="822"/>
      <c r="M87" s="823"/>
      <c r="N87" s="52">
        <f>L84+L85+L86</f>
        <v>345654.23301941284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1497835.0097507886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5.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6"/>
      <c r="J36" s="267"/>
      <c r="K36" s="268">
        <f>VLOOKUP(A36,EQUIPOS!A6:D163,4,FALSE)</f>
        <v>19768.010135131884</v>
      </c>
      <c r="L36" s="269"/>
      <c r="M36" s="335">
        <v>1</v>
      </c>
      <c r="N36" s="271">
        <f>K36/M36</f>
        <v>19768.010135131884</v>
      </c>
    </row>
    <row r="37" spans="1:14">
      <c r="A37" s="113" t="s">
        <v>363</v>
      </c>
      <c r="B37" s="870" t="str">
        <f>VLOOKUP(A37,EQUIPOS!A7:D154,3,FALSE)</f>
        <v>Vibrador de concreto, Motor de 3 hp a 18.000 rpm Mangueras de 4 mt</v>
      </c>
      <c r="C37" s="871"/>
      <c r="D37" s="871"/>
      <c r="E37" s="871"/>
      <c r="F37" s="871"/>
      <c r="G37" s="871"/>
      <c r="H37" s="872"/>
      <c r="I37" s="420"/>
      <c r="J37" s="421"/>
      <c r="K37" s="268">
        <f>VLOOKUP(A37,EQUIPOS!A7:D164,4,FALSE)</f>
        <v>11516.933686045009</v>
      </c>
      <c r="L37" s="334"/>
      <c r="M37" s="335">
        <v>1</v>
      </c>
      <c r="N37" s="271">
        <f>K37/M37</f>
        <v>11516.933686045009</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N81*M41</f>
        <v>3373.3390225900498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34658.282843766945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436543.08098549704</v>
      </c>
      <c r="N48" s="271">
        <f>K48*M48</f>
        <v>414715.92693622218</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643.61055522360959</v>
      </c>
      <c r="N49" s="271">
        <f>K49*M49</f>
        <v>109413.79438801363</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393953.51210886321</v>
      </c>
      <c r="N50" s="271">
        <f>K50*M50</f>
        <v>216674.4316598748</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626.06666248651777</v>
      </c>
      <c r="N51" s="271">
        <f>K51*M51</f>
        <v>187819.99874595532</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27031.643319391602</v>
      </c>
      <c r="N52" s="271">
        <f>K52*M52</f>
        <v>83798.094290113964</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1" t="s">
        <v>953</v>
      </c>
      <c r="C59" s="822"/>
      <c r="D59" s="822"/>
      <c r="E59" s="822"/>
      <c r="F59" s="822"/>
      <c r="G59" s="822"/>
      <c r="H59" s="822"/>
      <c r="I59" s="822"/>
      <c r="J59" s="822"/>
      <c r="K59" s="822"/>
      <c r="L59" s="822"/>
      <c r="M59" s="823"/>
      <c r="N59" s="393">
        <f>SUM(N48:N58)</f>
        <v>1012422.2460201799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908">
        <f>VLOOKUP(A64,TRANSPORTE!A2:D117,4,FALSE)</f>
        <v>1816.651127221553</v>
      </c>
      <c r="M64" s="909"/>
      <c r="N64" s="286">
        <f>K64*L64</f>
        <v>999.15811997185426</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908">
        <f>VLOOKUP(A65,TRANSPORTE!A3:D117,4,FALSE)</f>
        <v>1816.651127221553</v>
      </c>
      <c r="M65" s="909"/>
      <c r="N65" s="286">
        <f>K65*L65</f>
        <v>1725.8185708604753</v>
      </c>
    </row>
    <row r="66" spans="1:15">
      <c r="B66" s="46"/>
      <c r="C66" s="47"/>
      <c r="D66" s="47"/>
      <c r="E66" s="47"/>
      <c r="F66" s="47"/>
      <c r="G66" s="47"/>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2724.9766908323295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67466.780451800994</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N43+N59+N70+N81</f>
        <v>1117272.2860065801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223454.45720131602</v>
      </c>
      <c r="M88" s="857"/>
      <c r="N88" s="51"/>
    </row>
    <row r="89" spans="1:14">
      <c r="B89" s="89" t="s">
        <v>973</v>
      </c>
      <c r="C89" s="90"/>
      <c r="D89" s="90"/>
      <c r="E89" s="90"/>
      <c r="F89" s="90"/>
      <c r="G89" s="90"/>
      <c r="H89" s="90"/>
      <c r="I89" s="87"/>
      <c r="J89" s="88"/>
      <c r="K89" s="303">
        <v>0.05</v>
      </c>
      <c r="L89" s="856">
        <f>N83*K89</f>
        <v>55863.614300329005</v>
      </c>
      <c r="M89" s="857"/>
      <c r="N89" s="51"/>
    </row>
    <row r="90" spans="1:14" ht="15.75" thickBot="1">
      <c r="B90" s="91" t="s">
        <v>974</v>
      </c>
      <c r="C90" s="92"/>
      <c r="D90" s="92"/>
      <c r="E90" s="92"/>
      <c r="F90" s="92"/>
      <c r="G90" s="92"/>
      <c r="H90" s="92"/>
      <c r="I90" s="93"/>
      <c r="J90" s="94"/>
      <c r="K90" s="304">
        <v>0.05</v>
      </c>
      <c r="L90" s="858">
        <f>N83*K90</f>
        <v>55863.614300329005</v>
      </c>
      <c r="M90" s="859"/>
      <c r="N90" s="51"/>
    </row>
    <row r="91" spans="1:14" ht="15.75" thickBot="1">
      <c r="B91" s="821" t="s">
        <v>953</v>
      </c>
      <c r="C91" s="822"/>
      <c r="D91" s="822"/>
      <c r="E91" s="822"/>
      <c r="F91" s="822"/>
      <c r="G91" s="822"/>
      <c r="H91" s="822"/>
      <c r="I91" s="822"/>
      <c r="J91" s="822"/>
      <c r="K91" s="822"/>
      <c r="L91" s="822"/>
      <c r="M91" s="823"/>
      <c r="N91" s="52">
        <f>L88+L89+L90</f>
        <v>335181.68580197403</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1452453.9718085541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6"/>
      <c r="J36" s="267"/>
      <c r="K36" s="268">
        <f>VLOOKUP(A36,EQUIPOS!A6:D163,4,FALSE)</f>
        <v>19768.010135131884</v>
      </c>
      <c r="L36" s="269"/>
      <c r="M36" s="335">
        <v>1</v>
      </c>
      <c r="N36" s="271">
        <f>K36/M36</f>
        <v>19768.010135131884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N81*M41</f>
        <v>3373.3390225900498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23141.349157721936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436543.08098549704</v>
      </c>
      <c r="N48" s="271">
        <f>K48*M48</f>
        <v>366696.18802781752</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643.61055522360959</v>
      </c>
      <c r="N49" s="271">
        <f>K49*M49</f>
        <v>119067.95271636777</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393953.51210886321</v>
      </c>
      <c r="N50" s="271">
        <f>K50*M50</f>
        <v>248190.71262858383</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626.06666248651777</v>
      </c>
      <c r="N51" s="271">
        <f>K51*M51</f>
        <v>162777.33224649462</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1" t="s">
        <v>953</v>
      </c>
      <c r="C59" s="822"/>
      <c r="D59" s="822"/>
      <c r="E59" s="822"/>
      <c r="F59" s="822"/>
      <c r="G59" s="822"/>
      <c r="H59" s="822"/>
      <c r="I59" s="822"/>
      <c r="J59" s="822"/>
      <c r="K59" s="822"/>
      <c r="L59" s="822"/>
      <c r="M59" s="823"/>
      <c r="N59" s="393">
        <f>SUM(N48:N58)</f>
        <v>896732.18561926379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908">
        <f>VLOOKUP(A64,TRANSPORTE!A2:D117,4,FALSE)</f>
        <v>1816.651127221553</v>
      </c>
      <c r="M64" s="909"/>
      <c r="N64" s="286">
        <f>K64*L64</f>
        <v>1144.4902101495784</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908">
        <f>VLOOKUP(A65,TRANSPORTE!A3:D117,4,FALSE)</f>
        <v>1816.651127221553</v>
      </c>
      <c r="M65" s="909"/>
      <c r="N65" s="286">
        <f>K65*L65</f>
        <v>1525.9869468661045</v>
      </c>
    </row>
    <row r="66" spans="1:15">
      <c r="B66" s="46"/>
      <c r="C66" s="47"/>
      <c r="D66" s="47"/>
      <c r="E66" s="47"/>
      <c r="F66" s="47"/>
      <c r="G66" s="47"/>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2670.4771570156827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67466.780451800994</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N43+N59+N70+N81</f>
        <v>990010.79238580249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198002.1584771605</v>
      </c>
      <c r="M88" s="857"/>
      <c r="N88" s="51"/>
    </row>
    <row r="89" spans="1:14">
      <c r="B89" s="89" t="s">
        <v>973</v>
      </c>
      <c r="C89" s="90"/>
      <c r="D89" s="90"/>
      <c r="E89" s="90"/>
      <c r="F89" s="90"/>
      <c r="G89" s="90"/>
      <c r="H89" s="90"/>
      <c r="I89" s="87"/>
      <c r="J89" s="88"/>
      <c r="K89" s="303">
        <v>0.05</v>
      </c>
      <c r="L89" s="856">
        <f>N83*K89</f>
        <v>49500.539619290124</v>
      </c>
      <c r="M89" s="857"/>
      <c r="N89" s="51"/>
    </row>
    <row r="90" spans="1:14" ht="15.75" thickBot="1">
      <c r="B90" s="91" t="s">
        <v>974</v>
      </c>
      <c r="C90" s="92"/>
      <c r="D90" s="92"/>
      <c r="E90" s="92"/>
      <c r="F90" s="92"/>
      <c r="G90" s="92"/>
      <c r="H90" s="92"/>
      <c r="I90" s="93"/>
      <c r="J90" s="94"/>
      <c r="K90" s="304">
        <v>0.05</v>
      </c>
      <c r="L90" s="858">
        <f>N83*K90</f>
        <v>49500.539619290124</v>
      </c>
      <c r="M90" s="859"/>
      <c r="N90" s="51"/>
    </row>
    <row r="91" spans="1:14" ht="15.75" thickBot="1">
      <c r="B91" s="821" t="s">
        <v>953</v>
      </c>
      <c r="C91" s="822"/>
      <c r="D91" s="822"/>
      <c r="E91" s="822"/>
      <c r="F91" s="822"/>
      <c r="G91" s="822"/>
      <c r="H91" s="822"/>
      <c r="I91" s="822"/>
      <c r="J91" s="822"/>
      <c r="K91" s="822"/>
      <c r="L91" s="822"/>
      <c r="M91" s="823"/>
      <c r="N91" s="52">
        <f>L88+L89+L90</f>
        <v>297003.23771574075</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1287014.0301015433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6"/>
      <c r="J36" s="267"/>
      <c r="K36" s="268">
        <f>VLOOKUP(A36,EQUIPOS!A6:D163,4,FALSE)</f>
        <v>19768.010135131884</v>
      </c>
      <c r="L36" s="269"/>
      <c r="M36" s="335">
        <v>1</v>
      </c>
      <c r="N36" s="271">
        <f>K36/M36</f>
        <v>19768.010135131884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N81*M41</f>
        <v>2698.6712180720406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22466.681353203923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436543.08098549704</v>
      </c>
      <c r="N48" s="271">
        <f>K48*M48</f>
        <v>220017.7128166905</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643.61055522360959</v>
      </c>
      <c r="N49" s="271">
        <f>K49*M49</f>
        <v>71440.771629820665</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314098.07046517468</v>
      </c>
      <c r="N50" s="271">
        <f>K50*M50</f>
        <v>125639.22818606987</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393953.51210886321</v>
      </c>
      <c r="N51" s="271">
        <f>K51*M51</f>
        <v>148914.42757715029</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626.06666248651777</v>
      </c>
      <c r="N52" s="271">
        <f>K52*M52</f>
        <v>97666.399347896775</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1" t="s">
        <v>953</v>
      </c>
      <c r="C59" s="822"/>
      <c r="D59" s="822"/>
      <c r="E59" s="822"/>
      <c r="F59" s="822"/>
      <c r="G59" s="822"/>
      <c r="H59" s="822"/>
      <c r="I59" s="822"/>
      <c r="J59" s="822"/>
      <c r="K59" s="822"/>
      <c r="L59" s="822"/>
      <c r="M59" s="823"/>
      <c r="N59" s="393">
        <f>SUM(N48:N58)</f>
        <v>663678.5395576281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908">
        <f>VLOOKUP(A64,TRANSPORTE!A2:D117,4,FALSE)</f>
        <v>1816.651127221553</v>
      </c>
      <c r="M64" s="909"/>
      <c r="N64" s="286">
        <f>K64*L64</f>
        <v>686.69412608974699</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908">
        <f>VLOOKUP(A65,TRANSPORTE!A3:D117,4,FALSE)</f>
        <v>1816.651127221553</v>
      </c>
      <c r="M65" s="909"/>
      <c r="N65" s="286">
        <f>K65*L65</f>
        <v>915.59216811966269</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908">
        <f>VLOOKUP(A66,TRANSPORTE!A3:D117,4,FALSE)</f>
        <v>1816.651127221553</v>
      </c>
      <c r="M66" s="909"/>
      <c r="N66" s="286">
        <f>K66*L66</f>
        <v>726.6604508886212</v>
      </c>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f>N64+N65+N66+N67+N68</f>
        <v>2328.946745098031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97"/>
      <c r="C80" s="898"/>
      <c r="D80" s="898"/>
      <c r="E80" s="898"/>
      <c r="F80" s="898"/>
      <c r="G80" s="898"/>
      <c r="H80" s="898"/>
      <c r="I80" s="126"/>
      <c r="J80" s="126"/>
      <c r="K80" s="126"/>
      <c r="L80" s="911"/>
      <c r="M80" s="911"/>
      <c r="N80" s="45"/>
    </row>
    <row r="81" spans="1:14" ht="15.75" thickBot="1">
      <c r="B81" s="910" t="s">
        <v>953</v>
      </c>
      <c r="C81" s="864"/>
      <c r="D81" s="864"/>
      <c r="E81" s="864"/>
      <c r="F81" s="864"/>
      <c r="G81" s="864"/>
      <c r="H81" s="864"/>
      <c r="I81" s="864"/>
      <c r="J81" s="864"/>
      <c r="K81" s="864"/>
      <c r="L81" s="864"/>
      <c r="M81" s="865"/>
      <c r="N81" s="300">
        <f>SUM(N75:N80)</f>
        <v>53973.424361440804</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N43+N59+N70+N81</f>
        <v>742447.59201737086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148489.51840347418</v>
      </c>
      <c r="M88" s="857"/>
      <c r="N88" s="51"/>
    </row>
    <row r="89" spans="1:14">
      <c r="B89" s="89" t="s">
        <v>973</v>
      </c>
      <c r="C89" s="90"/>
      <c r="D89" s="90"/>
      <c r="E89" s="90"/>
      <c r="F89" s="90"/>
      <c r="G89" s="90"/>
      <c r="H89" s="90"/>
      <c r="I89" s="87"/>
      <c r="J89" s="88"/>
      <c r="K89" s="303">
        <v>0.05</v>
      </c>
      <c r="L89" s="856">
        <f>N83*K89</f>
        <v>37122.379600868546</v>
      </c>
      <c r="M89" s="857"/>
      <c r="N89" s="51"/>
    </row>
    <row r="90" spans="1:14" ht="15.75" thickBot="1">
      <c r="B90" s="91" t="s">
        <v>974</v>
      </c>
      <c r="C90" s="92"/>
      <c r="D90" s="92"/>
      <c r="E90" s="92"/>
      <c r="F90" s="92"/>
      <c r="G90" s="92"/>
      <c r="H90" s="92"/>
      <c r="I90" s="93"/>
      <c r="J90" s="94"/>
      <c r="K90" s="304">
        <v>0.05</v>
      </c>
      <c r="L90" s="858">
        <f>N83*K90</f>
        <v>37122.379600868546</v>
      </c>
      <c r="M90" s="859"/>
      <c r="N90" s="51"/>
    </row>
    <row r="91" spans="1:14" ht="15.75" thickBot="1">
      <c r="B91" s="821" t="s">
        <v>953</v>
      </c>
      <c r="C91" s="822"/>
      <c r="D91" s="822"/>
      <c r="E91" s="822"/>
      <c r="F91" s="822"/>
      <c r="G91" s="822"/>
      <c r="H91" s="822"/>
      <c r="I91" s="822"/>
      <c r="J91" s="822"/>
      <c r="K91" s="822"/>
      <c r="L91" s="822"/>
      <c r="M91" s="823"/>
      <c r="N91" s="52">
        <f>L88+L89+L90</f>
        <v>222734.2776052113</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965181.8696225821</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363</v>
      </c>
      <c r="B36" s="870" t="str">
        <f>VLOOKUP(A36,EQUIPOS!A6:D154,3,FALSE)</f>
        <v>Vibrador de concreto, Motor de 3 hp a 18.000 rpm Mangueras de 4 mt</v>
      </c>
      <c r="C36" s="871"/>
      <c r="D36" s="871"/>
      <c r="E36" s="871"/>
      <c r="F36" s="871"/>
      <c r="G36" s="871"/>
      <c r="H36" s="872"/>
      <c r="I36" s="266"/>
      <c r="J36" s="267"/>
      <c r="K36" s="268">
        <f>VLOOKUP(A36,EQUIPOS!A6:D163,4,FALSE)</f>
        <v>11516.933686045009</v>
      </c>
      <c r="L36" s="269"/>
      <c r="M36" s="335">
        <v>1</v>
      </c>
      <c r="N36" s="271">
        <f>K36/M36</f>
        <v>11516.933686045009</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N78*M41</f>
        <v>1582.8190800847531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13099.752766129763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3282.5910211665546</v>
      </c>
      <c r="N48" s="271">
        <f>K48*M48</f>
        <v>111975.74491403352</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40460.090432802172</v>
      </c>
      <c r="N49" s="271">
        <f>K49*M49</f>
        <v>6069.0135649203257</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974236.38805299951</v>
      </c>
      <c r="N50" s="271">
        <f>K50*M50</f>
        <v>122753.78489467794</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54706.897194006808</v>
      </c>
      <c r="N51" s="271">
        <f>K51*M51</f>
        <v>54706.897194006808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295505.44056763861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908">
        <f>VLOOKUP(A61,TRANSPORTE!A3:D117,4,FALSE)</f>
        <v>1816.651127221553</v>
      </c>
      <c r="M61" s="909"/>
      <c r="N61" s="286">
        <f>K61*L61</f>
        <v>228.89804202991567</v>
      </c>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228.89804202991567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97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0">
        <f>SUM(N72:N77)</f>
        <v>79140.954004237647</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387975.04538003594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77595.009076007191</v>
      </c>
      <c r="M85" s="857"/>
      <c r="N85" s="51"/>
    </row>
    <row r="86" spans="1:14">
      <c r="B86" s="89" t="s">
        <v>973</v>
      </c>
      <c r="C86" s="90"/>
      <c r="D86" s="90"/>
      <c r="E86" s="90"/>
      <c r="F86" s="90"/>
      <c r="G86" s="90"/>
      <c r="H86" s="90"/>
      <c r="I86" s="87"/>
      <c r="J86" s="88"/>
      <c r="K86" s="303">
        <v>0.05</v>
      </c>
      <c r="L86" s="856">
        <f>N80*K86</f>
        <v>19398.752269001798</v>
      </c>
      <c r="M86" s="857"/>
      <c r="N86" s="51"/>
    </row>
    <row r="87" spans="1:14" ht="15.75" thickBot="1">
      <c r="B87" s="91" t="s">
        <v>974</v>
      </c>
      <c r="C87" s="92"/>
      <c r="D87" s="92"/>
      <c r="E87" s="92"/>
      <c r="F87" s="92"/>
      <c r="G87" s="92"/>
      <c r="H87" s="92"/>
      <c r="I87" s="93"/>
      <c r="J87" s="94"/>
      <c r="K87" s="304">
        <v>0.05</v>
      </c>
      <c r="L87" s="858">
        <f>N80*K87</f>
        <v>19398.752269001798</v>
      </c>
      <c r="M87" s="859"/>
      <c r="N87" s="51"/>
    </row>
    <row r="88" spans="1:14" ht="15.75" thickBot="1">
      <c r="B88" s="821" t="s">
        <v>953</v>
      </c>
      <c r="C88" s="822"/>
      <c r="D88" s="822"/>
      <c r="E88" s="822"/>
      <c r="F88" s="822"/>
      <c r="G88" s="822"/>
      <c r="H88" s="822"/>
      <c r="I88" s="822"/>
      <c r="J88" s="822"/>
      <c r="K88" s="822"/>
      <c r="L88" s="822"/>
      <c r="M88" s="823"/>
      <c r="N88" s="52">
        <f>L85+L86+L87</f>
        <v>116392.51361401078</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504367.5589940467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363</v>
      </c>
      <c r="B36" s="870" t="str">
        <f>VLOOKUP(A36,EQUIPOS!A6:D154,3,FALSE)</f>
        <v>Vibrador de concreto, Motor de 3 hp a 18.000 rpm Mangueras de 4 mt</v>
      </c>
      <c r="C36" s="871"/>
      <c r="D36" s="871"/>
      <c r="E36" s="871"/>
      <c r="F36" s="871"/>
      <c r="G36" s="871"/>
      <c r="H36" s="872"/>
      <c r="I36" s="266"/>
      <c r="J36" s="267"/>
      <c r="K36" s="268">
        <f>VLOOKUP(A36,EQUIPOS!A6:D163,4,FALSE)</f>
        <v>11516.933686045009</v>
      </c>
      <c r="L36" s="269"/>
      <c r="M36" s="335">
        <v>1</v>
      </c>
      <c r="N36" s="271">
        <f>K36/M36</f>
        <v>11516.933686045009</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N78*M41</f>
        <v>1582.8190800847531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13099.752766129763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3282.5910211665546</v>
      </c>
      <c r="N48" s="271">
        <f>K48*M48</f>
        <v>111975.74491403352</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40460.090432802172</v>
      </c>
      <c r="N49" s="271">
        <f>K49*M49</f>
        <v>6069.0135649203257</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984883.78027215798</v>
      </c>
      <c r="N50" s="271">
        <f>K50*M50</f>
        <v>124095.3563142919</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54706.897194006808</v>
      </c>
      <c r="N51" s="271">
        <f>K51*M51</f>
        <v>54706.897194006808</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296847.01198725257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908">
        <f>VLOOKUP(A61,TRANSPORTE!A3:D117,4,FALSE)</f>
        <v>1816.651127221553</v>
      </c>
      <c r="M61" s="909"/>
      <c r="N61" s="286">
        <f>K61*L61</f>
        <v>228.89804202991567</v>
      </c>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228.89804202991567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97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127"/>
    </row>
    <row r="78" spans="1:15" ht="15.75" thickBot="1">
      <c r="B78" s="910" t="s">
        <v>953</v>
      </c>
      <c r="C78" s="864"/>
      <c r="D78" s="864"/>
      <c r="E78" s="864"/>
      <c r="F78" s="864"/>
      <c r="G78" s="864"/>
      <c r="H78" s="864"/>
      <c r="I78" s="864"/>
      <c r="J78" s="864"/>
      <c r="K78" s="864"/>
      <c r="L78" s="864"/>
      <c r="M78" s="865"/>
      <c r="N78" s="459">
        <f>SUM(N72:N77)</f>
        <v>79140.954004237647</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389316.6167996499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77863.323359929986</v>
      </c>
      <c r="M85" s="857"/>
      <c r="N85" s="51"/>
    </row>
    <row r="86" spans="1:14">
      <c r="B86" s="89" t="s">
        <v>973</v>
      </c>
      <c r="C86" s="90"/>
      <c r="D86" s="90"/>
      <c r="E86" s="90"/>
      <c r="F86" s="90"/>
      <c r="G86" s="90"/>
      <c r="H86" s="90"/>
      <c r="I86" s="87"/>
      <c r="J86" s="88"/>
      <c r="K86" s="303">
        <v>0.05</v>
      </c>
      <c r="L86" s="856">
        <f>N80*K86</f>
        <v>19465.830839982496</v>
      </c>
      <c r="M86" s="857"/>
      <c r="N86" s="51"/>
    </row>
    <row r="87" spans="1:14" ht="15.75" thickBot="1">
      <c r="B87" s="91" t="s">
        <v>974</v>
      </c>
      <c r="C87" s="92"/>
      <c r="D87" s="92"/>
      <c r="E87" s="92"/>
      <c r="F87" s="92"/>
      <c r="G87" s="92"/>
      <c r="H87" s="92"/>
      <c r="I87" s="93"/>
      <c r="J87" s="94"/>
      <c r="K87" s="304">
        <v>0.05</v>
      </c>
      <c r="L87" s="858">
        <f>N80*K87</f>
        <v>19465.830839982496</v>
      </c>
      <c r="M87" s="859"/>
      <c r="N87" s="51"/>
    </row>
    <row r="88" spans="1:14" ht="15.75" thickBot="1">
      <c r="B88" s="821" t="s">
        <v>953</v>
      </c>
      <c r="C88" s="822"/>
      <c r="D88" s="822"/>
      <c r="E88" s="822"/>
      <c r="F88" s="822"/>
      <c r="G88" s="822"/>
      <c r="H88" s="822"/>
      <c r="I88" s="822"/>
      <c r="J88" s="822"/>
      <c r="K88" s="822"/>
      <c r="L88" s="822"/>
      <c r="M88" s="823"/>
      <c r="N88" s="52">
        <f>L85+L86+L87</f>
        <v>116794.98503989496</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506111.60183954483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156</v>
      </c>
      <c r="B36" s="870" t="str">
        <f>VLOOKUP(A36,EQUIPOS!A6:D154,3,FALSE)</f>
        <v>Cizalla manual de 90 cm.</v>
      </c>
      <c r="C36" s="871"/>
      <c r="D36" s="871"/>
      <c r="E36" s="871"/>
      <c r="F36" s="871"/>
      <c r="G36" s="871"/>
      <c r="H36" s="872"/>
      <c r="I36" s="266"/>
      <c r="J36" s="267"/>
      <c r="K36" s="268">
        <f>VLOOKUP(A36,EQUIPOS!A6:D163,4,FALSE)</f>
        <v>2067.2895966450797</v>
      </c>
      <c r="L36" s="269"/>
      <c r="M36" s="335">
        <v>37.5</v>
      </c>
      <c r="N36" s="271">
        <f>K36/M36</f>
        <v>55.127722577202121</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N78*M41</f>
        <v>16.081724361440799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71.209446938642913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3282.5910211665546</v>
      </c>
      <c r="N48" s="271">
        <f>K48*M48</f>
        <v>3446.7205722248823</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6301.9425469418911</v>
      </c>
      <c r="N49" s="271">
        <f>K49*M49</f>
        <v>189.05827640825672</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3635.7788486331392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08">
        <f>VLOOKUP(A61,TRANSPORTE!A3:D117,4,FALSE)</f>
        <v>0.30961138997784476</v>
      </c>
      <c r="M61" s="909"/>
      <c r="N61" s="286">
        <f>K61*L61</f>
        <v>0.32509195947673702</v>
      </c>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0.32509195947673702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0">
        <f>SUM(N72:N77)</f>
        <v>804.08621807203986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4511.3996056032984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902.27992112065976</v>
      </c>
      <c r="M85" s="857"/>
      <c r="N85" s="51"/>
    </row>
    <row r="86" spans="1:14">
      <c r="B86" s="89" t="s">
        <v>973</v>
      </c>
      <c r="C86" s="90"/>
      <c r="D86" s="90"/>
      <c r="E86" s="90"/>
      <c r="F86" s="90"/>
      <c r="G86" s="90"/>
      <c r="H86" s="90"/>
      <c r="I86" s="87"/>
      <c r="J86" s="88"/>
      <c r="K86" s="303">
        <v>0.05</v>
      </c>
      <c r="L86" s="856">
        <f>N80*K86</f>
        <v>225.56998028016494</v>
      </c>
      <c r="M86" s="857"/>
      <c r="N86" s="51"/>
    </row>
    <row r="87" spans="1:14" ht="15.75" thickBot="1">
      <c r="B87" s="91" t="s">
        <v>974</v>
      </c>
      <c r="C87" s="92"/>
      <c r="D87" s="92"/>
      <c r="E87" s="92"/>
      <c r="F87" s="92"/>
      <c r="G87" s="92"/>
      <c r="H87" s="92"/>
      <c r="I87" s="93"/>
      <c r="J87" s="94"/>
      <c r="K87" s="304">
        <v>0.05</v>
      </c>
      <c r="L87" s="858">
        <f>N80*K87</f>
        <v>225.56998028016494</v>
      </c>
      <c r="M87" s="859"/>
      <c r="N87" s="51"/>
    </row>
    <row r="88" spans="1:14" ht="15.75" thickBot="1">
      <c r="B88" s="821" t="s">
        <v>953</v>
      </c>
      <c r="C88" s="822"/>
      <c r="D88" s="822"/>
      <c r="E88" s="822"/>
      <c r="F88" s="822"/>
      <c r="G88" s="822"/>
      <c r="H88" s="822"/>
      <c r="I88" s="822"/>
      <c r="J88" s="822"/>
      <c r="K88" s="822"/>
      <c r="L88" s="822"/>
      <c r="M88" s="823"/>
      <c r="N88" s="52">
        <f>L85+L86+L87</f>
        <v>1353.4198816809899</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5864.8194872842887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156</v>
      </c>
      <c r="B36" s="870" t="str">
        <f>VLOOKUP(A36,EQUIPOS!A6:D154,3,FALSE)</f>
        <v>Cizalla manual de 90 cm.</v>
      </c>
      <c r="C36" s="871"/>
      <c r="D36" s="871"/>
      <c r="E36" s="871"/>
      <c r="F36" s="871"/>
      <c r="G36" s="871"/>
      <c r="H36" s="872"/>
      <c r="I36" s="266"/>
      <c r="J36" s="267"/>
      <c r="K36" s="268">
        <f>VLOOKUP(A36,EQUIPOS!A6:D163,4,FALSE)</f>
        <v>2067.2895966450797</v>
      </c>
      <c r="L36" s="269"/>
      <c r="M36" s="335">
        <v>37.5</v>
      </c>
      <c r="N36" s="271">
        <f>K36/M36</f>
        <v>55.127722577202121</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N78*M41</f>
        <v>16.081724361440799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71.209446938642913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3308.2785548877127</v>
      </c>
      <c r="N48" s="271">
        <f>K48*M48</f>
        <v>3473.6924826320987</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6301.9425469418911</v>
      </c>
      <c r="N49" s="271">
        <f>K49*M49</f>
        <v>189.05827640825672</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3662.7507590403557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908">
        <f>VLOOKUP(A61,TRANSPORTE!A3:D117,4,FALSE)</f>
        <v>0.30961138997784476</v>
      </c>
      <c r="M61" s="909"/>
      <c r="N61" s="286">
        <f>K61*L61</f>
        <v>0.32509195947673702</v>
      </c>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0.32509195947673702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0">
        <f>SUM(N72:N77)</f>
        <v>804.08621807203986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4538.3715160105148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907.67430320210303</v>
      </c>
      <c r="M85" s="857"/>
      <c r="N85" s="51"/>
    </row>
    <row r="86" spans="1:14">
      <c r="B86" s="89" t="s">
        <v>973</v>
      </c>
      <c r="C86" s="90"/>
      <c r="D86" s="90"/>
      <c r="E86" s="90"/>
      <c r="F86" s="90"/>
      <c r="G86" s="90"/>
      <c r="H86" s="90"/>
      <c r="I86" s="87"/>
      <c r="J86" s="88"/>
      <c r="K86" s="303">
        <v>0.05</v>
      </c>
      <c r="L86" s="856">
        <f>N80*K86</f>
        <v>226.91857580052576</v>
      </c>
      <c r="M86" s="857"/>
      <c r="N86" s="51"/>
    </row>
    <row r="87" spans="1:14" ht="15.75" thickBot="1">
      <c r="B87" s="91" t="s">
        <v>974</v>
      </c>
      <c r="C87" s="92"/>
      <c r="D87" s="92"/>
      <c r="E87" s="92"/>
      <c r="F87" s="92"/>
      <c r="G87" s="92"/>
      <c r="H87" s="92"/>
      <c r="I87" s="93"/>
      <c r="J87" s="94"/>
      <c r="K87" s="304">
        <v>0.05</v>
      </c>
      <c r="L87" s="858">
        <f>N80*K87</f>
        <v>226.91857580052576</v>
      </c>
      <c r="M87" s="859"/>
      <c r="N87" s="51"/>
    </row>
    <row r="88" spans="1:14" ht="15.75" thickBot="1">
      <c r="B88" s="821" t="s">
        <v>953</v>
      </c>
      <c r="C88" s="822"/>
      <c r="D88" s="822"/>
      <c r="E88" s="822"/>
      <c r="F88" s="822"/>
      <c r="G88" s="822"/>
      <c r="H88" s="822"/>
      <c r="I88" s="822"/>
      <c r="J88" s="822"/>
      <c r="K88" s="822"/>
      <c r="L88" s="822"/>
      <c r="M88" s="823"/>
      <c r="N88" s="52">
        <f>L85+L86+L87</f>
        <v>1361.5114548031545</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5899.8829708136691</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123</v>
      </c>
      <c r="B36" s="870" t="str">
        <f>VLOOKUP(A36,EQUIPOS!A6:D154,3,FALSE)</f>
        <v>Bomba de inyección de lechada</v>
      </c>
      <c r="C36" s="871"/>
      <c r="D36" s="871"/>
      <c r="E36" s="871"/>
      <c r="F36" s="871"/>
      <c r="G36" s="871"/>
      <c r="H36" s="872"/>
      <c r="I36" s="266"/>
      <c r="J36" s="267"/>
      <c r="K36" s="268">
        <f>VLOOKUP(A36,EQUIPOS!A6:D163,4,FALSE)</f>
        <v>28087.497873526572</v>
      </c>
      <c r="L36" s="269"/>
      <c r="M36" s="335">
        <v>670</v>
      </c>
      <c r="N36" s="271">
        <f>K36/M36</f>
        <v>41.92163861720384</v>
      </c>
    </row>
    <row r="37" spans="1:14">
      <c r="A37" s="113" t="s">
        <v>125</v>
      </c>
      <c r="B37" s="870" t="str">
        <f>VLOOKUP(A37,EQUIPOS!A7:D154,3,FALSE)</f>
        <v>Bomba para gato de tensionamiento</v>
      </c>
      <c r="C37" s="871"/>
      <c r="D37" s="871"/>
      <c r="E37" s="871"/>
      <c r="F37" s="871"/>
      <c r="G37" s="871"/>
      <c r="H37" s="872"/>
      <c r="I37" s="420"/>
      <c r="J37" s="421"/>
      <c r="K37" s="268">
        <f>VLOOKUP(A37,EQUIPOS!A7:D164,4,FALSE)</f>
        <v>54033.99777481737</v>
      </c>
      <c r="L37" s="334"/>
      <c r="M37" s="335">
        <v>670</v>
      </c>
      <c r="N37" s="271">
        <f>K37/M37</f>
        <v>80.647757872861746</v>
      </c>
    </row>
    <row r="38" spans="1:14">
      <c r="A38" s="113" t="s">
        <v>240</v>
      </c>
      <c r="B38" s="870" t="str">
        <f>VLOOKUP(A38,EQUIPOS!A8:D154,3,FALSE)</f>
        <v>Gato para tensionamiento, fuerza Max 200 ton, área de tensión 314 cm2.</v>
      </c>
      <c r="C38" s="871"/>
      <c r="D38" s="871"/>
      <c r="E38" s="871"/>
      <c r="F38" s="871"/>
      <c r="G38" s="871"/>
      <c r="H38" s="872"/>
      <c r="I38" s="327"/>
      <c r="J38" s="329"/>
      <c r="K38" s="268">
        <f>VLOOKUP(A38,EQUIPOS!A8:D165,4,FALSE)</f>
        <v>167601.32915953858</v>
      </c>
      <c r="L38" s="422"/>
      <c r="M38" s="423">
        <v>670</v>
      </c>
      <c r="N38" s="271">
        <f>K38/M38</f>
        <v>250.15123755155011</v>
      </c>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N78*M41</f>
        <v>6.4163654810271034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379.13699952264284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29734.807651330761</v>
      </c>
      <c r="N48" s="271">
        <f t="shared" ref="N48:N53" si="0">K48*M48</f>
        <v>118.93923060532305</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18922.150323574122</v>
      </c>
      <c r="N49" s="271">
        <f t="shared" si="0"/>
        <v>75.68860129429649</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1222.8600549248583</v>
      </c>
      <c r="N50" s="271">
        <f t="shared" si="0"/>
        <v>24.457201098497166</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6156.8071652910357</v>
      </c>
      <c r="N51" s="271">
        <f t="shared" si="0"/>
        <v>523.32860904973802</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84956.593289516459</v>
      </c>
      <c r="N52" s="271">
        <f t="shared" si="0"/>
        <v>84.956593289516462</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6301.9425469418911</v>
      </c>
      <c r="N53" s="271">
        <f t="shared" si="0"/>
        <v>126.03885093883783</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953.40908627620911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B61" s="46"/>
      <c r="C61" s="316"/>
      <c r="D61" s="316"/>
      <c r="E61" s="316"/>
      <c r="F61" s="316"/>
      <c r="G61" s="316"/>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127"/>
    </row>
    <row r="78" spans="1:15" ht="15.75" thickBot="1">
      <c r="B78" s="910" t="s">
        <v>953</v>
      </c>
      <c r="C78" s="864"/>
      <c r="D78" s="864"/>
      <c r="E78" s="864"/>
      <c r="F78" s="864"/>
      <c r="G78" s="864"/>
      <c r="H78" s="864"/>
      <c r="I78" s="864"/>
      <c r="J78" s="864"/>
      <c r="K78" s="864"/>
      <c r="L78" s="864"/>
      <c r="M78" s="865"/>
      <c r="N78" s="459">
        <f>SUM(N72:N77)</f>
        <v>320.81827405135516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1653.3643598502072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330.67287197004146</v>
      </c>
      <c r="M85" s="857"/>
      <c r="N85" s="51"/>
    </row>
    <row r="86" spans="1:14">
      <c r="B86" s="89" t="s">
        <v>973</v>
      </c>
      <c r="C86" s="90"/>
      <c r="D86" s="90"/>
      <c r="E86" s="90"/>
      <c r="F86" s="90"/>
      <c r="G86" s="90"/>
      <c r="H86" s="90"/>
      <c r="I86" s="87"/>
      <c r="J86" s="88"/>
      <c r="K86" s="303">
        <v>0.05</v>
      </c>
      <c r="L86" s="856">
        <f>N80*K86</f>
        <v>82.668217992510364</v>
      </c>
      <c r="M86" s="857"/>
      <c r="N86" s="51"/>
    </row>
    <row r="87" spans="1:14" ht="15.75" thickBot="1">
      <c r="B87" s="91" t="s">
        <v>974</v>
      </c>
      <c r="C87" s="92"/>
      <c r="D87" s="92"/>
      <c r="E87" s="92"/>
      <c r="F87" s="92"/>
      <c r="G87" s="92"/>
      <c r="H87" s="92"/>
      <c r="I87" s="93"/>
      <c r="J87" s="94"/>
      <c r="K87" s="304">
        <v>0.05</v>
      </c>
      <c r="L87" s="858">
        <f>N80*K87</f>
        <v>82.668217992510364</v>
      </c>
      <c r="M87" s="859"/>
      <c r="N87" s="51"/>
    </row>
    <row r="88" spans="1:14" ht="15.75" thickBot="1">
      <c r="B88" s="821" t="s">
        <v>953</v>
      </c>
      <c r="C88" s="822"/>
      <c r="D88" s="822"/>
      <c r="E88" s="822"/>
      <c r="F88" s="822"/>
      <c r="G88" s="822"/>
      <c r="H88" s="822"/>
      <c r="I88" s="822"/>
      <c r="J88" s="822"/>
      <c r="K88" s="822"/>
      <c r="L88" s="822"/>
      <c r="M88" s="823"/>
      <c r="N88" s="52">
        <f>L85+L86+L87</f>
        <v>496.00930795506213</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2149.3736678052692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123</v>
      </c>
      <c r="B36" s="870" t="str">
        <f>VLOOKUP(A36,EQUIPOS!A6:D154,3,FALSE)</f>
        <v>Bomba de inyección de lechada</v>
      </c>
      <c r="C36" s="871"/>
      <c r="D36" s="871"/>
      <c r="E36" s="871"/>
      <c r="F36" s="871"/>
      <c r="G36" s="871"/>
      <c r="H36" s="872"/>
      <c r="I36" s="266"/>
      <c r="J36" s="267"/>
      <c r="K36" s="268">
        <f>VLOOKUP(A36,EQUIPOS!A6:D163,4,FALSE)</f>
        <v>28087.497873526572</v>
      </c>
      <c r="L36" s="269"/>
      <c r="M36" s="335">
        <v>670</v>
      </c>
      <c r="N36" s="271">
        <f>K36/M36</f>
        <v>41.92163861720384</v>
      </c>
    </row>
    <row r="37" spans="1:14">
      <c r="A37" s="113" t="s">
        <v>125</v>
      </c>
      <c r="B37" s="870" t="str">
        <f>VLOOKUP(A37,EQUIPOS!A7:D154,3,FALSE)</f>
        <v>Bomba para gato de tensionamiento</v>
      </c>
      <c r="C37" s="871"/>
      <c r="D37" s="871"/>
      <c r="E37" s="871"/>
      <c r="F37" s="871"/>
      <c r="G37" s="871"/>
      <c r="H37" s="872"/>
      <c r="I37" s="420"/>
      <c r="J37" s="421"/>
      <c r="K37" s="268">
        <f>VLOOKUP(A37,EQUIPOS!A7:D164,4,FALSE)</f>
        <v>54033.99777481737</v>
      </c>
      <c r="L37" s="334"/>
      <c r="M37" s="335">
        <v>670</v>
      </c>
      <c r="N37" s="271">
        <f>K37/M37</f>
        <v>80.647757872861746</v>
      </c>
    </row>
    <row r="38" spans="1:14">
      <c r="A38" s="113" t="s">
        <v>240</v>
      </c>
      <c r="B38" s="870" t="str">
        <f>VLOOKUP(A38,EQUIPOS!A8:D154,3,FALSE)</f>
        <v>Gato para tensionamiento, fuerza Max 200 ton, área de tensión 314 cm2.</v>
      </c>
      <c r="C38" s="871"/>
      <c r="D38" s="871"/>
      <c r="E38" s="871"/>
      <c r="F38" s="871"/>
      <c r="G38" s="871"/>
      <c r="H38" s="872"/>
      <c r="I38" s="327"/>
      <c r="J38" s="329"/>
      <c r="K38" s="268">
        <f>VLOOKUP(A38,EQUIPOS!A8:D165,4,FALSE)</f>
        <v>167601.32915953858</v>
      </c>
      <c r="L38" s="422"/>
      <c r="M38" s="423">
        <v>670</v>
      </c>
      <c r="N38" s="271">
        <f>K38/M38</f>
        <v>250.15123755155011</v>
      </c>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N78*M41</f>
        <v>6.4163654810271034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379.13699952264284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29734.807651330761</v>
      </c>
      <c r="N48" s="271">
        <f t="shared" ref="N48:N53" si="0">K48*M48</f>
        <v>118.93923060532305</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18922.150323574122</v>
      </c>
      <c r="N49" s="271">
        <f t="shared" si="0"/>
        <v>75.68860129429649</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1222.8600549248583</v>
      </c>
      <c r="N50" s="271">
        <f t="shared" si="0"/>
        <v>24.457201098497166</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6156.8071652910357</v>
      </c>
      <c r="N51" s="271">
        <f t="shared" si="0"/>
        <v>34047.143624059427</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84956.593289516459</v>
      </c>
      <c r="N52" s="271">
        <f t="shared" si="0"/>
        <v>84.956593289516462</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6301.9425469418911</v>
      </c>
      <c r="N53" s="271">
        <f t="shared" si="0"/>
        <v>126.03885093883783</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34477.224101285894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B61" s="46"/>
      <c r="C61" s="316"/>
      <c r="D61" s="316"/>
      <c r="E61" s="316"/>
      <c r="F61" s="316"/>
      <c r="G61" s="316"/>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0">
        <f>SUM(N72:N77)</f>
        <v>320.81827405135516</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35177.179374859894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7035.4358749719795</v>
      </c>
      <c r="M85" s="857"/>
      <c r="N85" s="51"/>
    </row>
    <row r="86" spans="1:14">
      <c r="B86" s="89" t="s">
        <v>973</v>
      </c>
      <c r="C86" s="90"/>
      <c r="D86" s="90"/>
      <c r="E86" s="90"/>
      <c r="F86" s="90"/>
      <c r="G86" s="90"/>
      <c r="H86" s="90"/>
      <c r="I86" s="87"/>
      <c r="J86" s="88"/>
      <c r="K86" s="303">
        <v>0.05</v>
      </c>
      <c r="L86" s="856">
        <f>N80*K86</f>
        <v>1758.8589687429949</v>
      </c>
      <c r="M86" s="857"/>
      <c r="N86" s="51"/>
    </row>
    <row r="87" spans="1:14" ht="15.75" thickBot="1">
      <c r="B87" s="91" t="s">
        <v>974</v>
      </c>
      <c r="C87" s="92"/>
      <c r="D87" s="92"/>
      <c r="E87" s="92"/>
      <c r="F87" s="92"/>
      <c r="G87" s="92"/>
      <c r="H87" s="92"/>
      <c r="I87" s="93"/>
      <c r="J87" s="94"/>
      <c r="K87" s="304">
        <v>0.05</v>
      </c>
      <c r="L87" s="858">
        <f>N80*K87</f>
        <v>1758.8589687429949</v>
      </c>
      <c r="M87" s="859"/>
      <c r="N87" s="51"/>
    </row>
    <row r="88" spans="1:14" ht="15.75" thickBot="1">
      <c r="B88" s="821" t="s">
        <v>953</v>
      </c>
      <c r="C88" s="822"/>
      <c r="D88" s="822"/>
      <c r="E88" s="822"/>
      <c r="F88" s="822"/>
      <c r="G88" s="822"/>
      <c r="H88" s="822"/>
      <c r="I88" s="822"/>
      <c r="J88" s="822"/>
      <c r="K88" s="822"/>
      <c r="L88" s="822"/>
      <c r="M88" s="823"/>
      <c r="N88" s="52">
        <f>L85+L86+L87</f>
        <v>10553.153812457971</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45730.333187317869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5"/>
      <c r="C1" s="927"/>
      <c r="D1" s="928"/>
      <c r="E1" s="928"/>
      <c r="F1" s="928"/>
      <c r="G1" s="928"/>
      <c r="H1" s="928"/>
      <c r="I1" s="928"/>
      <c r="J1" s="929"/>
      <c r="K1" s="980" t="s">
        <v>933</v>
      </c>
      <c r="L1" s="932" t="s">
        <v>2198</v>
      </c>
      <c r="M1" s="933"/>
      <c r="N1" s="934"/>
    </row>
    <row r="2" spans="2:14">
      <c r="B2" s="916"/>
      <c r="C2" s="938" t="s">
        <v>934</v>
      </c>
      <c r="D2" s="939"/>
      <c r="E2" s="939"/>
      <c r="F2" s="939"/>
      <c r="G2" s="939"/>
      <c r="H2" s="939"/>
      <c r="I2" s="939"/>
      <c r="J2" s="940"/>
      <c r="K2" s="979"/>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79"/>
      <c r="L4" s="935"/>
      <c r="M4" s="936"/>
      <c r="N4" s="93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981" t="s">
        <v>945</v>
      </c>
      <c r="M30" s="798"/>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6" t="s">
        <v>948</v>
      </c>
      <c r="J35" s="893"/>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956"/>
      <c r="D41" s="956"/>
      <c r="E41" s="38"/>
      <c r="F41" s="39"/>
      <c r="G41" s="39"/>
      <c r="H41" s="40"/>
      <c r="I41" s="36"/>
      <c r="J41" s="37"/>
      <c r="K41" s="278"/>
      <c r="L41" s="275"/>
      <c r="M41" s="400">
        <v>0.01</v>
      </c>
      <c r="N41" s="343">
        <f>N78*M41</f>
        <v>16.915937500000002</v>
      </c>
    </row>
    <row r="42" spans="1:14" ht="15.75" thickBot="1">
      <c r="B42" s="957"/>
      <c r="C42" s="958"/>
      <c r="D42" s="958"/>
      <c r="E42" s="958"/>
      <c r="F42" s="958"/>
      <c r="G42" s="958"/>
      <c r="H42" s="959"/>
      <c r="I42" s="880"/>
      <c r="J42" s="881"/>
      <c r="K42" s="41"/>
      <c r="L42" s="882"/>
      <c r="M42" s="960"/>
      <c r="N42" s="105"/>
    </row>
    <row r="43" spans="1:14" ht="15.75" thickBot="1">
      <c r="B43" s="821" t="s">
        <v>953</v>
      </c>
      <c r="C43" s="822"/>
      <c r="D43" s="822"/>
      <c r="E43" s="822"/>
      <c r="F43" s="822"/>
      <c r="G43" s="822"/>
      <c r="H43" s="822"/>
      <c r="I43" s="822"/>
      <c r="J43" s="822"/>
      <c r="K43" s="822"/>
      <c r="L43" s="822"/>
      <c r="M43" s="823"/>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514888.44417888776</v>
      </c>
      <c r="N48" s="271">
        <f>K48*M48</f>
        <v>514888.44417888776</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514888.44417888776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B61" s="46"/>
      <c r="C61" s="316"/>
      <c r="D61" s="316"/>
      <c r="E61" s="316"/>
      <c r="F61" s="316"/>
      <c r="G61" s="316"/>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982"/>
      <c r="I71" s="73" t="s">
        <v>964</v>
      </c>
      <c r="J71" s="75" t="s">
        <v>1410</v>
      </c>
      <c r="K71" s="74" t="s">
        <v>966</v>
      </c>
      <c r="L71" s="862" t="s">
        <v>950</v>
      </c>
      <c r="M71" s="975"/>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81"/>
      <c r="I77" s="126"/>
      <c r="J77" s="126"/>
      <c r="K77" s="126"/>
      <c r="L77" s="983"/>
      <c r="M77" s="883"/>
      <c r="N77" s="127"/>
    </row>
    <row r="78" spans="1:15" ht="15.75" thickBot="1">
      <c r="B78" s="910" t="s">
        <v>953</v>
      </c>
      <c r="C78" s="864"/>
      <c r="D78" s="864"/>
      <c r="E78" s="864"/>
      <c r="F78" s="864"/>
      <c r="G78" s="864"/>
      <c r="H78" s="864"/>
      <c r="I78" s="864"/>
      <c r="J78" s="864"/>
      <c r="K78" s="864"/>
      <c r="L78" s="864"/>
      <c r="M78" s="865"/>
      <c r="N78" s="459">
        <f>SUM(N72:N77)</f>
        <v>1691.59375</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516596.95386638778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103319.39077327756</v>
      </c>
      <c r="M85" s="857"/>
      <c r="N85" s="51"/>
    </row>
    <row r="86" spans="1:14">
      <c r="B86" s="89" t="s">
        <v>973</v>
      </c>
      <c r="C86" s="90"/>
      <c r="D86" s="90"/>
      <c r="E86" s="90"/>
      <c r="F86" s="90"/>
      <c r="G86" s="90"/>
      <c r="H86" s="90"/>
      <c r="I86" s="87"/>
      <c r="J86" s="88"/>
      <c r="K86" s="303">
        <v>0.05</v>
      </c>
      <c r="L86" s="856">
        <f>N80*K86</f>
        <v>25829.847693319389</v>
      </c>
      <c r="M86" s="857"/>
      <c r="N86" s="51"/>
    </row>
    <row r="87" spans="1:14" ht="15.75" thickBot="1">
      <c r="B87" s="91" t="s">
        <v>974</v>
      </c>
      <c r="C87" s="92"/>
      <c r="D87" s="92"/>
      <c r="E87" s="92"/>
      <c r="F87" s="92"/>
      <c r="G87" s="92"/>
      <c r="H87" s="92"/>
      <c r="I87" s="93"/>
      <c r="J87" s="94"/>
      <c r="K87" s="304">
        <v>0.05</v>
      </c>
      <c r="L87" s="858">
        <f>N80*K87</f>
        <v>25829.847693319389</v>
      </c>
      <c r="M87" s="859"/>
      <c r="N87" s="51"/>
    </row>
    <row r="88" spans="1:14" ht="15.75" thickBot="1">
      <c r="B88" s="821" t="s">
        <v>953</v>
      </c>
      <c r="C88" s="822"/>
      <c r="D88" s="822"/>
      <c r="E88" s="822"/>
      <c r="F88" s="822"/>
      <c r="G88" s="822"/>
      <c r="H88" s="822"/>
      <c r="I88" s="822"/>
      <c r="J88" s="822"/>
      <c r="K88" s="822"/>
      <c r="L88" s="822"/>
      <c r="M88" s="823"/>
      <c r="N88" s="52">
        <f>L85+L86+L87</f>
        <v>154979.08615991633</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671576.04002630408</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N78*M41</f>
        <v>54.131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22253.049738041191</v>
      </c>
      <c r="N48" s="271">
        <f>K48*M48</f>
        <v>23365.702224943252</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f>SUM(N48:N55)</f>
        <v>23365.702224943252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B61" s="46"/>
      <c r="C61" s="316"/>
      <c r="D61" s="316"/>
      <c r="E61" s="316"/>
      <c r="F61" s="316"/>
      <c r="G61" s="316"/>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975"/>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45"/>
    </row>
    <row r="78" spans="1:15" ht="15.75" thickBot="1">
      <c r="B78" s="910" t="s">
        <v>953</v>
      </c>
      <c r="C78" s="864"/>
      <c r="D78" s="864"/>
      <c r="E78" s="864"/>
      <c r="F78" s="864"/>
      <c r="G78" s="864"/>
      <c r="H78" s="864"/>
      <c r="I78" s="864"/>
      <c r="J78" s="864"/>
      <c r="K78" s="864"/>
      <c r="L78" s="864"/>
      <c r="M78" s="865"/>
      <c r="N78" s="300">
        <f>SUM(N72:N77)</f>
        <v>1082.6199999999999</v>
      </c>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24502.453224943252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4900.4906449886503</v>
      </c>
      <c r="M85" s="857"/>
      <c r="N85" s="51"/>
    </row>
    <row r="86" spans="1:14">
      <c r="B86" s="89" t="s">
        <v>973</v>
      </c>
      <c r="C86" s="90"/>
      <c r="D86" s="90"/>
      <c r="E86" s="90"/>
      <c r="F86" s="90"/>
      <c r="G86" s="90"/>
      <c r="H86" s="90"/>
      <c r="I86" s="87"/>
      <c r="J86" s="88"/>
      <c r="K86" s="303">
        <v>0.05</v>
      </c>
      <c r="L86" s="856">
        <f>N80*K86</f>
        <v>1225.1226612471626</v>
      </c>
      <c r="M86" s="857"/>
      <c r="N86" s="51"/>
    </row>
    <row r="87" spans="1:14" ht="15.75" thickBot="1">
      <c r="B87" s="91" t="s">
        <v>974</v>
      </c>
      <c r="C87" s="92"/>
      <c r="D87" s="92"/>
      <c r="E87" s="92"/>
      <c r="F87" s="92"/>
      <c r="G87" s="92"/>
      <c r="H87" s="92"/>
      <c r="I87" s="93"/>
      <c r="J87" s="94"/>
      <c r="K87" s="304">
        <v>0.05</v>
      </c>
      <c r="L87" s="858">
        <f>N80*K87</f>
        <v>1225.1226612471626</v>
      </c>
      <c r="M87" s="859"/>
      <c r="N87" s="51"/>
    </row>
    <row r="88" spans="1:14" ht="15.75" thickBot="1">
      <c r="B88" s="821" t="s">
        <v>953</v>
      </c>
      <c r="C88" s="822"/>
      <c r="D88" s="822"/>
      <c r="E88" s="822"/>
      <c r="F88" s="822"/>
      <c r="G88" s="822"/>
      <c r="H88" s="822"/>
      <c r="I88" s="822"/>
      <c r="J88" s="822"/>
      <c r="K88" s="822"/>
      <c r="L88" s="822"/>
      <c r="M88" s="823"/>
      <c r="N88" s="52">
        <f>L85+L86+L87</f>
        <v>7350.7359674829759</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187">
        <f>N80+N88</f>
        <v>31853.189192426227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190</v>
      </c>
      <c r="B36" s="870" t="str">
        <f>VLOOKUP(A36,EQUIPOS!A6:D154,3,FALSE)</f>
        <v>Diferencial de 3 ton</v>
      </c>
      <c r="C36" s="871"/>
      <c r="D36" s="871"/>
      <c r="E36" s="871"/>
      <c r="F36" s="871"/>
      <c r="G36" s="871"/>
      <c r="H36" s="872"/>
      <c r="I36" s="266"/>
      <c r="J36" s="267"/>
      <c r="K36" s="268">
        <f>VLOOKUP(A36,EQUIPOS!A6:D163,4,FALSE)</f>
        <v>6079.7892928631618</v>
      </c>
      <c r="L36" s="269"/>
      <c r="M36" s="335">
        <v>40</v>
      </c>
      <c r="N36" s="271">
        <f>K36/M36</f>
        <v>151.99473232157905</v>
      </c>
    </row>
    <row r="37" spans="1:14">
      <c r="A37" s="113" t="s">
        <v>195</v>
      </c>
      <c r="B37" s="870" t="str">
        <f>VLOOKUP(A37,EQUIPOS!A7:D154,3,FALSE)</f>
        <v xml:space="preserve">Equipo de oxicorte, Capacidad de corte: hasta 6´´ (152mm) </v>
      </c>
      <c r="C37" s="871"/>
      <c r="D37" s="871"/>
      <c r="E37" s="871"/>
      <c r="F37" s="871"/>
      <c r="G37" s="871"/>
      <c r="H37" s="872"/>
      <c r="I37" s="420"/>
      <c r="J37" s="421"/>
      <c r="K37" s="268">
        <f>VLOOKUP(A37,EQUIPOS!A7:D164,4,FALSE)</f>
        <v>40309.267901157524</v>
      </c>
      <c r="L37" s="334"/>
      <c r="M37" s="335">
        <v>40</v>
      </c>
      <c r="N37" s="271">
        <f t="shared" ref="N37:N43" si="0">K37/M37</f>
        <v>1007.7316975289381</v>
      </c>
    </row>
    <row r="38" spans="1:14">
      <c r="A38" s="113" t="s">
        <v>204</v>
      </c>
      <c r="B38" s="870" t="str">
        <f>VLOOKUP(A38,EQUIPOS!A8:D154,3,FALSE)</f>
        <v xml:space="preserve">Equipo de soldadura 250 AMP
</v>
      </c>
      <c r="C38" s="871"/>
      <c r="D38" s="871"/>
      <c r="E38" s="871"/>
      <c r="F38" s="871"/>
      <c r="G38" s="871"/>
      <c r="H38" s="872"/>
      <c r="I38" s="420"/>
      <c r="J38" s="421"/>
      <c r="K38" s="268">
        <f>VLOOKUP(A38,EQUIPOS!A8:D165,4,FALSE)</f>
        <v>28792.334215112525</v>
      </c>
      <c r="L38" s="334"/>
      <c r="M38" s="335">
        <v>40</v>
      </c>
      <c r="N38" s="271">
        <f t="shared" si="0"/>
        <v>719.80835537781309</v>
      </c>
    </row>
    <row r="39" spans="1:14">
      <c r="A39" s="113" t="s">
        <v>208</v>
      </c>
      <c r="B39" s="870" t="str">
        <f>VLOOKUP(A39,EQUIPOS!A9:D154,3,FALSE)</f>
        <v>Equipo de soldadura 400</v>
      </c>
      <c r="C39" s="871"/>
      <c r="D39" s="871"/>
      <c r="E39" s="871"/>
      <c r="F39" s="871"/>
      <c r="G39" s="871"/>
      <c r="H39" s="872"/>
      <c r="I39" s="420"/>
      <c r="J39" s="421"/>
      <c r="K39" s="268">
        <f>VLOOKUP(A39,EQUIPOS!A9:D166,4,FALSE)</f>
        <v>34550.801058135025</v>
      </c>
      <c r="L39" s="334"/>
      <c r="M39" s="335">
        <v>40</v>
      </c>
      <c r="N39" s="271">
        <f t="shared" si="0"/>
        <v>863.77002645337564</v>
      </c>
    </row>
    <row r="40" spans="1:14">
      <c r="A40" s="113" t="s">
        <v>210</v>
      </c>
      <c r="B40" s="870" t="str">
        <f>VLOOKUP(A40,EQUIPOS!A10:D154,3,FALSE)</f>
        <v>Equipo de soldadura 600</v>
      </c>
      <c r="C40" s="871"/>
      <c r="D40" s="871"/>
      <c r="E40" s="871"/>
      <c r="F40" s="871"/>
      <c r="G40" s="871"/>
      <c r="H40" s="872"/>
      <c r="I40" s="420"/>
      <c r="J40" s="421"/>
      <c r="K40" s="268">
        <f>VLOOKUP(A40,EQUIPOS!A10:D167,4,FALSE)</f>
        <v>40309.267901157524</v>
      </c>
      <c r="L40" s="334"/>
      <c r="M40" s="335">
        <v>40</v>
      </c>
      <c r="N40" s="271">
        <f t="shared" si="0"/>
        <v>1007.7316975289381</v>
      </c>
    </row>
    <row r="41" spans="1:14">
      <c r="A41" s="113" t="s">
        <v>202</v>
      </c>
      <c r="B41" s="870" t="str">
        <f>VLOOKUP(A41,EQUIPOS!A11:D155,3,FALSE)</f>
        <v xml:space="preserve">Equipo de rayos X y/o ultrasonido
</v>
      </c>
      <c r="C41" s="871"/>
      <c r="D41" s="871"/>
      <c r="E41" s="871"/>
      <c r="F41" s="871"/>
      <c r="G41" s="871"/>
      <c r="H41" s="872"/>
      <c r="I41" s="420"/>
      <c r="J41" s="421"/>
      <c r="K41" s="268">
        <f>VLOOKUP(A41,EQUIPOS!A11:D168,4,FALSE)</f>
        <v>96094.236263305516</v>
      </c>
      <c r="L41" s="334"/>
      <c r="M41" s="335">
        <v>4000</v>
      </c>
      <c r="N41" s="271">
        <f t="shared" si="0"/>
        <v>24.02355906582638</v>
      </c>
    </row>
    <row r="42" spans="1:14">
      <c r="A42" s="113" t="s">
        <v>294</v>
      </c>
      <c r="B42" s="870" t="str">
        <f>VLOOKUP(A42,EQUIPOS!A12:D156,3,FALSE)</f>
        <v>Puente grúa</v>
      </c>
      <c r="C42" s="871"/>
      <c r="D42" s="871"/>
      <c r="E42" s="871"/>
      <c r="F42" s="871"/>
      <c r="G42" s="871"/>
      <c r="H42" s="872"/>
      <c r="I42" s="420"/>
      <c r="J42" s="421"/>
      <c r="K42" s="268">
        <f>VLOOKUP(A42,EQUIPOS!A12:D169,4,FALSE)</f>
        <v>874662.17262346507</v>
      </c>
      <c r="L42" s="334"/>
      <c r="M42" s="335">
        <v>40000</v>
      </c>
      <c r="N42" s="271">
        <f t="shared" si="0"/>
        <v>21.866554315586626</v>
      </c>
    </row>
    <row r="43" spans="1:14">
      <c r="A43" s="113" t="s">
        <v>334</v>
      </c>
      <c r="B43" s="870" t="str">
        <f>VLOOKUP(A43,EQUIPOS!A13:D157,3,FALSE)</f>
        <v>Taladro industrial</v>
      </c>
      <c r="C43" s="871"/>
      <c r="D43" s="871"/>
      <c r="E43" s="871"/>
      <c r="F43" s="871"/>
      <c r="G43" s="871"/>
      <c r="H43" s="872"/>
      <c r="I43" s="420"/>
      <c r="J43" s="421"/>
      <c r="K43" s="268">
        <f>VLOOKUP(A43,EQUIPOS!A13:D170,4,FALSE)</f>
        <v>3982.4910876978074</v>
      </c>
      <c r="L43" s="334"/>
      <c r="M43" s="335">
        <v>40</v>
      </c>
      <c r="N43" s="271">
        <f t="shared" si="0"/>
        <v>99.56227719244518</v>
      </c>
    </row>
    <row r="44" spans="1:14">
      <c r="B44" s="870"/>
      <c r="C44" s="871"/>
      <c r="D44" s="871"/>
      <c r="E44" s="871"/>
      <c r="F44" s="871"/>
      <c r="G44" s="871"/>
      <c r="H44" s="872"/>
      <c r="I44" s="36"/>
      <c r="J44" s="37"/>
      <c r="K44" s="268"/>
      <c r="L44" s="275"/>
      <c r="M44" s="335"/>
      <c r="N44" s="271"/>
    </row>
    <row r="45" spans="1:14">
      <c r="B45" s="319"/>
      <c r="C45" s="320"/>
      <c r="D45" s="320"/>
      <c r="E45" s="320"/>
      <c r="F45" s="322"/>
      <c r="G45" s="322"/>
      <c r="H45" s="125"/>
      <c r="I45" s="36"/>
      <c r="J45" s="37"/>
      <c r="K45" s="268"/>
      <c r="L45" s="275"/>
      <c r="M45" s="276"/>
      <c r="N45" s="272"/>
    </row>
    <row r="46" spans="1:14">
      <c r="B46" s="878" t="s">
        <v>952</v>
      </c>
      <c r="C46" s="879"/>
      <c r="D46" s="879"/>
      <c r="E46" s="38"/>
      <c r="F46" s="39"/>
      <c r="G46" s="39"/>
      <c r="H46" s="40"/>
      <c r="I46" s="36"/>
      <c r="J46" s="37"/>
      <c r="K46" s="278"/>
      <c r="L46" s="275"/>
      <c r="M46" s="400">
        <v>0.1</v>
      </c>
      <c r="N46" s="343">
        <f>N83*M46</f>
        <v>201.60799618480041</v>
      </c>
    </row>
    <row r="47" spans="1:14" ht="15.75" thickBot="1">
      <c r="B47" s="870"/>
      <c r="C47" s="871"/>
      <c r="D47" s="871"/>
      <c r="E47" s="871"/>
      <c r="F47" s="871"/>
      <c r="G47" s="871"/>
      <c r="H47" s="872"/>
      <c r="I47" s="880"/>
      <c r="J47" s="881"/>
      <c r="K47" s="41"/>
      <c r="L47" s="882"/>
      <c r="M47" s="883"/>
      <c r="N47" s="105"/>
    </row>
    <row r="48" spans="1:14" ht="15.75" thickBot="1">
      <c r="B48" s="821" t="s">
        <v>953</v>
      </c>
      <c r="C48" s="822"/>
      <c r="D48" s="822"/>
      <c r="E48" s="822"/>
      <c r="F48" s="822"/>
      <c r="G48" s="822"/>
      <c r="H48" s="822"/>
      <c r="I48" s="822"/>
      <c r="J48" s="822"/>
      <c r="K48" s="822"/>
      <c r="L48" s="822"/>
      <c r="M48" s="823"/>
      <c r="N48" s="393">
        <f>SUM(N36:N46)</f>
        <v>4098.0968959693018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6" t="s">
        <v>944</v>
      </c>
      <c r="C52" s="867"/>
      <c r="D52" s="867"/>
      <c r="E52" s="867"/>
      <c r="F52" s="867"/>
      <c r="G52" s="867"/>
      <c r="H52" s="867"/>
      <c r="I52" s="901"/>
      <c r="J52" s="314" t="s">
        <v>945</v>
      </c>
      <c r="K52" s="85" t="s">
        <v>946</v>
      </c>
      <c r="L52" s="902" t="s">
        <v>955</v>
      </c>
      <c r="M52" s="901"/>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32952.86042744881</v>
      </c>
      <c r="N53" s="271">
        <f t="shared" ref="N53:N58" si="1">K53*M53</f>
        <v>164.76430213724404</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10812.657327756642</v>
      </c>
      <c r="N54" s="271">
        <f t="shared" si="1"/>
        <v>54.063286638783211</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14906.020458978797</v>
      </c>
      <c r="N55" s="271">
        <f t="shared" si="1"/>
        <v>74.530102294893993</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12161.643511642245</v>
      </c>
      <c r="N56" s="271">
        <f t="shared" si="1"/>
        <v>121.61643511642245</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20852.981989244952</v>
      </c>
      <c r="N57" s="271">
        <f t="shared" si="1"/>
        <v>208.52981989244952</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3308.2785548877127</v>
      </c>
      <c r="N58" s="271">
        <f t="shared" si="1"/>
        <v>3308.2785548877127</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1" t="s">
        <v>953</v>
      </c>
      <c r="C61" s="822"/>
      <c r="D61" s="822"/>
      <c r="E61" s="822"/>
      <c r="F61" s="822"/>
      <c r="G61" s="822"/>
      <c r="H61" s="822"/>
      <c r="I61" s="822"/>
      <c r="J61" s="822"/>
      <c r="K61" s="822"/>
      <c r="L61" s="822"/>
      <c r="M61" s="823"/>
      <c r="N61" s="393">
        <f>SUM(N53:N60)</f>
        <v>3931.7825009675062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907" t="s">
        <v>961</v>
      </c>
      <c r="M65" s="886"/>
      <c r="N65" s="76" t="s">
        <v>951</v>
      </c>
    </row>
    <row r="66" spans="1:15">
      <c r="B66" s="46"/>
      <c r="C66" s="316"/>
      <c r="D66" s="316"/>
      <c r="E66" s="316"/>
      <c r="F66" s="316"/>
      <c r="G66" s="316"/>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310"/>
      <c r="I68" s="278"/>
      <c r="J68" s="285"/>
      <c r="K68" s="278"/>
      <c r="L68" s="908"/>
      <c r="M68" s="909"/>
      <c r="N68" s="286"/>
    </row>
    <row r="69" spans="1:15">
      <c r="B69" s="46"/>
      <c r="C69" s="47"/>
      <c r="D69" s="47"/>
      <c r="E69" s="47"/>
      <c r="F69" s="47"/>
      <c r="G69" s="47"/>
      <c r="H69" s="310"/>
      <c r="I69" s="278"/>
      <c r="J69" s="285"/>
      <c r="K69" s="278"/>
      <c r="L69" s="908"/>
      <c r="M69" s="909"/>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99"/>
      <c r="M71" s="900"/>
      <c r="N71" s="127"/>
    </row>
    <row r="72" spans="1:15" ht="15.75" thickBot="1">
      <c r="B72" s="910" t="s">
        <v>953</v>
      </c>
      <c r="C72" s="864"/>
      <c r="D72" s="864"/>
      <c r="E72" s="864"/>
      <c r="F72" s="864"/>
      <c r="G72" s="864"/>
      <c r="H72" s="864"/>
      <c r="I72" s="864"/>
      <c r="J72" s="864"/>
      <c r="K72" s="864"/>
      <c r="L72" s="864"/>
      <c r="M72" s="86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0" t="s">
        <v>963</v>
      </c>
      <c r="C76" s="861"/>
      <c r="D76" s="861"/>
      <c r="E76" s="861"/>
      <c r="F76" s="861"/>
      <c r="G76" s="861"/>
      <c r="H76" s="861"/>
      <c r="I76" s="73" t="s">
        <v>964</v>
      </c>
      <c r="J76" s="75" t="s">
        <v>1410</v>
      </c>
      <c r="K76" s="74" t="s">
        <v>966</v>
      </c>
      <c r="L76" s="862" t="s">
        <v>950</v>
      </c>
      <c r="M76" s="863"/>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97"/>
      <c r="C82" s="898" t="e">
        <f>VLOOKUP(B82,'MANO DE OBRA'!B12:E73,3,FALSE)</f>
        <v>#N/A</v>
      </c>
      <c r="D82" s="898" t="e">
        <f>VLOOKUP(C82,'MANO DE OBRA'!C12:F73,3,FALSE)</f>
        <v>#N/A</v>
      </c>
      <c r="E82" s="898" t="e">
        <f>VLOOKUP(D82,'MANO DE OBRA'!D12:G73,3,FALSE)</f>
        <v>#N/A</v>
      </c>
      <c r="F82" s="898" t="e">
        <f>VLOOKUP(E82,'MANO DE OBRA'!E12:H73,3,FALSE)</f>
        <v>#N/A</v>
      </c>
      <c r="G82" s="898" t="e">
        <f>VLOOKUP(F82,'MANO DE OBRA'!F12:I73,3,FALSE)</f>
        <v>#N/A</v>
      </c>
      <c r="H82" s="898" t="e">
        <f>VLOOKUP(G82,'MANO DE OBRA'!G12:J73,3,FALSE)</f>
        <v>#N/A</v>
      </c>
      <c r="I82" s="469"/>
      <c r="J82" s="470"/>
      <c r="K82" s="473"/>
      <c r="L82" s="474"/>
      <c r="M82" s="475"/>
      <c r="N82" s="439"/>
    </row>
    <row r="83" spans="1:14" ht="15.75" thickBot="1">
      <c r="B83" s="910" t="s">
        <v>953</v>
      </c>
      <c r="C83" s="864"/>
      <c r="D83" s="864"/>
      <c r="E83" s="864"/>
      <c r="F83" s="864"/>
      <c r="G83" s="864"/>
      <c r="H83" s="864"/>
      <c r="I83" s="864"/>
      <c r="J83" s="864"/>
      <c r="K83" s="864"/>
      <c r="L83" s="864"/>
      <c r="M83" s="865"/>
      <c r="N83" s="459">
        <f>SUM(N77:N82)</f>
        <v>2016.0799618480041</v>
      </c>
    </row>
    <row r="84" spans="1:14" ht="15.75" thickBot="1">
      <c r="B84" s="33"/>
      <c r="C84" s="34"/>
      <c r="D84" s="34"/>
      <c r="E84" s="34"/>
      <c r="F84" s="34"/>
      <c r="G84" s="34"/>
      <c r="H84" s="34"/>
      <c r="I84" s="34"/>
      <c r="J84" s="34"/>
      <c r="K84" s="34"/>
      <c r="L84" s="34"/>
      <c r="M84" s="34"/>
      <c r="N84" s="35"/>
    </row>
    <row r="85" spans="1:14" ht="15.75" thickBot="1">
      <c r="B85" s="821" t="s">
        <v>967</v>
      </c>
      <c r="C85" s="822"/>
      <c r="D85" s="822"/>
      <c r="E85" s="822"/>
      <c r="F85" s="822"/>
      <c r="G85" s="822"/>
      <c r="H85" s="822"/>
      <c r="I85" s="822"/>
      <c r="J85" s="822"/>
      <c r="K85" s="822"/>
      <c r="L85" s="822"/>
      <c r="M85" s="823"/>
      <c r="N85" s="99">
        <f>N48+N61+N72+N83</f>
        <v>10045.959358784812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6" t="s">
        <v>969</v>
      </c>
      <c r="C89" s="867"/>
      <c r="D89" s="867"/>
      <c r="E89" s="867"/>
      <c r="F89" s="867"/>
      <c r="G89" s="867"/>
      <c r="H89" s="867"/>
      <c r="I89" s="313"/>
      <c r="J89" s="333"/>
      <c r="K89" s="301" t="s">
        <v>970</v>
      </c>
      <c r="L89" s="868" t="s">
        <v>971</v>
      </c>
      <c r="M89" s="869"/>
      <c r="N89" s="302"/>
    </row>
    <row r="90" spans="1:14">
      <c r="B90" s="854" t="s">
        <v>972</v>
      </c>
      <c r="C90" s="855"/>
      <c r="D90" s="855"/>
      <c r="E90" s="855"/>
      <c r="F90" s="855"/>
      <c r="G90" s="855"/>
      <c r="H90" s="855"/>
      <c r="I90" s="87"/>
      <c r="J90" s="88"/>
      <c r="K90" s="303">
        <v>0.2</v>
      </c>
      <c r="L90" s="856">
        <f>N85*K90</f>
        <v>2009.1918717569624</v>
      </c>
      <c r="M90" s="857"/>
      <c r="N90" s="51"/>
    </row>
    <row r="91" spans="1:14">
      <c r="B91" s="89" t="s">
        <v>973</v>
      </c>
      <c r="C91" s="90"/>
      <c r="D91" s="90"/>
      <c r="E91" s="90"/>
      <c r="F91" s="90"/>
      <c r="G91" s="90"/>
      <c r="H91" s="90"/>
      <c r="I91" s="87"/>
      <c r="J91" s="88"/>
      <c r="K91" s="303">
        <v>0.05</v>
      </c>
      <c r="L91" s="856">
        <f>N85*K91</f>
        <v>502.29796793924061</v>
      </c>
      <c r="M91" s="857"/>
      <c r="N91" s="51"/>
    </row>
    <row r="92" spans="1:14" ht="15.75" thickBot="1">
      <c r="B92" s="91" t="s">
        <v>974</v>
      </c>
      <c r="C92" s="92"/>
      <c r="D92" s="92"/>
      <c r="E92" s="92"/>
      <c r="F92" s="92"/>
      <c r="G92" s="92"/>
      <c r="H92" s="92"/>
      <c r="I92" s="93"/>
      <c r="J92" s="94"/>
      <c r="K92" s="304">
        <v>0.05</v>
      </c>
      <c r="L92" s="858">
        <f>N85*K92</f>
        <v>502.29796793924061</v>
      </c>
      <c r="M92" s="859"/>
      <c r="N92" s="51"/>
    </row>
    <row r="93" spans="1:14" ht="15.75" thickBot="1">
      <c r="B93" s="821" t="s">
        <v>953</v>
      </c>
      <c r="C93" s="822"/>
      <c r="D93" s="822"/>
      <c r="E93" s="822"/>
      <c r="F93" s="822"/>
      <c r="G93" s="822"/>
      <c r="H93" s="822"/>
      <c r="I93" s="822"/>
      <c r="J93" s="822"/>
      <c r="K93" s="822"/>
      <c r="L93" s="822"/>
      <c r="M93" s="823"/>
      <c r="N93" s="52">
        <f>L90+L91+L92</f>
        <v>3013.7878076354436</v>
      </c>
    </row>
    <row r="94" spans="1:14" ht="15.75" thickBot="1">
      <c r="B94" s="33"/>
      <c r="C94" s="34"/>
      <c r="D94" s="34"/>
      <c r="E94" s="34"/>
      <c r="F94" s="34"/>
      <c r="G94" s="34"/>
      <c r="H94" s="34"/>
      <c r="I94" s="34"/>
      <c r="J94" s="34"/>
      <c r="K94" s="34"/>
      <c r="L94" s="34"/>
      <c r="M94" s="34"/>
      <c r="N94" s="35"/>
    </row>
    <row r="95" spans="1:14" ht="15.75" thickBot="1">
      <c r="A95" t="s">
        <v>2016</v>
      </c>
      <c r="B95" s="821" t="s">
        <v>975</v>
      </c>
      <c r="C95" s="822"/>
      <c r="D95" s="822"/>
      <c r="E95" s="822"/>
      <c r="F95" s="822"/>
      <c r="G95" s="822"/>
      <c r="H95" s="822"/>
      <c r="I95" s="822"/>
      <c r="J95" s="822"/>
      <c r="K95" s="822"/>
      <c r="L95" s="822"/>
      <c r="M95" s="823"/>
      <c r="N95" s="187">
        <f>N85+N93</f>
        <v>13059.747166420257</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1"/>
      <c r="K125" s="971"/>
      <c r="L125" s="971"/>
      <c r="M125" s="971"/>
      <c r="N125" s="972"/>
    </row>
    <row r="126" spans="2:14" ht="15.75" thickBot="1">
      <c r="B126" s="418" t="s">
        <v>2221</v>
      </c>
      <c r="C126" s="419"/>
      <c r="D126" s="419"/>
      <c r="E126" s="258"/>
      <c r="F126" s="258"/>
      <c r="G126" s="258"/>
      <c r="H126" s="258"/>
      <c r="I126" s="258"/>
      <c r="J126" s="973"/>
      <c r="K126" s="973"/>
      <c r="L126" s="973"/>
      <c r="M126" s="973"/>
      <c r="N126" s="97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190</v>
      </c>
      <c r="B36" s="870" t="str">
        <f>VLOOKUP(A36,EQUIPOS!A6:D154,3,FALSE)</f>
        <v>Diferencial de 3 ton</v>
      </c>
      <c r="C36" s="871"/>
      <c r="D36" s="871"/>
      <c r="E36" s="871"/>
      <c r="F36" s="871"/>
      <c r="G36" s="871"/>
      <c r="H36" s="872"/>
      <c r="I36" s="266"/>
      <c r="J36" s="267"/>
      <c r="K36" s="268">
        <f>VLOOKUP(A36,EQUIPOS!A6:D163,4,FALSE)</f>
        <v>6079.7892928631618</v>
      </c>
      <c r="L36" s="269"/>
      <c r="M36" s="335">
        <v>40</v>
      </c>
      <c r="N36" s="271">
        <f t="shared" ref="N36:N41" si="0">K36/M36</f>
        <v>151.99473232157905</v>
      </c>
    </row>
    <row r="37" spans="1:14">
      <c r="A37" s="113" t="s">
        <v>334</v>
      </c>
      <c r="B37" s="870" t="str">
        <f>VLOOKUP(A37,EQUIPOS!A7:D154,3,FALSE)</f>
        <v>Taladro industrial</v>
      </c>
      <c r="C37" s="871"/>
      <c r="D37" s="871"/>
      <c r="E37" s="871"/>
      <c r="F37" s="871"/>
      <c r="G37" s="871"/>
      <c r="H37" s="872"/>
      <c r="I37" s="420"/>
      <c r="J37" s="421"/>
      <c r="K37" s="268">
        <f>VLOOKUP(A37,EQUIPOS!A7:D164,4,FALSE)</f>
        <v>3982.4910876978074</v>
      </c>
      <c r="L37" s="334"/>
      <c r="M37" s="335">
        <v>40</v>
      </c>
      <c r="N37" s="271">
        <f t="shared" si="0"/>
        <v>99.56227719244518</v>
      </c>
    </row>
    <row r="38" spans="1:14">
      <c r="A38" s="113" t="s">
        <v>195</v>
      </c>
      <c r="B38" s="870" t="str">
        <f>VLOOKUP(A38,EQUIPOS!A8:D154,3,FALSE)</f>
        <v xml:space="preserve">Equipo de oxicorte, Capacidad de corte: hasta 6´´ (152mm) </v>
      </c>
      <c r="C38" s="871"/>
      <c r="D38" s="871"/>
      <c r="E38" s="871"/>
      <c r="F38" s="871"/>
      <c r="G38" s="871"/>
      <c r="H38" s="872"/>
      <c r="I38" s="420"/>
      <c r="J38" s="421"/>
      <c r="K38" s="268">
        <f>VLOOKUP(A38,EQUIPOS!A8:D165,4,FALSE)</f>
        <v>40309.267901157524</v>
      </c>
      <c r="L38" s="334"/>
      <c r="M38" s="335">
        <v>40</v>
      </c>
      <c r="N38" s="271">
        <f t="shared" si="0"/>
        <v>1007.7316975289381</v>
      </c>
    </row>
    <row r="39" spans="1:14">
      <c r="A39" s="113" t="s">
        <v>204</v>
      </c>
      <c r="B39" s="870" t="str">
        <f>VLOOKUP(A39,EQUIPOS!A9:D154,3,FALSE)</f>
        <v xml:space="preserve">Equipo de soldadura 250 AMP
</v>
      </c>
      <c r="C39" s="871"/>
      <c r="D39" s="871"/>
      <c r="E39" s="871"/>
      <c r="F39" s="871"/>
      <c r="G39" s="871"/>
      <c r="H39" s="872"/>
      <c r="I39" s="420"/>
      <c r="J39" s="421"/>
      <c r="K39" s="268">
        <f>VLOOKUP(A39,EQUIPOS!A9:D166,4,FALSE)</f>
        <v>28792.334215112525</v>
      </c>
      <c r="L39" s="334"/>
      <c r="M39" s="335">
        <v>40</v>
      </c>
      <c r="N39" s="271">
        <f t="shared" si="0"/>
        <v>719.80835537781309</v>
      </c>
    </row>
    <row r="40" spans="1:14">
      <c r="A40" s="113" t="s">
        <v>208</v>
      </c>
      <c r="B40" s="870" t="str">
        <f>VLOOKUP(A40,EQUIPOS!A10:D154,3,FALSE)</f>
        <v>Equipo de soldadura 400</v>
      </c>
      <c r="C40" s="871"/>
      <c r="D40" s="871"/>
      <c r="E40" s="871"/>
      <c r="F40" s="871"/>
      <c r="G40" s="871"/>
      <c r="H40" s="872"/>
      <c r="I40" s="420"/>
      <c r="J40" s="421"/>
      <c r="K40" s="268">
        <f>VLOOKUP(A40,EQUIPOS!A10:D167,4,FALSE)</f>
        <v>34550.801058135025</v>
      </c>
      <c r="L40" s="334"/>
      <c r="M40" s="335">
        <v>40</v>
      </c>
      <c r="N40" s="271">
        <f t="shared" si="0"/>
        <v>863.77002645337564</v>
      </c>
    </row>
    <row r="41" spans="1:14">
      <c r="A41" s="113" t="s">
        <v>210</v>
      </c>
      <c r="B41" s="870" t="str">
        <f>VLOOKUP(A41,EQUIPOS!A11:D155,3,FALSE)</f>
        <v>Equipo de soldadura 600</v>
      </c>
      <c r="C41" s="871"/>
      <c r="D41" s="871"/>
      <c r="E41" s="871"/>
      <c r="F41" s="871"/>
      <c r="G41" s="871"/>
      <c r="H41" s="872"/>
      <c r="I41" s="420"/>
      <c r="J41" s="421"/>
      <c r="K41" s="268">
        <f>VLOOKUP(A41,EQUIPOS!A11:D168,4,FALSE)</f>
        <v>40309.267901157524</v>
      </c>
      <c r="L41" s="334"/>
      <c r="M41" s="335">
        <v>40</v>
      </c>
      <c r="N41" s="271">
        <f t="shared" si="0"/>
        <v>1007.7316975289381</v>
      </c>
    </row>
    <row r="42" spans="1:14">
      <c r="B42" s="870"/>
      <c r="C42" s="871"/>
      <c r="D42" s="871"/>
      <c r="E42" s="871"/>
      <c r="F42" s="871"/>
      <c r="G42" s="871"/>
      <c r="H42" s="872"/>
      <c r="I42" s="36"/>
      <c r="J42" s="37"/>
      <c r="K42" s="268"/>
      <c r="L42" s="275"/>
      <c r="M42" s="335"/>
      <c r="N42" s="271"/>
    </row>
    <row r="43" spans="1:14">
      <c r="B43" s="319"/>
      <c r="C43" s="320"/>
      <c r="D43" s="320"/>
      <c r="E43" s="320"/>
      <c r="F43" s="322"/>
      <c r="G43" s="322"/>
      <c r="H43" s="125"/>
      <c r="I43" s="36"/>
      <c r="J43" s="37"/>
      <c r="K43" s="268"/>
      <c r="L43" s="275"/>
      <c r="M43" s="276"/>
      <c r="N43" s="272"/>
    </row>
    <row r="44" spans="1:14">
      <c r="B44" s="878" t="s">
        <v>952</v>
      </c>
      <c r="C44" s="879"/>
      <c r="D44" s="879"/>
      <c r="E44" s="38"/>
      <c r="F44" s="39"/>
      <c r="G44" s="39"/>
      <c r="H44" s="40"/>
      <c r="I44" s="36"/>
      <c r="J44" s="37"/>
      <c r="K44" s="278"/>
      <c r="L44" s="275"/>
      <c r="M44" s="400">
        <v>0.05</v>
      </c>
      <c r="N44" s="343">
        <f>N81*M44</f>
        <v>100.80399809240021</v>
      </c>
    </row>
    <row r="45" spans="1:14" ht="15.75" thickBot="1">
      <c r="B45" s="870"/>
      <c r="C45" s="871"/>
      <c r="D45" s="871"/>
      <c r="E45" s="871"/>
      <c r="F45" s="871"/>
      <c r="G45" s="871"/>
      <c r="H45" s="872"/>
      <c r="I45" s="880"/>
      <c r="J45" s="881"/>
      <c r="K45" s="41"/>
      <c r="L45" s="882"/>
      <c r="M45" s="883"/>
      <c r="N45" s="105"/>
    </row>
    <row r="46" spans="1:14" ht="15.75" thickBot="1">
      <c r="B46" s="821" t="s">
        <v>953</v>
      </c>
      <c r="C46" s="822"/>
      <c r="D46" s="822"/>
      <c r="E46" s="822"/>
      <c r="F46" s="822"/>
      <c r="G46" s="822"/>
      <c r="H46" s="822"/>
      <c r="I46" s="822"/>
      <c r="J46" s="822"/>
      <c r="K46" s="822"/>
      <c r="L46" s="822"/>
      <c r="M46" s="823"/>
      <c r="N46" s="393">
        <f>SUM(N36:N44)</f>
        <v>3951.4027844954899</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6" t="s">
        <v>944</v>
      </c>
      <c r="C50" s="867"/>
      <c r="D50" s="867"/>
      <c r="E50" s="867"/>
      <c r="F50" s="867"/>
      <c r="G50" s="867"/>
      <c r="H50" s="867"/>
      <c r="I50" s="901"/>
      <c r="J50" s="314" t="s">
        <v>945</v>
      </c>
      <c r="K50" s="85" t="s">
        <v>946</v>
      </c>
      <c r="L50" s="902" t="s">
        <v>955</v>
      </c>
      <c r="M50" s="901"/>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32952.86042744881</v>
      </c>
      <c r="N51" s="271">
        <f t="shared" ref="N51:N56" si="1">K51*M51</f>
        <v>164.76430213724404</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10812.657327756642</v>
      </c>
      <c r="N52" s="271">
        <f t="shared" si="1"/>
        <v>54.063286638783211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14906.020458978797</v>
      </c>
      <c r="N53" s="271">
        <f t="shared" si="1"/>
        <v>74.530102294893993</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12161.643511642245</v>
      </c>
      <c r="N54" s="271">
        <f t="shared" si="1"/>
        <v>121.61643511642245</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20852.981989244952</v>
      </c>
      <c r="N55" s="271">
        <f t="shared" si="1"/>
        <v>208.52981989244952</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3308.2785548877127</v>
      </c>
      <c r="N56" s="271">
        <f t="shared" si="1"/>
        <v>3308.2785548877127</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1" t="s">
        <v>953</v>
      </c>
      <c r="C59" s="822"/>
      <c r="D59" s="822"/>
      <c r="E59" s="822"/>
      <c r="F59" s="822"/>
      <c r="G59" s="822"/>
      <c r="H59" s="822"/>
      <c r="I59" s="822"/>
      <c r="J59" s="822"/>
      <c r="K59" s="822"/>
      <c r="L59" s="822"/>
      <c r="M59" s="823"/>
      <c r="N59" s="393">
        <f>SUM(N51:N58)</f>
        <v>3931.7825009675062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B64" s="46"/>
      <c r="C64" s="316"/>
      <c r="D64" s="316"/>
      <c r="E64" s="316"/>
      <c r="F64" s="316"/>
      <c r="G64" s="316"/>
      <c r="H64" s="310"/>
      <c r="I64" s="278"/>
      <c r="J64" s="285"/>
      <c r="K64" s="278"/>
      <c r="L64" s="908"/>
      <c r="M64" s="909"/>
      <c r="N64" s="286"/>
    </row>
    <row r="65" spans="1:15">
      <c r="B65" s="46"/>
      <c r="C65" s="47"/>
      <c r="D65" s="47"/>
      <c r="E65" s="47"/>
      <c r="F65" s="47"/>
      <c r="G65" s="47"/>
      <c r="H65" s="310"/>
      <c r="I65" s="278"/>
      <c r="J65" s="285"/>
      <c r="K65" s="278"/>
      <c r="L65" s="908"/>
      <c r="M65" s="909"/>
      <c r="N65" s="286"/>
    </row>
    <row r="66" spans="1:15">
      <c r="B66" s="46"/>
      <c r="C66" s="47"/>
      <c r="D66" s="47"/>
      <c r="E66" s="47"/>
      <c r="F66" s="47"/>
      <c r="G66" s="47"/>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97"/>
      <c r="C80" s="898"/>
      <c r="D80" s="898"/>
      <c r="E80" s="898"/>
      <c r="F80" s="898"/>
      <c r="G80" s="898"/>
      <c r="H80" s="898"/>
      <c r="I80" s="469"/>
      <c r="J80" s="470"/>
      <c r="K80" s="471"/>
      <c r="L80" s="474"/>
      <c r="M80" s="475"/>
      <c r="N80" s="439"/>
    </row>
    <row r="81" spans="1:14" ht="15.75" thickBot="1">
      <c r="B81" s="910" t="s">
        <v>953</v>
      </c>
      <c r="C81" s="864"/>
      <c r="D81" s="864"/>
      <c r="E81" s="864"/>
      <c r="F81" s="864"/>
      <c r="G81" s="864"/>
      <c r="H81" s="864"/>
      <c r="I81" s="864"/>
      <c r="J81" s="864"/>
      <c r="K81" s="864"/>
      <c r="L81" s="864"/>
      <c r="M81" s="865"/>
      <c r="N81" s="300">
        <f>SUM(N75:N80)</f>
        <v>2016.0799618480041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N46+N59+N70+N81</f>
        <v>9899.2652473109993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1979.8530494622</v>
      </c>
      <c r="M88" s="857"/>
      <c r="N88" s="51"/>
    </row>
    <row r="89" spans="1:14">
      <c r="B89" s="89" t="s">
        <v>973</v>
      </c>
      <c r="C89" s="90"/>
      <c r="D89" s="90"/>
      <c r="E89" s="90"/>
      <c r="F89" s="90"/>
      <c r="G89" s="90"/>
      <c r="H89" s="90"/>
      <c r="I89" s="87"/>
      <c r="J89" s="88"/>
      <c r="K89" s="303">
        <v>0.05</v>
      </c>
      <c r="L89" s="856">
        <f>N83*K89</f>
        <v>494.96326236555001</v>
      </c>
      <c r="M89" s="857"/>
      <c r="N89" s="51"/>
    </row>
    <row r="90" spans="1:14" ht="15.75" thickBot="1">
      <c r="B90" s="91" t="s">
        <v>974</v>
      </c>
      <c r="C90" s="92"/>
      <c r="D90" s="92"/>
      <c r="E90" s="92"/>
      <c r="F90" s="92"/>
      <c r="G90" s="92"/>
      <c r="H90" s="92"/>
      <c r="I90" s="93"/>
      <c r="J90" s="94"/>
      <c r="K90" s="304">
        <v>0.05</v>
      </c>
      <c r="L90" s="858">
        <f>N83*K90</f>
        <v>494.96326236555001</v>
      </c>
      <c r="M90" s="859"/>
      <c r="N90" s="51"/>
    </row>
    <row r="91" spans="1:14" ht="15.75" thickBot="1">
      <c r="B91" s="821" t="s">
        <v>953</v>
      </c>
      <c r="C91" s="822"/>
      <c r="D91" s="822"/>
      <c r="E91" s="822"/>
      <c r="F91" s="822"/>
      <c r="G91" s="822"/>
      <c r="H91" s="822"/>
      <c r="I91" s="822"/>
      <c r="J91" s="822"/>
      <c r="K91" s="822"/>
      <c r="L91" s="822"/>
      <c r="M91" s="823"/>
      <c r="N91" s="52">
        <f>L88+L89+L90</f>
        <v>2969.7795741932996</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12869.0448215043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1" t="s">
        <v>953</v>
      </c>
      <c r="C56" s="822"/>
      <c r="D56" s="822"/>
      <c r="E56" s="822"/>
      <c r="F56" s="822"/>
      <c r="G56" s="822"/>
      <c r="H56" s="822"/>
      <c r="I56" s="822"/>
      <c r="J56" s="822"/>
      <c r="K56" s="822"/>
      <c r="L56" s="822"/>
      <c r="M56" s="823"/>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907" t="s">
        <v>961</v>
      </c>
      <c r="M60" s="886"/>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908">
        <f>VLOOKUP(A61,TRANSPORTE!A3:D117,4,FALSE)</f>
        <v>0.30961138997784476</v>
      </c>
      <c r="M61" s="909"/>
      <c r="N61" s="286">
        <f>K61*L61</f>
        <v>0.30961138997784476</v>
      </c>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310"/>
      <c r="I64" s="278"/>
      <c r="J64" s="285"/>
      <c r="K64" s="278"/>
      <c r="L64" s="908"/>
      <c r="M64" s="909"/>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99"/>
      <c r="M66" s="900"/>
      <c r="N66" s="127"/>
    </row>
    <row r="67" spans="1:15" ht="15.75" thickBot="1">
      <c r="B67" s="910" t="s">
        <v>953</v>
      </c>
      <c r="C67" s="864"/>
      <c r="D67" s="864"/>
      <c r="E67" s="864"/>
      <c r="F67" s="864"/>
      <c r="G67" s="864"/>
      <c r="H67" s="864"/>
      <c r="I67" s="864"/>
      <c r="J67" s="864"/>
      <c r="K67" s="864"/>
      <c r="L67" s="864"/>
      <c r="M67" s="865"/>
      <c r="N67" s="104">
        <f>N61+N62+N63+N64+N65</f>
        <v>0.30961138997784476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0" t="s">
        <v>963</v>
      </c>
      <c r="C71" s="861"/>
      <c r="D71" s="861"/>
      <c r="E71" s="861"/>
      <c r="F71" s="861"/>
      <c r="G71" s="861"/>
      <c r="H71" s="861"/>
      <c r="I71" s="73" t="s">
        <v>964</v>
      </c>
      <c r="J71" s="75" t="s">
        <v>1410</v>
      </c>
      <c r="K71" s="74" t="s">
        <v>966</v>
      </c>
      <c r="L71" s="862" t="s">
        <v>950</v>
      </c>
      <c r="M71" s="863"/>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97"/>
      <c r="C77" s="898"/>
      <c r="D77" s="898"/>
      <c r="E77" s="898"/>
      <c r="F77" s="898"/>
      <c r="G77" s="898"/>
      <c r="H77" s="898"/>
      <c r="I77" s="126"/>
      <c r="J77" s="126"/>
      <c r="K77" s="126"/>
      <c r="L77" s="911"/>
      <c r="M77" s="911"/>
      <c r="N77" s="127"/>
    </row>
    <row r="78" spans="1:15" ht="15.75" thickBot="1">
      <c r="B78" s="910" t="s">
        <v>953</v>
      </c>
      <c r="C78" s="864"/>
      <c r="D78" s="864"/>
      <c r="E78" s="864"/>
      <c r="F78" s="864"/>
      <c r="G78" s="864"/>
      <c r="H78" s="864"/>
      <c r="I78" s="864"/>
      <c r="J78" s="864"/>
      <c r="K78" s="864"/>
      <c r="L78" s="864"/>
      <c r="M78" s="865"/>
      <c r="N78" s="459"/>
    </row>
    <row r="79" spans="1:15" ht="15.75" thickBot="1">
      <c r="B79" s="33"/>
      <c r="C79" s="34"/>
      <c r="D79" s="34"/>
      <c r="E79" s="34"/>
      <c r="F79" s="34"/>
      <c r="G79" s="34"/>
      <c r="H79" s="34"/>
      <c r="I79" s="34"/>
      <c r="J79" s="34"/>
      <c r="K79" s="34"/>
      <c r="L79" s="34"/>
      <c r="M79" s="34"/>
      <c r="N79" s="35"/>
    </row>
    <row r="80" spans="1:15" ht="15.75" thickBot="1">
      <c r="B80" s="821" t="s">
        <v>967</v>
      </c>
      <c r="C80" s="822"/>
      <c r="D80" s="822"/>
      <c r="E80" s="822"/>
      <c r="F80" s="822"/>
      <c r="G80" s="822"/>
      <c r="H80" s="822"/>
      <c r="I80" s="822"/>
      <c r="J80" s="822"/>
      <c r="K80" s="822"/>
      <c r="L80" s="822"/>
      <c r="M80" s="823"/>
      <c r="N80" s="99">
        <f>N43+N56+N67+N78</f>
        <v>0.30961138997784476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6" t="s">
        <v>969</v>
      </c>
      <c r="C84" s="867"/>
      <c r="D84" s="867"/>
      <c r="E84" s="867"/>
      <c r="F84" s="867"/>
      <c r="G84" s="867"/>
      <c r="H84" s="867"/>
      <c r="I84" s="313"/>
      <c r="J84" s="333"/>
      <c r="K84" s="301" t="s">
        <v>970</v>
      </c>
      <c r="L84" s="868" t="s">
        <v>971</v>
      </c>
      <c r="M84" s="869"/>
      <c r="N84" s="302"/>
    </row>
    <row r="85" spans="1:14">
      <c r="B85" s="854" t="s">
        <v>972</v>
      </c>
      <c r="C85" s="855"/>
      <c r="D85" s="855"/>
      <c r="E85" s="855"/>
      <c r="F85" s="855"/>
      <c r="G85" s="855"/>
      <c r="H85" s="855"/>
      <c r="I85" s="87"/>
      <c r="J85" s="88"/>
      <c r="K85" s="303">
        <v>0.2</v>
      </c>
      <c r="L85" s="856">
        <f>N80*K85</f>
        <v>6.1922277995568958E-2</v>
      </c>
      <c r="M85" s="857"/>
      <c r="N85" s="51"/>
    </row>
    <row r="86" spans="1:14">
      <c r="B86" s="89" t="s">
        <v>973</v>
      </c>
      <c r="C86" s="90"/>
      <c r="D86" s="90"/>
      <c r="E86" s="90"/>
      <c r="F86" s="90"/>
      <c r="G86" s="90"/>
      <c r="H86" s="90"/>
      <c r="I86" s="87"/>
      <c r="J86" s="88"/>
      <c r="K86" s="303">
        <v>0.05</v>
      </c>
      <c r="L86" s="856">
        <f>N80*K86</f>
        <v>1.548056949889224E-2</v>
      </c>
      <c r="M86" s="857"/>
      <c r="N86" s="51"/>
    </row>
    <row r="87" spans="1:14" ht="15.75" thickBot="1">
      <c r="B87" s="91" t="s">
        <v>974</v>
      </c>
      <c r="C87" s="92"/>
      <c r="D87" s="92"/>
      <c r="E87" s="92"/>
      <c r="F87" s="92"/>
      <c r="G87" s="92"/>
      <c r="H87" s="92"/>
      <c r="I87" s="93"/>
      <c r="J87" s="94"/>
      <c r="K87" s="304">
        <v>0.05</v>
      </c>
      <c r="L87" s="858">
        <f>N80*K87</f>
        <v>1.548056949889224E-2</v>
      </c>
      <c r="M87" s="859"/>
      <c r="N87" s="51"/>
    </row>
    <row r="88" spans="1:14" ht="15.75" thickBot="1">
      <c r="B88" s="821" t="s">
        <v>953</v>
      </c>
      <c r="C88" s="822"/>
      <c r="D88" s="822"/>
      <c r="E88" s="822"/>
      <c r="F88" s="822"/>
      <c r="G88" s="822"/>
      <c r="H88" s="822"/>
      <c r="I88" s="822"/>
      <c r="J88" s="822"/>
      <c r="K88" s="822"/>
      <c r="L88" s="822"/>
      <c r="M88" s="823"/>
      <c r="N88" s="52">
        <f>L85+L86+L87</f>
        <v>9.2883416993353424E-2</v>
      </c>
    </row>
    <row r="89" spans="1:14" ht="15.75" thickBot="1">
      <c r="B89" s="33"/>
      <c r="C89" s="34"/>
      <c r="D89" s="34"/>
      <c r="E89" s="34"/>
      <c r="F89" s="34"/>
      <c r="G89" s="34"/>
      <c r="H89" s="34"/>
      <c r="I89" s="34"/>
      <c r="J89" s="34"/>
      <c r="K89" s="34"/>
      <c r="L89" s="34"/>
      <c r="M89" s="34"/>
      <c r="N89" s="35"/>
    </row>
    <row r="90" spans="1:14" ht="15.75" thickBot="1">
      <c r="A90" t="s">
        <v>2016</v>
      </c>
      <c r="B90" s="821" t="s">
        <v>975</v>
      </c>
      <c r="C90" s="822"/>
      <c r="D90" s="822"/>
      <c r="E90" s="822"/>
      <c r="F90" s="822"/>
      <c r="G90" s="822"/>
      <c r="H90" s="822"/>
      <c r="I90" s="822"/>
      <c r="J90" s="822"/>
      <c r="K90" s="822"/>
      <c r="L90" s="822"/>
      <c r="M90" s="823"/>
      <c r="N90" s="52">
        <f>N80+N88</f>
        <v>0.40249480697119822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190</v>
      </c>
      <c r="B36" s="870" t="str">
        <f>VLOOKUP(A36,EQUIPOS!A6:D154,3,FALSE)</f>
        <v>Diferencial de 3 ton</v>
      </c>
      <c r="C36" s="871"/>
      <c r="D36" s="871"/>
      <c r="E36" s="871"/>
      <c r="F36" s="871"/>
      <c r="G36" s="871"/>
      <c r="H36" s="872"/>
      <c r="I36" s="266"/>
      <c r="J36" s="267"/>
      <c r="K36" s="268">
        <f>VLOOKUP(A36,EQUIPOS!A6:D163,4,FALSE)</f>
        <v>6079.7892928631618</v>
      </c>
      <c r="L36" s="269"/>
      <c r="M36" s="335">
        <v>40</v>
      </c>
      <c r="N36" s="271">
        <f t="shared" ref="N36:N41" si="0">K36/M36</f>
        <v>151.99473232157905</v>
      </c>
    </row>
    <row r="37" spans="1:14">
      <c r="A37" s="113" t="s">
        <v>195</v>
      </c>
      <c r="B37" s="870" t="str">
        <f>VLOOKUP(A37,EQUIPOS!A7:D154,3,FALSE)</f>
        <v xml:space="preserve">Equipo de oxicorte, Capacidad de corte: hasta 6´´ (152mm) </v>
      </c>
      <c r="C37" s="871"/>
      <c r="D37" s="871"/>
      <c r="E37" s="871"/>
      <c r="F37" s="871"/>
      <c r="G37" s="871"/>
      <c r="H37" s="872"/>
      <c r="I37" s="420"/>
      <c r="J37" s="421"/>
      <c r="K37" s="268">
        <f>VLOOKUP(A37,EQUIPOS!A7:D164,4,FALSE)</f>
        <v>40309.267901157524</v>
      </c>
      <c r="L37" s="334"/>
      <c r="M37" s="335">
        <v>400</v>
      </c>
      <c r="N37" s="271">
        <f t="shared" si="0"/>
        <v>100.77316975289381</v>
      </c>
    </row>
    <row r="38" spans="1:14">
      <c r="A38" s="113" t="s">
        <v>204</v>
      </c>
      <c r="B38" s="870" t="str">
        <f>VLOOKUP(A38,EQUIPOS!A8:D154,3,FALSE)</f>
        <v xml:space="preserve">Equipo de soldadura 250 AMP
</v>
      </c>
      <c r="C38" s="871"/>
      <c r="D38" s="871"/>
      <c r="E38" s="871"/>
      <c r="F38" s="871"/>
      <c r="G38" s="871"/>
      <c r="H38" s="872"/>
      <c r="I38" s="420"/>
      <c r="J38" s="421"/>
      <c r="K38" s="268">
        <f>VLOOKUP(A38,EQUIPOS!A8:D165,4,FALSE)</f>
        <v>28792.334215112525</v>
      </c>
      <c r="L38" s="334"/>
      <c r="M38" s="335">
        <v>400</v>
      </c>
      <c r="N38" s="271">
        <f t="shared" si="0"/>
        <v>71.980835537781317</v>
      </c>
    </row>
    <row r="39" spans="1:14">
      <c r="A39" s="113" t="s">
        <v>208</v>
      </c>
      <c r="B39" s="870" t="str">
        <f>VLOOKUP(A39,EQUIPOS!A9:D154,3,FALSE)</f>
        <v>Equipo de soldadura 400</v>
      </c>
      <c r="C39" s="871"/>
      <c r="D39" s="871"/>
      <c r="E39" s="871"/>
      <c r="F39" s="871"/>
      <c r="G39" s="871"/>
      <c r="H39" s="872"/>
      <c r="I39" s="420"/>
      <c r="J39" s="421"/>
      <c r="K39" s="268">
        <f>VLOOKUP(A39,EQUIPOS!A9:D166,4,FALSE)</f>
        <v>34550.801058135025</v>
      </c>
      <c r="L39" s="334"/>
      <c r="M39" s="335">
        <v>400</v>
      </c>
      <c r="N39" s="271">
        <f t="shared" si="0"/>
        <v>86.377002645337555</v>
      </c>
    </row>
    <row r="40" spans="1:14">
      <c r="A40" s="113" t="s">
        <v>210</v>
      </c>
      <c r="B40" s="870" t="str">
        <f>VLOOKUP(A40,EQUIPOS!A10:D154,3,FALSE)</f>
        <v>Equipo de soldadura 600</v>
      </c>
      <c r="C40" s="871"/>
      <c r="D40" s="871"/>
      <c r="E40" s="871"/>
      <c r="F40" s="871"/>
      <c r="G40" s="871"/>
      <c r="H40" s="872"/>
      <c r="I40" s="420"/>
      <c r="J40" s="421"/>
      <c r="K40" s="268">
        <f>VLOOKUP(A40,EQUIPOS!A10:D167,4,FALSE)</f>
        <v>40309.267901157524</v>
      </c>
      <c r="L40" s="334"/>
      <c r="M40" s="335">
        <v>400</v>
      </c>
      <c r="N40" s="271">
        <f t="shared" si="0"/>
        <v>100.77316975289381</v>
      </c>
    </row>
    <row r="41" spans="1:14">
      <c r="A41" s="113" t="s">
        <v>243</v>
      </c>
      <c r="B41" s="870" t="str">
        <f>VLOOKUP(A41,EQUIPOS!A11:D155,3,FALSE)</f>
        <v>Grúa 10 ton</v>
      </c>
      <c r="C41" s="871"/>
      <c r="D41" s="871"/>
      <c r="E41" s="871"/>
      <c r="F41" s="871"/>
      <c r="G41" s="871"/>
      <c r="H41" s="872"/>
      <c r="I41" s="420"/>
      <c r="J41" s="421"/>
      <c r="K41" s="268">
        <f>VLOOKUP(A41,EQUIPOS!A11:D168,4,FALSE)</f>
        <v>192102.45388323074</v>
      </c>
      <c r="L41" s="334"/>
      <c r="M41" s="335">
        <v>400</v>
      </c>
      <c r="N41" s="271">
        <f t="shared" si="0"/>
        <v>480.25613470807684</v>
      </c>
    </row>
    <row r="42" spans="1:14">
      <c r="B42" s="870"/>
      <c r="C42" s="871"/>
      <c r="D42" s="871"/>
      <c r="E42" s="871"/>
      <c r="F42" s="871"/>
      <c r="G42" s="871"/>
      <c r="H42" s="872"/>
      <c r="I42" s="36"/>
      <c r="J42" s="37"/>
      <c r="K42" s="268"/>
      <c r="L42" s="275"/>
      <c r="M42" s="335"/>
      <c r="N42" s="271"/>
    </row>
    <row r="43" spans="1:14">
      <c r="B43" s="319"/>
      <c r="C43" s="320"/>
      <c r="D43" s="320"/>
      <c r="E43" s="320"/>
      <c r="F43" s="322"/>
      <c r="G43" s="322"/>
      <c r="H43" s="125"/>
      <c r="I43" s="36"/>
      <c r="J43" s="37"/>
      <c r="K43" s="268"/>
      <c r="L43" s="275"/>
      <c r="M43" s="276"/>
      <c r="N43" s="272"/>
    </row>
    <row r="44" spans="1:14">
      <c r="B44" s="878" t="s">
        <v>952</v>
      </c>
      <c r="C44" s="879"/>
      <c r="D44" s="879"/>
      <c r="E44" s="38"/>
      <c r="F44" s="39"/>
      <c r="G44" s="39"/>
      <c r="H44" s="40"/>
      <c r="I44" s="36"/>
      <c r="J44" s="37"/>
      <c r="K44" s="278"/>
      <c r="L44" s="275"/>
      <c r="M44" s="400">
        <v>0.05</v>
      </c>
      <c r="N44" s="343">
        <f>N81*M44</f>
        <v>100.80399809240021</v>
      </c>
    </row>
    <row r="45" spans="1:14" ht="15.75" thickBot="1">
      <c r="B45" s="870"/>
      <c r="C45" s="871"/>
      <c r="D45" s="871"/>
      <c r="E45" s="871"/>
      <c r="F45" s="871"/>
      <c r="G45" s="871"/>
      <c r="H45" s="872"/>
      <c r="I45" s="880"/>
      <c r="J45" s="881"/>
      <c r="K45" s="41"/>
      <c r="L45" s="882"/>
      <c r="M45" s="883"/>
      <c r="N45" s="105"/>
    </row>
    <row r="46" spans="1:14" ht="15.75" thickBot="1">
      <c r="B46" s="821" t="s">
        <v>953</v>
      </c>
      <c r="C46" s="822"/>
      <c r="D46" s="822"/>
      <c r="E46" s="822"/>
      <c r="F46" s="822"/>
      <c r="G46" s="822"/>
      <c r="H46" s="822"/>
      <c r="I46" s="822"/>
      <c r="J46" s="822"/>
      <c r="K46" s="822"/>
      <c r="L46" s="822"/>
      <c r="M46" s="823"/>
      <c r="N46" s="393">
        <f>SUM(N36:N44)</f>
        <v>1092.9590428109625</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6" t="s">
        <v>944</v>
      </c>
      <c r="C50" s="867"/>
      <c r="D50" s="867"/>
      <c r="E50" s="867"/>
      <c r="F50" s="867"/>
      <c r="G50" s="867"/>
      <c r="H50" s="867"/>
      <c r="I50" s="901"/>
      <c r="J50" s="314" t="s">
        <v>945</v>
      </c>
      <c r="K50" s="85" t="s">
        <v>946</v>
      </c>
      <c r="L50" s="902" t="s">
        <v>955</v>
      </c>
      <c r="M50" s="901"/>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32952.86042744881</v>
      </c>
      <c r="N51" s="271">
        <f>K51*M51</f>
        <v>164.76430213724404</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10812.657327756642</v>
      </c>
      <c r="N52" s="271">
        <f t="shared" ref="N52:N58" si="1">K52*M52</f>
        <v>54.063286638783211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14906.020458978797</v>
      </c>
      <c r="N53" s="271">
        <f t="shared" si="1"/>
        <v>74.530102294893993</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12161.643511642245</v>
      </c>
      <c r="N54" s="271">
        <f t="shared" si="1"/>
        <v>121.61643511642245</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20852.981989244952</v>
      </c>
      <c r="N55" s="271">
        <f t="shared" si="1"/>
        <v>208.52981989244952</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40460.090432802172</v>
      </c>
      <c r="N56" s="271">
        <f t="shared" si="1"/>
        <v>20.230045216401088</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67078.570980698336</v>
      </c>
      <c r="N57" s="271">
        <f t="shared" si="1"/>
        <v>67.078570980698331</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37265.872767054629</v>
      </c>
      <c r="N58" s="271">
        <f t="shared" si="1"/>
        <v>37.265872767054631</v>
      </c>
    </row>
    <row r="59" spans="1:14" ht="15.75" thickBot="1">
      <c r="B59" s="821" t="s">
        <v>953</v>
      </c>
      <c r="C59" s="822"/>
      <c r="D59" s="822"/>
      <c r="E59" s="822"/>
      <c r="F59" s="822"/>
      <c r="G59" s="822"/>
      <c r="H59" s="822"/>
      <c r="I59" s="822"/>
      <c r="J59" s="822"/>
      <c r="K59" s="822"/>
      <c r="L59" s="822"/>
      <c r="M59" s="823"/>
      <c r="N59" s="393">
        <f>SUM(N51:N58)</f>
        <v>748.07843504394725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907" t="s">
        <v>961</v>
      </c>
      <c r="M63" s="886"/>
      <c r="N63" s="76" t="s">
        <v>951</v>
      </c>
    </row>
    <row r="64" spans="1:14">
      <c r="B64" s="46"/>
      <c r="C64" s="316"/>
      <c r="D64" s="316"/>
      <c r="E64" s="316"/>
      <c r="F64" s="316"/>
      <c r="G64" s="316"/>
      <c r="H64" s="310"/>
      <c r="I64" s="278"/>
      <c r="J64" s="285"/>
      <c r="K64" s="278"/>
      <c r="L64" s="908"/>
      <c r="M64" s="909"/>
      <c r="N64" s="286"/>
    </row>
    <row r="65" spans="1:15">
      <c r="B65" s="46"/>
      <c r="C65" s="47"/>
      <c r="D65" s="47"/>
      <c r="E65" s="47"/>
      <c r="F65" s="47"/>
      <c r="G65" s="47"/>
      <c r="H65" s="310"/>
      <c r="I65" s="278"/>
      <c r="J65" s="285"/>
      <c r="K65" s="278"/>
      <c r="L65" s="908"/>
      <c r="M65" s="909"/>
      <c r="N65" s="286"/>
    </row>
    <row r="66" spans="1:15">
      <c r="B66" s="46"/>
      <c r="C66" s="47"/>
      <c r="D66" s="47"/>
      <c r="E66" s="47"/>
      <c r="F66" s="47"/>
      <c r="G66" s="47"/>
      <c r="H66" s="310"/>
      <c r="I66" s="278"/>
      <c r="J66" s="285"/>
      <c r="K66" s="278"/>
      <c r="L66" s="908"/>
      <c r="M66" s="909"/>
      <c r="N66" s="286"/>
    </row>
    <row r="67" spans="1:15">
      <c r="B67" s="46"/>
      <c r="C67" s="47"/>
      <c r="D67" s="47"/>
      <c r="E67" s="47"/>
      <c r="F67" s="47"/>
      <c r="G67" s="47"/>
      <c r="H67" s="310"/>
      <c r="I67" s="278"/>
      <c r="J67" s="285"/>
      <c r="K67" s="278"/>
      <c r="L67" s="908"/>
      <c r="M67" s="909"/>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99"/>
      <c r="M69" s="900"/>
      <c r="N69" s="127"/>
    </row>
    <row r="70" spans="1:15" ht="15.75" thickBot="1">
      <c r="B70" s="910" t="s">
        <v>953</v>
      </c>
      <c r="C70" s="864"/>
      <c r="D70" s="864"/>
      <c r="E70" s="864"/>
      <c r="F70" s="864"/>
      <c r="G70" s="864"/>
      <c r="H70" s="864"/>
      <c r="I70" s="864"/>
      <c r="J70" s="864"/>
      <c r="K70" s="864"/>
      <c r="L70" s="864"/>
      <c r="M70" s="86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0" t="s">
        <v>963</v>
      </c>
      <c r="C74" s="861"/>
      <c r="D74" s="861"/>
      <c r="E74" s="861"/>
      <c r="F74" s="861"/>
      <c r="G74" s="861"/>
      <c r="H74" s="861"/>
      <c r="I74" s="73" t="s">
        <v>964</v>
      </c>
      <c r="J74" s="75" t="s">
        <v>1410</v>
      </c>
      <c r="K74" s="74" t="s">
        <v>966</v>
      </c>
      <c r="L74" s="862" t="s">
        <v>950</v>
      </c>
      <c r="M74" s="863"/>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97"/>
      <c r="C80" s="898"/>
      <c r="D80" s="898"/>
      <c r="E80" s="898"/>
      <c r="F80" s="898"/>
      <c r="G80" s="898"/>
      <c r="H80" s="898"/>
      <c r="I80" s="469"/>
      <c r="J80" s="470"/>
      <c r="K80" s="473"/>
      <c r="L80" s="474"/>
      <c r="M80" s="475"/>
      <c r="N80" s="394"/>
    </row>
    <row r="81" spans="1:14" ht="15.75" thickBot="1">
      <c r="B81" s="910" t="s">
        <v>953</v>
      </c>
      <c r="C81" s="864"/>
      <c r="D81" s="864"/>
      <c r="E81" s="864"/>
      <c r="F81" s="864"/>
      <c r="G81" s="864"/>
      <c r="H81" s="864"/>
      <c r="I81" s="864"/>
      <c r="J81" s="864"/>
      <c r="K81" s="864"/>
      <c r="L81" s="864"/>
      <c r="M81" s="865"/>
      <c r="N81" s="300">
        <f>SUM(N75:N80)</f>
        <v>2016.0799618480041</v>
      </c>
    </row>
    <row r="82" spans="1:14" ht="15.75" thickBot="1">
      <c r="B82" s="33"/>
      <c r="C82" s="34"/>
      <c r="D82" s="34"/>
      <c r="E82" s="34"/>
      <c r="F82" s="34"/>
      <c r="G82" s="34"/>
      <c r="H82" s="34"/>
      <c r="I82" s="34"/>
      <c r="J82" s="34"/>
      <c r="K82" s="34"/>
      <c r="L82" s="34"/>
      <c r="M82" s="34"/>
      <c r="N82" s="35"/>
    </row>
    <row r="83" spans="1:14" ht="15.75" thickBot="1">
      <c r="B83" s="821" t="s">
        <v>967</v>
      </c>
      <c r="C83" s="822"/>
      <c r="D83" s="822"/>
      <c r="E83" s="822"/>
      <c r="F83" s="822"/>
      <c r="G83" s="822"/>
      <c r="H83" s="822"/>
      <c r="I83" s="822"/>
      <c r="J83" s="822"/>
      <c r="K83" s="822"/>
      <c r="L83" s="822"/>
      <c r="M83" s="823"/>
      <c r="N83" s="99">
        <f>N46+N59+N70+N81</f>
        <v>3857.117439702914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6" t="s">
        <v>969</v>
      </c>
      <c r="C87" s="867"/>
      <c r="D87" s="867"/>
      <c r="E87" s="867"/>
      <c r="F87" s="867"/>
      <c r="G87" s="867"/>
      <c r="H87" s="867"/>
      <c r="I87" s="313"/>
      <c r="J87" s="333"/>
      <c r="K87" s="301" t="s">
        <v>970</v>
      </c>
      <c r="L87" s="868" t="s">
        <v>971</v>
      </c>
      <c r="M87" s="869"/>
      <c r="N87" s="302"/>
    </row>
    <row r="88" spans="1:14">
      <c r="B88" s="854" t="s">
        <v>972</v>
      </c>
      <c r="C88" s="855"/>
      <c r="D88" s="855"/>
      <c r="E88" s="855"/>
      <c r="F88" s="855"/>
      <c r="G88" s="855"/>
      <c r="H88" s="855"/>
      <c r="I88" s="87"/>
      <c r="J88" s="88"/>
      <c r="K88" s="303">
        <v>0.2</v>
      </c>
      <c r="L88" s="856">
        <f>N83*K88</f>
        <v>771.42348794058285</v>
      </c>
      <c r="M88" s="857"/>
      <c r="N88" s="51"/>
    </row>
    <row r="89" spans="1:14">
      <c r="B89" s="89" t="s">
        <v>973</v>
      </c>
      <c r="C89" s="90"/>
      <c r="D89" s="90"/>
      <c r="E89" s="90"/>
      <c r="F89" s="90"/>
      <c r="G89" s="90"/>
      <c r="H89" s="90"/>
      <c r="I89" s="87"/>
      <c r="J89" s="88"/>
      <c r="K89" s="303">
        <v>0.05</v>
      </c>
      <c r="L89" s="856">
        <f>N83*K89</f>
        <v>192.85587198514571</v>
      </c>
      <c r="M89" s="857"/>
      <c r="N89" s="51"/>
    </row>
    <row r="90" spans="1:14" ht="15.75" thickBot="1">
      <c r="B90" s="91" t="s">
        <v>974</v>
      </c>
      <c r="C90" s="92"/>
      <c r="D90" s="92"/>
      <c r="E90" s="92"/>
      <c r="F90" s="92"/>
      <c r="G90" s="92"/>
      <c r="H90" s="92"/>
      <c r="I90" s="93"/>
      <c r="J90" s="94"/>
      <c r="K90" s="304">
        <v>0.05</v>
      </c>
      <c r="L90" s="858">
        <f>N83*K90</f>
        <v>192.85587198514571</v>
      </c>
      <c r="M90" s="859"/>
      <c r="N90" s="51"/>
    </row>
    <row r="91" spans="1:14" ht="15.75" thickBot="1">
      <c r="B91" s="821" t="s">
        <v>953</v>
      </c>
      <c r="C91" s="822"/>
      <c r="D91" s="822"/>
      <c r="E91" s="822"/>
      <c r="F91" s="822"/>
      <c r="G91" s="822"/>
      <c r="H91" s="822"/>
      <c r="I91" s="822"/>
      <c r="J91" s="822"/>
      <c r="K91" s="822"/>
      <c r="L91" s="822"/>
      <c r="M91" s="823"/>
      <c r="N91" s="52">
        <f>L88+L89+L90</f>
        <v>1157.1352319108744</v>
      </c>
    </row>
    <row r="92" spans="1:14" ht="15.75" thickBot="1">
      <c r="B92" s="33"/>
      <c r="C92" s="34"/>
      <c r="D92" s="34"/>
      <c r="E92" s="34"/>
      <c r="F92" s="34"/>
      <c r="G92" s="34"/>
      <c r="H92" s="34"/>
      <c r="I92" s="34"/>
      <c r="J92" s="34"/>
      <c r="K92" s="34"/>
      <c r="L92" s="34"/>
      <c r="M92" s="34"/>
      <c r="N92" s="35"/>
    </row>
    <row r="93" spans="1:14" ht="15.75" thickBot="1">
      <c r="A93" t="s">
        <v>2016</v>
      </c>
      <c r="B93" s="821" t="s">
        <v>975</v>
      </c>
      <c r="C93" s="822"/>
      <c r="D93" s="822"/>
      <c r="E93" s="822"/>
      <c r="F93" s="822"/>
      <c r="G93" s="822"/>
      <c r="H93" s="822"/>
      <c r="I93" s="822"/>
      <c r="J93" s="822"/>
      <c r="K93" s="822"/>
      <c r="L93" s="822"/>
      <c r="M93" s="823"/>
      <c r="N93" s="187">
        <f>N83+N91</f>
        <v>5014.2526716137882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42.75" customHeight="1" thickBot="1">
      <c r="A31" t="s">
        <v>1845</v>
      </c>
      <c r="B31" s="80" t="s">
        <v>1128</v>
      </c>
      <c r="C31" s="963" t="s">
        <v>2132</v>
      </c>
      <c r="D31" s="964"/>
      <c r="E31" s="964"/>
      <c r="F31" s="964"/>
      <c r="G31" s="964"/>
      <c r="H31" s="964"/>
      <c r="I31" s="964"/>
      <c r="J31" s="964"/>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188</v>
      </c>
      <c r="B36" s="870" t="str">
        <f>VLOOKUP(A36,EQUIPOS!A6:D154,3,FALSE)</f>
        <v>Diferencial</v>
      </c>
      <c r="C36" s="871"/>
      <c r="D36" s="871"/>
      <c r="E36" s="871"/>
      <c r="F36" s="871"/>
      <c r="G36" s="871"/>
      <c r="H36" s="872"/>
      <c r="I36" s="266"/>
      <c r="J36" s="267"/>
      <c r="K36" s="268">
        <f>VLOOKUP(A36,EQUIPOS!A6:D163,4,FALSE)</f>
        <v>3447.6639520526246</v>
      </c>
      <c r="L36" s="269"/>
      <c r="M36" s="335">
        <v>4</v>
      </c>
      <c r="N36" s="271">
        <f>K36/M36</f>
        <v>861.91598801315615</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N75*M41</f>
        <v>1010.0320112950249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1871.9479993081809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1142859.8644157553</v>
      </c>
      <c r="N48" s="271">
        <f>K48*M48</f>
        <v>11428.598644157553</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132331.14219550852</v>
      </c>
      <c r="N49" s="271">
        <f>K49*M49</f>
        <v>132331.14219550852</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974236.38805299951</v>
      </c>
      <c r="N50" s="271">
        <f>K50*M50</f>
        <v>355596.28163934482</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499356.02247901086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08">
        <f>VLOOKUP(A58,TRANSPORTE!A1:D117,4,FALSE)</f>
        <v>2.0920395809394612</v>
      </c>
      <c r="M58" s="909"/>
      <c r="N58" s="286">
        <f>K58*L58</f>
        <v>0.58577108266304923</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f>
        <v>0.58577108266304923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10100.320112950249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511328.87636235193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102265.77527247039</v>
      </c>
      <c r="M82" s="857"/>
      <c r="N82" s="51"/>
    </row>
    <row r="83" spans="1:14">
      <c r="B83" s="89" t="s">
        <v>973</v>
      </c>
      <c r="C83" s="90"/>
      <c r="D83" s="90"/>
      <c r="E83" s="90"/>
      <c r="F83" s="90"/>
      <c r="G83" s="90"/>
      <c r="H83" s="90"/>
      <c r="I83" s="87"/>
      <c r="J83" s="88"/>
      <c r="K83" s="303">
        <v>0.05</v>
      </c>
      <c r="L83" s="856">
        <f>N77*K83</f>
        <v>25566.443818117597</v>
      </c>
      <c r="M83" s="857"/>
      <c r="N83" s="51"/>
    </row>
    <row r="84" spans="1:14" ht="15.75" thickBot="1">
      <c r="B84" s="91" t="s">
        <v>974</v>
      </c>
      <c r="C84" s="92"/>
      <c r="D84" s="92"/>
      <c r="E84" s="92"/>
      <c r="F84" s="92"/>
      <c r="G84" s="92"/>
      <c r="H84" s="92"/>
      <c r="I84" s="93"/>
      <c r="J84" s="94"/>
      <c r="K84" s="304">
        <v>0.05</v>
      </c>
      <c r="L84" s="858">
        <f>N77*K84</f>
        <v>25566.443818117597</v>
      </c>
      <c r="M84" s="859"/>
      <c r="N84" s="51"/>
    </row>
    <row r="85" spans="1:14" ht="15.75" thickBot="1">
      <c r="B85" s="821" t="s">
        <v>953</v>
      </c>
      <c r="C85" s="822"/>
      <c r="D85" s="822"/>
      <c r="E85" s="822"/>
      <c r="F85" s="822"/>
      <c r="G85" s="822"/>
      <c r="H85" s="822"/>
      <c r="I85" s="822"/>
      <c r="J85" s="822"/>
      <c r="K85" s="822"/>
      <c r="L85" s="822"/>
      <c r="M85" s="823"/>
      <c r="N85" s="52">
        <f>L82+L83+L84</f>
        <v>153398.66290870559</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664727.53927105758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45" customHeight="1" thickBot="1">
      <c r="A31" t="s">
        <v>1845</v>
      </c>
      <c r="B31" s="80" t="s">
        <v>1129</v>
      </c>
      <c r="C31" s="984" t="s">
        <v>2133</v>
      </c>
      <c r="D31" s="985"/>
      <c r="E31" s="985"/>
      <c r="F31" s="985"/>
      <c r="G31" s="985"/>
      <c r="H31" s="985"/>
      <c r="I31" s="985"/>
      <c r="J31" s="985"/>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188</v>
      </c>
      <c r="B36" s="870" t="str">
        <f>VLOOKUP(A36,EQUIPOS!A6:D154,3,FALSE)</f>
        <v>Diferencial</v>
      </c>
      <c r="C36" s="871"/>
      <c r="D36" s="871"/>
      <c r="E36" s="871"/>
      <c r="F36" s="871"/>
      <c r="G36" s="871"/>
      <c r="H36" s="872"/>
      <c r="I36" s="266"/>
      <c r="J36" s="267"/>
      <c r="K36" s="268">
        <f>VLOOKUP(A36,EQUIPOS!A6:D163,4,FALSE)</f>
        <v>3447.6639520526246</v>
      </c>
      <c r="L36" s="269"/>
      <c r="M36" s="440">
        <v>4</v>
      </c>
      <c r="N36" s="271">
        <f>K36/M36</f>
        <v>861.91598801315615</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N75*M41</f>
        <v>1010.0320112950249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1871.9479993081809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1142859.8644157553</v>
      </c>
      <c r="N48" s="271">
        <f>K48*M48</f>
        <v>22857.197288315107</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132331.14219550852</v>
      </c>
      <c r="N49" s="271">
        <f>K49*M49</f>
        <v>132331.14219550852</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974236.38805299951</v>
      </c>
      <c r="N50" s="271">
        <f>K50*M50</f>
        <v>448148.73850437981</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603337.07798820338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08">
        <f>VLOOKUP(A58,TRANSPORTE!A1:D117,4,FALSE)</f>
        <v>2.0920395809394612</v>
      </c>
      <c r="M58" s="909"/>
      <c r="N58" s="286">
        <f>K58*L58</f>
        <v>0.58577108266304923</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f>
        <v>0.58577108266304923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10100.320112950249</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615309.93187154457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123061.98637430892</v>
      </c>
      <c r="M82" s="857"/>
      <c r="N82" s="51"/>
    </row>
    <row r="83" spans="1:14">
      <c r="B83" s="89" t="s">
        <v>973</v>
      </c>
      <c r="C83" s="90"/>
      <c r="D83" s="90"/>
      <c r="E83" s="90"/>
      <c r="F83" s="90"/>
      <c r="G83" s="90"/>
      <c r="H83" s="90"/>
      <c r="I83" s="87"/>
      <c r="J83" s="88"/>
      <c r="K83" s="303">
        <v>0.05</v>
      </c>
      <c r="L83" s="856">
        <f>N77*K83</f>
        <v>30765.496593577231</v>
      </c>
      <c r="M83" s="857"/>
      <c r="N83" s="51"/>
    </row>
    <row r="84" spans="1:14" ht="15.75" thickBot="1">
      <c r="B84" s="91" t="s">
        <v>974</v>
      </c>
      <c r="C84" s="92"/>
      <c r="D84" s="92"/>
      <c r="E84" s="92"/>
      <c r="F84" s="92"/>
      <c r="G84" s="92"/>
      <c r="H84" s="92"/>
      <c r="I84" s="93"/>
      <c r="J84" s="94"/>
      <c r="K84" s="304">
        <v>0.05</v>
      </c>
      <c r="L84" s="858">
        <f>N77*K84</f>
        <v>30765.496593577231</v>
      </c>
      <c r="M84" s="859"/>
      <c r="N84" s="51"/>
    </row>
    <row r="85" spans="1:14" ht="15.75" thickBot="1">
      <c r="B85" s="821" t="s">
        <v>953</v>
      </c>
      <c r="C85" s="822"/>
      <c r="D85" s="822"/>
      <c r="E85" s="822"/>
      <c r="F85" s="822"/>
      <c r="G85" s="822"/>
      <c r="H85" s="822"/>
      <c r="I85" s="822"/>
      <c r="J85" s="822"/>
      <c r="K85" s="822"/>
      <c r="L85" s="822"/>
      <c r="M85" s="823"/>
      <c r="N85" s="52">
        <f>L82+L83+L84</f>
        <v>184592.97956146338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799902.91143300792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310</v>
      </c>
      <c r="B36" s="870" t="str">
        <f>VLOOKUP(A36,EQUIPOS!A6:D154,3,FALSE)</f>
        <v>Retroexcavadora A25C</v>
      </c>
      <c r="C36" s="871"/>
      <c r="D36" s="871"/>
      <c r="E36" s="871"/>
      <c r="F36" s="871"/>
      <c r="G36" s="871"/>
      <c r="H36" s="872"/>
      <c r="I36" s="266"/>
      <c r="J36" s="267"/>
      <c r="K36" s="268">
        <f>VLOOKUP(A36,EQUIPOS!A6:D163,4,FALSE)</f>
        <v>262903.65236440464</v>
      </c>
      <c r="L36" s="269"/>
      <c r="M36" s="335">
        <v>3</v>
      </c>
      <c r="N36" s="271">
        <f>K36/M36</f>
        <v>87634.550788134875</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N75*M41</f>
        <v>1346.7093483933668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88981.260136528246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1142859.8644157553</v>
      </c>
      <c r="N48" s="271">
        <f>K48*M48</f>
        <v>22857.197288315107</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270316.43319391599</v>
      </c>
      <c r="N49" s="271">
        <f>K49*M49</f>
        <v>124345.55926920136</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716994.18862293696</v>
      </c>
      <c r="N50" s="271">
        <f>K50*M50</f>
        <v>716994.18862293696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864196.94518045336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908">
        <f>VLOOKUP(A58,TRANSPORTE!A1:D117,4,FALSE)</f>
        <v>2.0920395809394612</v>
      </c>
      <c r="M58" s="909"/>
      <c r="N58" s="286">
        <f>K58*L58</f>
        <v>0.58577108266304923</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908">
        <f>VLOOKUP(A59,TRANSPORTE!A1:D117,4,FALSE)</f>
        <v>1816.651127221553</v>
      </c>
      <c r="M59" s="909"/>
      <c r="N59" s="286">
        <f>K59*L59</f>
        <v>835.65951852191438</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836.24528960457747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13467.093483933666</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967481.54409051989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193496.30881810398</v>
      </c>
      <c r="M82" s="857"/>
      <c r="N82" s="51"/>
    </row>
    <row r="83" spans="1:14">
      <c r="B83" s="89" t="s">
        <v>973</v>
      </c>
      <c r="C83" s="90"/>
      <c r="D83" s="90"/>
      <c r="E83" s="90"/>
      <c r="F83" s="90"/>
      <c r="G83" s="90"/>
      <c r="H83" s="90"/>
      <c r="I83" s="87"/>
      <c r="J83" s="88"/>
      <c r="K83" s="303">
        <v>0.05</v>
      </c>
      <c r="L83" s="856">
        <f>N77*K83</f>
        <v>48374.077204525995</v>
      </c>
      <c r="M83" s="857"/>
      <c r="N83" s="51"/>
    </row>
    <row r="84" spans="1:14" ht="15.75" thickBot="1">
      <c r="B84" s="91" t="s">
        <v>974</v>
      </c>
      <c r="C84" s="92"/>
      <c r="D84" s="92"/>
      <c r="E84" s="92"/>
      <c r="F84" s="92"/>
      <c r="G84" s="92"/>
      <c r="H84" s="92"/>
      <c r="I84" s="93"/>
      <c r="J84" s="94"/>
      <c r="K84" s="304">
        <v>0.05</v>
      </c>
      <c r="L84" s="858">
        <f>N77*K84</f>
        <v>48374.077204525995</v>
      </c>
      <c r="M84" s="859"/>
      <c r="N84" s="51"/>
    </row>
    <row r="85" spans="1:14" ht="15.75" thickBot="1">
      <c r="B85" s="821" t="s">
        <v>953</v>
      </c>
      <c r="C85" s="822"/>
      <c r="D85" s="822"/>
      <c r="E85" s="822"/>
      <c r="F85" s="822"/>
      <c r="G85" s="822"/>
      <c r="H85" s="822"/>
      <c r="I85" s="822"/>
      <c r="J85" s="822"/>
      <c r="K85" s="822"/>
      <c r="L85" s="822"/>
      <c r="M85" s="823"/>
      <c r="N85" s="52">
        <f>L82+L83+L84</f>
        <v>290244.46322715597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1257726.0073176757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335">
        <v>0.5</v>
      </c>
      <c r="N36" s="271">
        <f>K36/M36</f>
        <v>34981.340635183442</v>
      </c>
    </row>
    <row r="37" spans="1:14">
      <c r="A37" s="113" t="s">
        <v>320</v>
      </c>
      <c r="B37" s="870" t="str">
        <f>VLOOKUP(A37,EQUIPOS!A7:D154,3,FALSE)</f>
        <v>Retroexcavadora sobre llantas, motor 62HP, Profundidad de excavación de 5.41 metros.</v>
      </c>
      <c r="C37" s="871"/>
      <c r="D37" s="871"/>
      <c r="E37" s="871"/>
      <c r="F37" s="871"/>
      <c r="G37" s="871"/>
      <c r="H37" s="872"/>
      <c r="I37" s="420"/>
      <c r="J37" s="421"/>
      <c r="K37" s="268">
        <f>VLOOKUP(A37,EQUIPOS!A7:D164,4,FALSE)</f>
        <v>269087.23565525725</v>
      </c>
      <c r="L37" s="334"/>
      <c r="M37" s="335">
        <v>1.5</v>
      </c>
      <c r="N37" s="271">
        <f>K37/M37</f>
        <v>179391.49043683815</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N75*M41</f>
        <v>2693.4186967867336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217066.24976880834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270316.43319391599</v>
      </c>
      <c r="N48" s="271">
        <f>K48*M48</f>
        <v>156783.53125247126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193083.16656708284</v>
      </c>
      <c r="N49" s="271">
        <f>K49*M49</f>
        <v>193083.16656708284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349866.69781955413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08">
        <f>VLOOKUP(A58,TRANSPORTE!A1:D117,4,FALSE)</f>
        <v>724.75264320321367</v>
      </c>
      <c r="M58" s="909"/>
      <c r="N58" s="286">
        <f>K58*L58</f>
        <v>724.75264320321367</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08">
        <f>VLOOKUP(A59,TRANSPORTE!A1:D117,4,FALSE)</f>
        <v>1816.651127221553</v>
      </c>
      <c r="M59" s="909"/>
      <c r="N59" s="286">
        <f>K59*L59</f>
        <v>1053.6576537885007</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f>
        <v>1778.4102969917144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26934.186967867332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595645.54485322151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119129.1089706443</v>
      </c>
      <c r="M82" s="857"/>
      <c r="N82" s="51"/>
    </row>
    <row r="83" spans="1:14">
      <c r="B83" s="89" t="s">
        <v>973</v>
      </c>
      <c r="C83" s="90"/>
      <c r="D83" s="90"/>
      <c r="E83" s="90"/>
      <c r="F83" s="90"/>
      <c r="G83" s="90"/>
      <c r="H83" s="90"/>
      <c r="I83" s="87"/>
      <c r="J83" s="88"/>
      <c r="K83" s="303">
        <v>0.05</v>
      </c>
      <c r="L83" s="856">
        <f>N77*K83</f>
        <v>29782.277242661075</v>
      </c>
      <c r="M83" s="857"/>
      <c r="N83" s="51"/>
    </row>
    <row r="84" spans="1:14" ht="15.75" thickBot="1">
      <c r="B84" s="91" t="s">
        <v>974</v>
      </c>
      <c r="C84" s="92"/>
      <c r="D84" s="92"/>
      <c r="E84" s="92"/>
      <c r="F84" s="92"/>
      <c r="G84" s="92"/>
      <c r="H84" s="92"/>
      <c r="I84" s="93"/>
      <c r="J84" s="94"/>
      <c r="K84" s="304">
        <v>0.05</v>
      </c>
      <c r="L84" s="858">
        <f>N77*K84</f>
        <v>29782.277242661075</v>
      </c>
      <c r="M84" s="859"/>
      <c r="N84" s="51"/>
    </row>
    <row r="85" spans="1:14" ht="15.75" thickBot="1">
      <c r="B85" s="821" t="s">
        <v>953</v>
      </c>
      <c r="C85" s="822"/>
      <c r="D85" s="822"/>
      <c r="E85" s="822"/>
      <c r="F85" s="822"/>
      <c r="G85" s="822"/>
      <c r="H85" s="822"/>
      <c r="I85" s="822"/>
      <c r="J85" s="822"/>
      <c r="K85" s="822"/>
      <c r="L85" s="822"/>
      <c r="M85" s="823"/>
      <c r="N85" s="52">
        <f>L82+L83+L84</f>
        <v>178693.66345596645</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774339.20830918802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335">
        <v>0.5</v>
      </c>
      <c r="N36" s="271">
        <f>K36/M36</f>
        <v>34981.340635183442</v>
      </c>
    </row>
    <row r="37" spans="1:14">
      <c r="A37" s="113" t="s">
        <v>303</v>
      </c>
      <c r="B37" s="870" t="str">
        <f>VLOOKUP(A37,EQUIPOS!A7:D154,3,FALSE)</f>
        <v>Retrocargador, pala de 1,1 m3 de capacidad, profundidad de excavación de 4.400 mm y una altura de 5.680 mm</v>
      </c>
      <c r="C37" s="871"/>
      <c r="D37" s="871"/>
      <c r="E37" s="871"/>
      <c r="F37" s="871"/>
      <c r="G37" s="871"/>
      <c r="H37" s="872"/>
      <c r="I37" s="420"/>
      <c r="J37" s="421"/>
      <c r="K37" s="268">
        <f>VLOOKUP(A37,EQUIPOS!A7:D164,4,FALSE)</f>
        <v>243139.74551293923</v>
      </c>
      <c r="L37" s="334"/>
      <c r="M37" s="335">
        <v>1.5</v>
      </c>
      <c r="N37" s="271">
        <f>K37/M37</f>
        <v>162093.16367529283</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N75*M41</f>
        <v>2693.4186967867336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199767.92300726302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270316.43319391599</v>
      </c>
      <c r="N48" s="271">
        <f>K48*M48</f>
        <v>156783.53125247126</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193083.16656708284</v>
      </c>
      <c r="N49" s="271">
        <f>K49*M49</f>
        <v>193083.16656708284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349866.69781955413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908">
        <f>VLOOKUP(A58,TRANSPORTE!A1:D117,4,FALSE)</f>
        <v>724.75264320321367</v>
      </c>
      <c r="M58" s="909"/>
      <c r="N58" s="286">
        <f>K58*L58</f>
        <v>724.75264320321367</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908">
        <f>VLOOKUP(A59,TRANSPORTE!A1:D117,4,FALSE)</f>
        <v>1816.651127221553</v>
      </c>
      <c r="M59" s="909"/>
      <c r="N59" s="286">
        <f>K59*L59</f>
        <v>1053.6576537885007</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1778.4102969917144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26934.186967867332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578347.21809167613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115669.44361833524</v>
      </c>
      <c r="M82" s="857"/>
      <c r="N82" s="51"/>
    </row>
    <row r="83" spans="1:14">
      <c r="B83" s="89" t="s">
        <v>973</v>
      </c>
      <c r="C83" s="90"/>
      <c r="D83" s="90"/>
      <c r="E83" s="90"/>
      <c r="F83" s="90"/>
      <c r="G83" s="90"/>
      <c r="H83" s="90"/>
      <c r="I83" s="87"/>
      <c r="J83" s="88"/>
      <c r="K83" s="303">
        <v>0.05</v>
      </c>
      <c r="L83" s="856">
        <f>N77*K83</f>
        <v>28917.360904583809</v>
      </c>
      <c r="M83" s="857"/>
      <c r="N83" s="51"/>
    </row>
    <row r="84" spans="1:14" ht="15.75" thickBot="1">
      <c r="B84" s="91" t="s">
        <v>974</v>
      </c>
      <c r="C84" s="92"/>
      <c r="D84" s="92"/>
      <c r="E84" s="92"/>
      <c r="F84" s="92"/>
      <c r="G84" s="92"/>
      <c r="H84" s="92"/>
      <c r="I84" s="93"/>
      <c r="J84" s="94"/>
      <c r="K84" s="304">
        <v>0.05</v>
      </c>
      <c r="L84" s="858">
        <f>N77*K84</f>
        <v>28917.360904583809</v>
      </c>
      <c r="M84" s="859"/>
      <c r="N84" s="51"/>
    </row>
    <row r="85" spans="1:14" ht="15.75" thickBot="1">
      <c r="B85" s="821" t="s">
        <v>953</v>
      </c>
      <c r="C85" s="822"/>
      <c r="D85" s="822"/>
      <c r="E85" s="822"/>
      <c r="F85" s="822"/>
      <c r="G85" s="822"/>
      <c r="H85" s="822"/>
      <c r="I85" s="822"/>
      <c r="J85" s="822"/>
      <c r="K85" s="822"/>
      <c r="L85" s="822"/>
      <c r="M85" s="823"/>
      <c r="N85" s="52">
        <f>L82+L83+L84</f>
        <v>173504.16542750288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751851.38351917895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134.53962180720401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19548.128979671685</v>
      </c>
      <c r="N48" s="271">
        <f>K48*M48</f>
        <v>19548.128979671685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19548.128979671685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2690.7924361440801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22373.461037622968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4474.6922075245939</v>
      </c>
      <c r="M82" s="857"/>
      <c r="N82" s="51"/>
    </row>
    <row r="83" spans="1:14">
      <c r="B83" s="89" t="s">
        <v>973</v>
      </c>
      <c r="C83" s="90"/>
      <c r="D83" s="90"/>
      <c r="E83" s="90"/>
      <c r="F83" s="90"/>
      <c r="G83" s="90"/>
      <c r="H83" s="90"/>
      <c r="I83" s="87"/>
      <c r="J83" s="88"/>
      <c r="K83" s="303">
        <v>0.05</v>
      </c>
      <c r="L83" s="856">
        <f>N77*K83</f>
        <v>1118.6730518811485</v>
      </c>
      <c r="M83" s="857"/>
      <c r="N83" s="51"/>
    </row>
    <row r="84" spans="1:14" ht="15.75" thickBot="1">
      <c r="B84" s="91" t="s">
        <v>974</v>
      </c>
      <c r="C84" s="92"/>
      <c r="D84" s="92"/>
      <c r="E84" s="92"/>
      <c r="F84" s="92"/>
      <c r="G84" s="92"/>
      <c r="H84" s="92"/>
      <c r="I84" s="93"/>
      <c r="J84" s="94"/>
      <c r="K84" s="304">
        <v>0.05</v>
      </c>
      <c r="L84" s="858">
        <f>N77*K84</f>
        <v>1118.6730518811485</v>
      </c>
      <c r="M84" s="859"/>
      <c r="N84" s="51"/>
    </row>
    <row r="85" spans="1:14" ht="15.75" thickBot="1">
      <c r="B85" s="821" t="s">
        <v>953</v>
      </c>
      <c r="C85" s="822"/>
      <c r="D85" s="822"/>
      <c r="E85" s="822"/>
      <c r="F85" s="822"/>
      <c r="G85" s="822"/>
      <c r="H85" s="822"/>
      <c r="I85" s="822"/>
      <c r="J85" s="822"/>
      <c r="K85" s="822"/>
      <c r="L85" s="822"/>
      <c r="M85" s="823"/>
      <c r="N85" s="52">
        <f>L82+L83+L84</f>
        <v>6712.0383112868903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29085.49934890986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986" t="s">
        <v>944</v>
      </c>
      <c r="D30" s="987"/>
      <c r="E30" s="987"/>
      <c r="F30" s="987"/>
      <c r="G30" s="987"/>
      <c r="H30" s="987"/>
      <c r="I30" s="987"/>
      <c r="J30" s="453"/>
      <c r="K30" s="306"/>
      <c r="L30" s="797" t="s">
        <v>945</v>
      </c>
      <c r="M30" s="798"/>
      <c r="N30" s="71" t="s">
        <v>946</v>
      </c>
    </row>
    <row r="31" spans="1:14" ht="30" customHeight="1" thickBot="1">
      <c r="A31" t="s">
        <v>1845</v>
      </c>
      <c r="B31" s="80" t="s">
        <v>1132</v>
      </c>
      <c r="C31" s="988" t="s">
        <v>2137</v>
      </c>
      <c r="D31" s="989"/>
      <c r="E31" s="989"/>
      <c r="F31" s="989"/>
      <c r="G31" s="989"/>
      <c r="H31" s="989"/>
      <c r="I31" s="989"/>
      <c r="J31" s="98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1045416.0233445171</v>
      </c>
      <c r="N50" s="271">
        <f>K50*M50</f>
        <v>125449.92280134205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27031.643319391602</v>
      </c>
      <c r="N51" s="271">
        <f>K51*M51</f>
        <v>54063.286638783204</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113532.90194144472</v>
      </c>
      <c r="N52" s="271">
        <f>K52*M52</f>
        <v>56766.450970722362</v>
      </c>
    </row>
    <row r="53" spans="1:14" ht="15.75" thickBot="1">
      <c r="B53" s="821" t="s">
        <v>953</v>
      </c>
      <c r="C53" s="822"/>
      <c r="D53" s="822"/>
      <c r="E53" s="822"/>
      <c r="F53" s="822"/>
      <c r="G53" s="822"/>
      <c r="H53" s="822"/>
      <c r="I53" s="822"/>
      <c r="J53" s="822"/>
      <c r="K53" s="822"/>
      <c r="L53" s="822"/>
      <c r="M53" s="823"/>
      <c r="N53" s="393">
        <f>SUM(N48:N52)</f>
        <v>586314.91646278696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08">
        <f>VLOOKUP(A58,TRANSPORTE!A1:D117,4,FALSE)</f>
        <v>1816.651127221553</v>
      </c>
      <c r="M58" s="909"/>
      <c r="N58" s="286">
        <f>K58*L58</f>
        <v>1998.3162399437085</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1998.3162399437085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630734.57717712177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126146.91543542437</v>
      </c>
      <c r="M82" s="857"/>
      <c r="N82" s="51"/>
    </row>
    <row r="83" spans="1:14">
      <c r="B83" s="89" t="s">
        <v>973</v>
      </c>
      <c r="C83" s="90"/>
      <c r="D83" s="90"/>
      <c r="E83" s="90"/>
      <c r="F83" s="90"/>
      <c r="G83" s="90"/>
      <c r="H83" s="90"/>
      <c r="I83" s="87"/>
      <c r="J83" s="88"/>
      <c r="K83" s="303">
        <v>0.05</v>
      </c>
      <c r="L83" s="856">
        <f>N77*K83</f>
        <v>31536.728858856091</v>
      </c>
      <c r="M83" s="857"/>
      <c r="N83" s="51"/>
    </row>
    <row r="84" spans="1:14" ht="15.75" thickBot="1">
      <c r="B84" s="91" t="s">
        <v>974</v>
      </c>
      <c r="C84" s="92"/>
      <c r="D84" s="92"/>
      <c r="E84" s="92"/>
      <c r="F84" s="92"/>
      <c r="G84" s="92"/>
      <c r="H84" s="92"/>
      <c r="I84" s="93"/>
      <c r="J84" s="94"/>
      <c r="K84" s="304">
        <v>0.05</v>
      </c>
      <c r="L84" s="858">
        <f>N77*K84</f>
        <v>31536.728858856091</v>
      </c>
      <c r="M84" s="859"/>
      <c r="N84" s="51"/>
    </row>
    <row r="85" spans="1:14" ht="15.75" thickBot="1">
      <c r="B85" s="821" t="s">
        <v>953</v>
      </c>
      <c r="C85" s="822"/>
      <c r="D85" s="822"/>
      <c r="E85" s="822"/>
      <c r="F85" s="822"/>
      <c r="G85" s="822"/>
      <c r="H85" s="822"/>
      <c r="I85" s="822"/>
      <c r="J85" s="822"/>
      <c r="K85" s="822"/>
      <c r="L85" s="822"/>
      <c r="M85" s="823"/>
      <c r="N85" s="52">
        <f>L82+L83+L84</f>
        <v>189220.37315313652</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819954.95033025835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986" t="s">
        <v>944</v>
      </c>
      <c r="D30" s="987"/>
      <c r="E30" s="987"/>
      <c r="F30" s="987"/>
      <c r="G30" s="987"/>
      <c r="H30" s="987"/>
      <c r="I30" s="987"/>
      <c r="J30" s="453"/>
      <c r="K30" s="306"/>
      <c r="L30" s="797" t="s">
        <v>945</v>
      </c>
      <c r="M30" s="798"/>
      <c r="N30" s="71" t="s">
        <v>946</v>
      </c>
    </row>
    <row r="31" spans="1:14" ht="27" customHeight="1" thickBot="1">
      <c r="A31" t="s">
        <v>1845</v>
      </c>
      <c r="B31" s="80" t="s">
        <v>1133</v>
      </c>
      <c r="C31" s="988" t="s">
        <v>2138</v>
      </c>
      <c r="D31" s="989"/>
      <c r="E31" s="989"/>
      <c r="F31" s="989"/>
      <c r="G31" s="989"/>
      <c r="H31" s="989"/>
      <c r="I31" s="989"/>
      <c r="J31" s="98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1045416.0233445171</v>
      </c>
      <c r="N50" s="271">
        <f>K50*M50</f>
        <v>125449.92280134205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27031.643319391602</v>
      </c>
      <c r="N51" s="271">
        <f>K51*M51</f>
        <v>54063.286638783204</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158518.72396724988</v>
      </c>
      <c r="N52" s="271">
        <f>K52*M52</f>
        <v>79259.361983624942</v>
      </c>
    </row>
    <row r="53" spans="1:14" ht="15.75" thickBot="1">
      <c r="B53" s="821" t="s">
        <v>953</v>
      </c>
      <c r="C53" s="822"/>
      <c r="D53" s="822"/>
      <c r="E53" s="822"/>
      <c r="F53" s="822"/>
      <c r="G53" s="822"/>
      <c r="H53" s="822"/>
      <c r="I53" s="822"/>
      <c r="J53" s="822"/>
      <c r="K53" s="822"/>
      <c r="L53" s="822"/>
      <c r="M53" s="823"/>
      <c r="N53" s="393">
        <f>SUM(N48:N52)</f>
        <v>608807.82747568958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08">
        <f>VLOOKUP(A58,TRANSPORTE!A1:D117,4,FALSE)</f>
        <v>1816.651127221553</v>
      </c>
      <c r="M58" s="909"/>
      <c r="N58" s="286">
        <f>K58*L58</f>
        <v>1998.3162399437085</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1998.3162399437085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653227.48819002439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130645.49763800489</v>
      </c>
      <c r="M82" s="857"/>
      <c r="N82" s="51"/>
    </row>
    <row r="83" spans="1:14">
      <c r="B83" s="89" t="s">
        <v>973</v>
      </c>
      <c r="C83" s="90"/>
      <c r="D83" s="90"/>
      <c r="E83" s="90"/>
      <c r="F83" s="90"/>
      <c r="G83" s="90"/>
      <c r="H83" s="90"/>
      <c r="I83" s="87"/>
      <c r="J83" s="88"/>
      <c r="K83" s="303">
        <v>0.05</v>
      </c>
      <c r="L83" s="856">
        <f>N77*K83</f>
        <v>32661.374409501223</v>
      </c>
      <c r="M83" s="857"/>
      <c r="N83" s="51"/>
    </row>
    <row r="84" spans="1:14" ht="15.75" thickBot="1">
      <c r="B84" s="91" t="s">
        <v>974</v>
      </c>
      <c r="C84" s="92"/>
      <c r="D84" s="92"/>
      <c r="E84" s="92"/>
      <c r="F84" s="92"/>
      <c r="G84" s="92"/>
      <c r="H84" s="92"/>
      <c r="I84" s="93"/>
      <c r="J84" s="94"/>
      <c r="K84" s="304">
        <v>0.05</v>
      </c>
      <c r="L84" s="858">
        <f>N77*K84</f>
        <v>32661.374409501223</v>
      </c>
      <c r="M84" s="859"/>
      <c r="N84" s="51"/>
    </row>
    <row r="85" spans="1:14" ht="15.75" thickBot="1">
      <c r="B85" s="821" t="s">
        <v>953</v>
      </c>
      <c r="C85" s="822"/>
      <c r="D85" s="822"/>
      <c r="E85" s="822"/>
      <c r="F85" s="822"/>
      <c r="G85" s="822"/>
      <c r="H85" s="822"/>
      <c r="I85" s="822"/>
      <c r="J85" s="822"/>
      <c r="K85" s="822"/>
      <c r="L85" s="822"/>
      <c r="M85" s="823"/>
      <c r="N85" s="52">
        <f>L82+L83+L84</f>
        <v>195968.24645700731</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849195.73464703164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986" t="s">
        <v>944</v>
      </c>
      <c r="D30" s="987"/>
      <c r="E30" s="987"/>
      <c r="F30" s="987"/>
      <c r="G30" s="987"/>
      <c r="H30" s="987"/>
      <c r="I30" s="987"/>
      <c r="J30" s="453"/>
      <c r="K30" s="306"/>
      <c r="L30" s="797" t="s">
        <v>945</v>
      </c>
      <c r="M30" s="798"/>
      <c r="N30" s="71" t="s">
        <v>946</v>
      </c>
    </row>
    <row r="31" spans="1:14" ht="27" customHeight="1" thickBot="1">
      <c r="A31" t="s">
        <v>1845</v>
      </c>
      <c r="B31" s="80" t="s">
        <v>1680</v>
      </c>
      <c r="C31" s="988" t="s">
        <v>2139</v>
      </c>
      <c r="D31" s="989"/>
      <c r="E31" s="989"/>
      <c r="F31" s="989"/>
      <c r="G31" s="989"/>
      <c r="H31" s="989"/>
      <c r="I31" s="989"/>
      <c r="J31" s="98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1045416.0233445171</v>
      </c>
      <c r="N50" s="271">
        <f>K50*M50</f>
        <v>125449.92280134205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27031.643319391602</v>
      </c>
      <c r="N51" s="271">
        <f>K51*M51</f>
        <v>54063.286638783204</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170538.6277859183</v>
      </c>
      <c r="N52" s="271">
        <f>K52*M52</f>
        <v>85269.313892959151</v>
      </c>
    </row>
    <row r="53" spans="1:14" ht="15.75" thickBot="1">
      <c r="B53" s="821" t="s">
        <v>953</v>
      </c>
      <c r="C53" s="822"/>
      <c r="D53" s="822"/>
      <c r="E53" s="822"/>
      <c r="F53" s="822"/>
      <c r="G53" s="822"/>
      <c r="H53" s="822"/>
      <c r="I53" s="822"/>
      <c r="J53" s="822"/>
      <c r="K53" s="822"/>
      <c r="L53" s="822"/>
      <c r="M53" s="823"/>
      <c r="N53" s="393">
        <f>SUM(N48:N52)</f>
        <v>614817.77938502375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08">
        <f>VLOOKUP(A58,TRANSPORTE!A1:D117,4,FALSE)</f>
        <v>1816.651127221553</v>
      </c>
      <c r="M58" s="909"/>
      <c r="N58" s="286">
        <f>K58*L58</f>
        <v>1998.3162399437085</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1998.3162399437085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659237.44009935856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131847.48801987173</v>
      </c>
      <c r="M82" s="857"/>
      <c r="N82" s="51"/>
    </row>
    <row r="83" spans="1:14">
      <c r="B83" s="89" t="s">
        <v>973</v>
      </c>
      <c r="C83" s="90"/>
      <c r="D83" s="90"/>
      <c r="E83" s="90"/>
      <c r="F83" s="90"/>
      <c r="G83" s="90"/>
      <c r="H83" s="90"/>
      <c r="I83" s="87"/>
      <c r="J83" s="88"/>
      <c r="K83" s="303">
        <v>0.05</v>
      </c>
      <c r="L83" s="856">
        <f>N77*K83</f>
        <v>32961.872004967932</v>
      </c>
      <c r="M83" s="857"/>
      <c r="N83" s="51"/>
    </row>
    <row r="84" spans="1:14" ht="15.75" thickBot="1">
      <c r="B84" s="91" t="s">
        <v>974</v>
      </c>
      <c r="C84" s="92"/>
      <c r="D84" s="92"/>
      <c r="E84" s="92"/>
      <c r="F84" s="92"/>
      <c r="G84" s="92"/>
      <c r="H84" s="92"/>
      <c r="I84" s="93"/>
      <c r="J84" s="94"/>
      <c r="K84" s="304">
        <v>0.05</v>
      </c>
      <c r="L84" s="858">
        <f>N77*K84</f>
        <v>32961.872004967932</v>
      </c>
      <c r="M84" s="859"/>
      <c r="N84" s="51"/>
    </row>
    <row r="85" spans="1:14" ht="15.75" thickBot="1">
      <c r="B85" s="821" t="s">
        <v>953</v>
      </c>
      <c r="C85" s="822"/>
      <c r="D85" s="822"/>
      <c r="E85" s="822"/>
      <c r="F85" s="822"/>
      <c r="G85" s="822"/>
      <c r="H85" s="822"/>
      <c r="I85" s="822"/>
      <c r="J85" s="822"/>
      <c r="K85" s="822"/>
      <c r="L85" s="822"/>
      <c r="M85" s="823"/>
      <c r="N85" s="52">
        <f>L82+L83+L84</f>
        <v>197771.23202980761</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857008.6721291662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986" t="s">
        <v>944</v>
      </c>
      <c r="D30" s="987"/>
      <c r="E30" s="987"/>
      <c r="F30" s="987"/>
      <c r="G30" s="987"/>
      <c r="H30" s="987"/>
      <c r="I30" s="987"/>
      <c r="J30" s="453"/>
      <c r="K30" s="306"/>
      <c r="L30" s="797" t="s">
        <v>945</v>
      </c>
      <c r="M30" s="798"/>
      <c r="N30" s="71" t="s">
        <v>946</v>
      </c>
    </row>
    <row r="31" spans="1:14" ht="28.5" customHeight="1" thickBot="1">
      <c r="A31" t="s">
        <v>1845</v>
      </c>
      <c r="B31" s="80" t="s">
        <v>1681</v>
      </c>
      <c r="C31" s="988" t="s">
        <v>2140</v>
      </c>
      <c r="D31" s="989"/>
      <c r="E31" s="989"/>
      <c r="F31" s="989"/>
      <c r="G31" s="989"/>
      <c r="H31" s="989"/>
      <c r="I31" s="989"/>
      <c r="J31" s="989"/>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2020.0640225900497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1045416.0233445171</v>
      </c>
      <c r="N50" s="271">
        <f>K50*M50</f>
        <v>125449.92280134205</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27031.643319391602</v>
      </c>
      <c r="N51" s="271">
        <f>K51*M51</f>
        <v>54063.286638783204</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176405.95024232313</v>
      </c>
      <c r="N52" s="271">
        <f>K52*M52</f>
        <v>88202.975121161566</v>
      </c>
    </row>
    <row r="53" spans="1:14" ht="15.75" thickBot="1">
      <c r="B53" s="821" t="s">
        <v>953</v>
      </c>
      <c r="C53" s="822"/>
      <c r="D53" s="822"/>
      <c r="E53" s="822"/>
      <c r="F53" s="822"/>
      <c r="G53" s="822"/>
      <c r="H53" s="822"/>
      <c r="I53" s="822"/>
      <c r="J53" s="822"/>
      <c r="K53" s="822"/>
      <c r="L53" s="822"/>
      <c r="M53" s="823"/>
      <c r="N53" s="393">
        <f>SUM(N48:N52)</f>
        <v>617751.44061322615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908">
        <f>VLOOKUP(A58,TRANSPORTE!A1:D117,4,FALSE)</f>
        <v>1816.651127221553</v>
      </c>
      <c r="M58" s="909"/>
      <c r="N58" s="286">
        <f>K58*L58</f>
        <v>1998.3162399437085</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1998.3162399437085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40401.280451800994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662171.10132756096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132434.22026551221</v>
      </c>
      <c r="M82" s="857"/>
      <c r="N82" s="51"/>
    </row>
    <row r="83" spans="1:14">
      <c r="B83" s="89" t="s">
        <v>973</v>
      </c>
      <c r="C83" s="90"/>
      <c r="D83" s="90"/>
      <c r="E83" s="90"/>
      <c r="F83" s="90"/>
      <c r="G83" s="90"/>
      <c r="H83" s="90"/>
      <c r="I83" s="87"/>
      <c r="J83" s="88"/>
      <c r="K83" s="303">
        <v>0.05</v>
      </c>
      <c r="L83" s="856">
        <f>N77*K83</f>
        <v>33108.555066378052</v>
      </c>
      <c r="M83" s="857"/>
      <c r="N83" s="51"/>
    </row>
    <row r="84" spans="1:14" ht="15.75" thickBot="1">
      <c r="B84" s="91" t="s">
        <v>974</v>
      </c>
      <c r="C84" s="92"/>
      <c r="D84" s="92"/>
      <c r="E84" s="92"/>
      <c r="F84" s="92"/>
      <c r="G84" s="92"/>
      <c r="H84" s="92"/>
      <c r="I84" s="93"/>
      <c r="J84" s="94"/>
      <c r="K84" s="304">
        <v>0.05</v>
      </c>
      <c r="L84" s="858">
        <f>N77*K84</f>
        <v>33108.555066378052</v>
      </c>
      <c r="M84" s="859"/>
      <c r="N84" s="51"/>
    </row>
    <row r="85" spans="1:14" ht="15.75" thickBot="1">
      <c r="B85" s="821" t="s">
        <v>953</v>
      </c>
      <c r="C85" s="822"/>
      <c r="D85" s="822"/>
      <c r="E85" s="822"/>
      <c r="F85" s="822"/>
      <c r="G85" s="822"/>
      <c r="H85" s="822"/>
      <c r="I85" s="822"/>
      <c r="J85" s="822"/>
      <c r="K85" s="822"/>
      <c r="L85" s="822"/>
      <c r="M85" s="823"/>
      <c r="N85" s="52">
        <f>L82+L83+L84</f>
        <v>198651.33039826833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860822.43172582926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257</v>
      </c>
      <c r="B36" s="870" t="str">
        <f>VLOOKUP(A36,EQUIPOS!A6:D154,3,FALSE)</f>
        <v>Mezcladora de concreto 1 bulto</v>
      </c>
      <c r="C36" s="871"/>
      <c r="D36" s="871"/>
      <c r="E36" s="871"/>
      <c r="F36" s="871"/>
      <c r="G36" s="871"/>
      <c r="H36" s="872"/>
      <c r="I36" s="266"/>
      <c r="J36" s="267"/>
      <c r="K36" s="268">
        <f>VLOOKUP(A36,EQUIPOS!A6:D163,4,FALSE)</f>
        <v>19768.010135131884</v>
      </c>
      <c r="L36" s="269"/>
      <c r="M36" s="335">
        <v>1</v>
      </c>
      <c r="N36" s="271">
        <f>K36*M36</f>
        <v>19768.010135131884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3373.3390225900498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23141.349157721936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436543.08098549704</v>
      </c>
      <c r="N48" s="271">
        <f t="shared" ref="N48:N53" si="0">K48*M48</f>
        <v>220017.7128166905</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27031.643319391602</v>
      </c>
      <c r="N49" s="271">
        <f t="shared" si="0"/>
        <v>54063.286638783204</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643.61055522360959</v>
      </c>
      <c r="N50" s="271">
        <f t="shared" si="0"/>
        <v>71440.771629820665</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314098.07046517468</v>
      </c>
      <c r="N51" s="271">
        <f t="shared" si="0"/>
        <v>125639.22818606987</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393953.51210886321</v>
      </c>
      <c r="N52" s="272">
        <f t="shared" si="0"/>
        <v>148914.42757715029</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626.06666248651777</v>
      </c>
      <c r="N53" s="272">
        <f t="shared" si="0"/>
        <v>97666.399347896775</v>
      </c>
    </row>
    <row r="54" spans="1:14">
      <c r="B54" s="319"/>
      <c r="C54" s="316"/>
      <c r="D54" s="316"/>
      <c r="E54" s="316"/>
      <c r="F54" s="316"/>
      <c r="G54" s="316"/>
      <c r="H54" s="316"/>
      <c r="I54" s="316"/>
      <c r="J54" s="310"/>
      <c r="K54" s="44"/>
      <c r="L54" s="317"/>
      <c r="M54" s="425"/>
      <c r="N54" s="272"/>
    </row>
    <row r="55" spans="1:14" ht="15.75" thickBot="1">
      <c r="B55" s="910" t="s">
        <v>953</v>
      </c>
      <c r="C55" s="864"/>
      <c r="D55" s="864"/>
      <c r="E55" s="864"/>
      <c r="F55" s="864"/>
      <c r="G55" s="864"/>
      <c r="H55" s="864"/>
      <c r="I55" s="864"/>
      <c r="J55" s="864"/>
      <c r="K55" s="864"/>
      <c r="L55" s="864"/>
      <c r="M55" s="865"/>
      <c r="N55" s="104">
        <f>SUM(N48:N54)</f>
        <v>717741.82619641139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908">
        <f>VLOOKUP(A60,TRANSPORTE!A1:D117,4,FALSE)</f>
        <v>1816.651127221553</v>
      </c>
      <c r="M60" s="909"/>
      <c r="N60" s="286">
        <f>K60*L60</f>
        <v>726.6604508886212</v>
      </c>
    </row>
    <row r="61" spans="1:14">
      <c r="A61" t="s">
        <v>1229</v>
      </c>
      <c r="B61" s="46" t="str">
        <f>VLOOKUP(A61,TRANSPORTE!A1:D117,3,FALSE)</f>
        <v>Transporte de arena</v>
      </c>
      <c r="C61" s="47"/>
      <c r="D61" s="47"/>
      <c r="E61" s="47"/>
      <c r="F61" s="47"/>
      <c r="G61" s="47"/>
      <c r="H61" s="310" t="s">
        <v>339</v>
      </c>
      <c r="I61" s="278">
        <v>0.378</v>
      </c>
      <c r="J61" s="285">
        <v>1</v>
      </c>
      <c r="K61" s="278">
        <f>I61*J61</f>
        <v>0.378</v>
      </c>
      <c r="L61" s="908">
        <f>VLOOKUP(A61,TRANSPORTE!A1:D117,4,FALSE)</f>
        <v>1816.651127221553</v>
      </c>
      <c r="M61" s="909"/>
      <c r="N61" s="286">
        <f t="shared" ref="N61:N62" si="1">K61*L61</f>
        <v>686.69412608974699</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908">
        <f>VLOOKUP(A62,TRANSPORTE!A1:D117,4,FALSE)</f>
        <v>1816.651127221553</v>
      </c>
      <c r="M62" s="909"/>
      <c r="N62" s="286">
        <f t="shared" si="1"/>
        <v>915.59216811966269</v>
      </c>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2328.946745098031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67466.780451800994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810678.90255103237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162135.78051020647</v>
      </c>
      <c r="M84" s="857"/>
      <c r="N84" s="51"/>
    </row>
    <row r="85" spans="1:14">
      <c r="B85" s="89" t="s">
        <v>973</v>
      </c>
      <c r="C85" s="90"/>
      <c r="D85" s="90"/>
      <c r="E85" s="90"/>
      <c r="F85" s="90"/>
      <c r="G85" s="90"/>
      <c r="H85" s="90"/>
      <c r="I85" s="87"/>
      <c r="J85" s="88"/>
      <c r="K85" s="303">
        <v>0.05</v>
      </c>
      <c r="L85" s="856">
        <f>N79*K85</f>
        <v>40533.945127551618</v>
      </c>
      <c r="M85" s="857"/>
      <c r="N85" s="51"/>
    </row>
    <row r="86" spans="1:14" ht="15.75" thickBot="1">
      <c r="B86" s="91" t="s">
        <v>974</v>
      </c>
      <c r="C86" s="92"/>
      <c r="D86" s="92"/>
      <c r="E86" s="92"/>
      <c r="F86" s="92"/>
      <c r="G86" s="92"/>
      <c r="H86" s="92"/>
      <c r="I86" s="93"/>
      <c r="J86" s="94"/>
      <c r="K86" s="304">
        <v>0.05</v>
      </c>
      <c r="L86" s="858">
        <f>N79*K86</f>
        <v>40533.945127551618</v>
      </c>
      <c r="M86" s="859"/>
      <c r="N86" s="51"/>
    </row>
    <row r="87" spans="1:14" ht="15.75" thickBot="1">
      <c r="B87" s="821" t="s">
        <v>953</v>
      </c>
      <c r="C87" s="822"/>
      <c r="D87" s="822"/>
      <c r="E87" s="822"/>
      <c r="F87" s="822"/>
      <c r="G87" s="822"/>
      <c r="H87" s="822"/>
      <c r="I87" s="822"/>
      <c r="J87" s="822"/>
      <c r="K87" s="822"/>
      <c r="L87" s="822"/>
      <c r="M87" s="823"/>
      <c r="N87" s="52">
        <f>L84+L85+L86</f>
        <v>243203.67076530971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1053882.5733163422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1345.39621807204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2316.9979988049945</v>
      </c>
      <c r="N48" s="271">
        <f>K48*M48</f>
        <v>1158.4989994024972</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974236.38805299951</v>
      </c>
      <c r="N49" s="271">
        <f>K49*M49</f>
        <v>983978.75193352951</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27031.643319391602</v>
      </c>
      <c r="N50" s="271">
        <f>K50*M50</f>
        <v>8109.4929958174798</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910" t="s">
        <v>953</v>
      </c>
      <c r="C55" s="864"/>
      <c r="D55" s="864"/>
      <c r="E55" s="864"/>
      <c r="F55" s="864"/>
      <c r="G55" s="864"/>
      <c r="H55" s="864"/>
      <c r="I55" s="864"/>
      <c r="J55" s="864"/>
      <c r="K55" s="864"/>
      <c r="L55" s="864"/>
      <c r="M55" s="865"/>
      <c r="N55" s="104">
        <f>SUM(N48:N54)</f>
        <v>993246.74392874946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908">
        <f>VLOOKUP(A60,TRANSPORTE!A1:D117,4,FALSE)</f>
        <v>1816.651127221553</v>
      </c>
      <c r="M60" s="909"/>
      <c r="N60" s="286">
        <f>K60*L60</f>
        <v>1834.8176384937685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1834.8176384937685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26907.924361440797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1023334.882146756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204666.97642935123</v>
      </c>
      <c r="M84" s="857"/>
      <c r="N84" s="51"/>
    </row>
    <row r="85" spans="1:14">
      <c r="B85" s="89" t="s">
        <v>973</v>
      </c>
      <c r="C85" s="90"/>
      <c r="D85" s="90"/>
      <c r="E85" s="90"/>
      <c r="F85" s="90"/>
      <c r="G85" s="90"/>
      <c r="H85" s="90"/>
      <c r="I85" s="87"/>
      <c r="J85" s="88"/>
      <c r="K85" s="303">
        <v>0.05</v>
      </c>
      <c r="L85" s="856">
        <f>N79*K85</f>
        <v>51166.744107337807</v>
      </c>
      <c r="M85" s="857"/>
      <c r="N85" s="51"/>
    </row>
    <row r="86" spans="1:14" ht="15.75" thickBot="1">
      <c r="B86" s="91" t="s">
        <v>974</v>
      </c>
      <c r="C86" s="92"/>
      <c r="D86" s="92"/>
      <c r="E86" s="92"/>
      <c r="F86" s="92"/>
      <c r="G86" s="92"/>
      <c r="H86" s="92"/>
      <c r="I86" s="93"/>
      <c r="J86" s="94"/>
      <c r="K86" s="304">
        <v>0.05</v>
      </c>
      <c r="L86" s="858">
        <f>N79*K86</f>
        <v>51166.744107337807</v>
      </c>
      <c r="M86" s="859"/>
      <c r="N86" s="51"/>
    </row>
    <row r="87" spans="1:14" ht="15.75" thickBot="1">
      <c r="B87" s="821" t="s">
        <v>953</v>
      </c>
      <c r="C87" s="822"/>
      <c r="D87" s="822"/>
      <c r="E87" s="822"/>
      <c r="F87" s="822"/>
      <c r="G87" s="822"/>
      <c r="H87" s="822"/>
      <c r="I87" s="822"/>
      <c r="J87" s="822"/>
      <c r="K87" s="822"/>
      <c r="L87" s="822"/>
      <c r="M87" s="823"/>
      <c r="N87" s="52">
        <f>L84+L85+L86</f>
        <v>307000.46464402683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1330335.3467907829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9.25" customHeight="1" thickBot="1">
      <c r="A31" t="s">
        <v>1845</v>
      </c>
      <c r="B31" s="80" t="s">
        <v>1135</v>
      </c>
      <c r="C31" s="963" t="s">
        <v>2143</v>
      </c>
      <c r="D31" s="964"/>
      <c r="E31" s="964"/>
      <c r="F31" s="964"/>
      <c r="G31" s="964"/>
      <c r="H31" s="964"/>
      <c r="I31" s="964"/>
      <c r="J31" s="99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71.649414538135986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2316.9979988049945</v>
      </c>
      <c r="N48" s="271">
        <f>K48*M48</f>
        <v>115.84989994024973</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53173.844601599136</v>
      </c>
      <c r="N49" s="271">
        <f>K49*M49</f>
        <v>53173.844601599136</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53289.694501539387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1432.9882907627198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54794.332206840241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10958.866441368049</v>
      </c>
      <c r="M84" s="857"/>
      <c r="N84" s="51"/>
    </row>
    <row r="85" spans="1:14">
      <c r="B85" s="89" t="s">
        <v>973</v>
      </c>
      <c r="C85" s="90"/>
      <c r="D85" s="90"/>
      <c r="E85" s="90"/>
      <c r="F85" s="90"/>
      <c r="G85" s="90"/>
      <c r="H85" s="90"/>
      <c r="I85" s="87"/>
      <c r="J85" s="88"/>
      <c r="K85" s="303">
        <v>0.05</v>
      </c>
      <c r="L85" s="856">
        <f>N79*K85</f>
        <v>2739.7166103420122</v>
      </c>
      <c r="M85" s="857"/>
      <c r="N85" s="51"/>
    </row>
    <row r="86" spans="1:14" ht="15.75" thickBot="1">
      <c r="B86" s="91" t="s">
        <v>974</v>
      </c>
      <c r="C86" s="92"/>
      <c r="D86" s="92"/>
      <c r="E86" s="92"/>
      <c r="F86" s="92"/>
      <c r="G86" s="92"/>
      <c r="H86" s="92"/>
      <c r="I86" s="93"/>
      <c r="J86" s="94"/>
      <c r="K86" s="304">
        <v>0.05</v>
      </c>
      <c r="L86" s="858">
        <f>N79*K86</f>
        <v>2739.7166103420122</v>
      </c>
      <c r="M86" s="859"/>
      <c r="N86" s="51"/>
    </row>
    <row r="87" spans="1:14" ht="15.75" thickBot="1">
      <c r="B87" s="821" t="s">
        <v>953</v>
      </c>
      <c r="C87" s="822"/>
      <c r="D87" s="822"/>
      <c r="E87" s="822"/>
      <c r="F87" s="822"/>
      <c r="G87" s="822"/>
      <c r="H87" s="822"/>
      <c r="I87" s="822"/>
      <c r="J87" s="822"/>
      <c r="K87" s="822"/>
      <c r="L87" s="822"/>
      <c r="M87" s="823"/>
      <c r="N87" s="52">
        <f>L84+L85+L86</f>
        <v>16438.299662052075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71232.63186889232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1683</v>
      </c>
      <c r="C31" s="963" t="s">
        <v>2144</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335">
        <v>1.25</v>
      </c>
      <c r="N36" s="271">
        <f>K36/M36</f>
        <v>13992.536254073377</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1886.7062180720402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15879.242472145417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270316.43319391599</v>
      </c>
      <c r="N48" s="271">
        <f>K48*M48</f>
        <v>135158.21659695799</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2316.9979988049945</v>
      </c>
      <c r="N49" s="271">
        <f>K49*M49</f>
        <v>1158.4989994024972</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974236.38805299951</v>
      </c>
      <c r="N50" s="271">
        <f>K50*M50</f>
        <v>983978.75193352951</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27031.643319391602</v>
      </c>
      <c r="N51" s="271">
        <f>K51*M51</f>
        <v>8109.4929958174798</v>
      </c>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1128404.9605257076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908">
        <f>VLOOKUP(A58,TRANSPORTE!A1:D117,4,FALSE)</f>
        <v>1816.651127221553</v>
      </c>
      <c r="M58" s="909"/>
      <c r="N58" s="286">
        <f>K58*L58</f>
        <v>1834.8176384937685</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908">
        <f>VLOOKUP(A59,TRANSPORTE!A1:D117,4,FALSE)</f>
        <v>1816.651127221553</v>
      </c>
      <c r="M59" s="909"/>
      <c r="N59" s="286">
        <f>K59*L59</f>
        <v>908.3255636107765</v>
      </c>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2743.1432021045448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37734.124361440801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1184761.4705613984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236952.29411227969</v>
      </c>
      <c r="M82" s="857"/>
      <c r="N82" s="51"/>
    </row>
    <row r="83" spans="1:14">
      <c r="B83" s="89" t="s">
        <v>973</v>
      </c>
      <c r="C83" s="90"/>
      <c r="D83" s="90"/>
      <c r="E83" s="90"/>
      <c r="F83" s="90"/>
      <c r="G83" s="90"/>
      <c r="H83" s="90"/>
      <c r="I83" s="87"/>
      <c r="J83" s="88"/>
      <c r="K83" s="303">
        <v>0.05</v>
      </c>
      <c r="L83" s="856">
        <f>N77*K83</f>
        <v>59238.073528069923</v>
      </c>
      <c r="M83" s="857"/>
      <c r="N83" s="51"/>
    </row>
    <row r="84" spans="1:14" ht="15.75" thickBot="1">
      <c r="B84" s="91" t="s">
        <v>974</v>
      </c>
      <c r="C84" s="92"/>
      <c r="D84" s="92"/>
      <c r="E84" s="92"/>
      <c r="F84" s="92"/>
      <c r="G84" s="92"/>
      <c r="H84" s="92"/>
      <c r="I84" s="93"/>
      <c r="J84" s="94"/>
      <c r="K84" s="304">
        <v>0.05</v>
      </c>
      <c r="L84" s="858">
        <f>N77*K84</f>
        <v>59238.073528069923</v>
      </c>
      <c r="M84" s="859"/>
      <c r="N84" s="51"/>
    </row>
    <row r="85" spans="1:14" ht="15.75" thickBot="1">
      <c r="B85" s="821" t="s">
        <v>953</v>
      </c>
      <c r="C85" s="822"/>
      <c r="D85" s="822"/>
      <c r="E85" s="822"/>
      <c r="F85" s="822"/>
      <c r="G85" s="822"/>
      <c r="H85" s="822"/>
      <c r="I85" s="822"/>
      <c r="J85" s="822"/>
      <c r="K85" s="822"/>
      <c r="L85" s="822"/>
      <c r="M85" s="823"/>
      <c r="N85" s="52">
        <f>L82+L83+L84</f>
        <v>355428.44116841955</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1540189.911729818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1.5" customHeight="1" thickBot="1">
      <c r="A31" t="s">
        <v>1845</v>
      </c>
      <c r="B31" s="80" t="s">
        <v>1684</v>
      </c>
      <c r="C31" s="963" t="s">
        <v>2145</v>
      </c>
      <c r="D31" s="964"/>
      <c r="E31" s="964"/>
      <c r="F31" s="964"/>
      <c r="G31" s="964"/>
      <c r="H31" s="964"/>
      <c r="I31" s="964"/>
      <c r="J31" s="99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335">
        <v>18.75</v>
      </c>
      <c r="N36" s="271">
        <f>K36/M36</f>
        <v>932.83575027155848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107.73674787146933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1040.5724981430278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270316.43319391599</v>
      </c>
      <c r="N48" s="271">
        <f>K48*M48</f>
        <v>13515.821659695801</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2316.9979988049945</v>
      </c>
      <c r="N49" s="271">
        <f>K49*M49</f>
        <v>115.84989994024973</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53173.844601599136</v>
      </c>
      <c r="N50" s="271">
        <f>K50*M50</f>
        <v>53173.844601599136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66805.51616123518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908">
        <f>VLOOKUP(A58,TRANSPORTE!A1:D117,4,FALSE)</f>
        <v>1816.651127221553</v>
      </c>
      <c r="M58" s="909"/>
      <c r="N58" s="286">
        <f>K58*L58</f>
        <v>90.83255636107765</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90.83255636107765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2154.7349574293867</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70091.656173168667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14018.331234633733</v>
      </c>
      <c r="M82" s="857"/>
      <c r="N82" s="51"/>
    </row>
    <row r="83" spans="1:14">
      <c r="B83" s="89" t="s">
        <v>973</v>
      </c>
      <c r="C83" s="90"/>
      <c r="D83" s="90"/>
      <c r="E83" s="90"/>
      <c r="F83" s="90"/>
      <c r="G83" s="90"/>
      <c r="H83" s="90"/>
      <c r="I83" s="87"/>
      <c r="J83" s="88"/>
      <c r="K83" s="303">
        <v>0.05</v>
      </c>
      <c r="L83" s="856">
        <f>N77*K83</f>
        <v>3504.5828086584334</v>
      </c>
      <c r="M83" s="857"/>
      <c r="N83" s="51"/>
    </row>
    <row r="84" spans="1:14" ht="15.75" thickBot="1">
      <c r="B84" s="91" t="s">
        <v>974</v>
      </c>
      <c r="C84" s="92"/>
      <c r="D84" s="92"/>
      <c r="E84" s="92"/>
      <c r="F84" s="92"/>
      <c r="G84" s="92"/>
      <c r="H84" s="92"/>
      <c r="I84" s="93"/>
      <c r="J84" s="94"/>
      <c r="K84" s="304">
        <v>0.05</v>
      </c>
      <c r="L84" s="858">
        <f>N77*K84</f>
        <v>3504.5828086584334</v>
      </c>
      <c r="M84" s="859"/>
      <c r="N84" s="51"/>
    </row>
    <row r="85" spans="1:14" ht="15.75" thickBot="1">
      <c r="B85" s="821" t="s">
        <v>953</v>
      </c>
      <c r="C85" s="822"/>
      <c r="D85" s="822"/>
      <c r="E85" s="822"/>
      <c r="F85" s="822"/>
      <c r="G85" s="822"/>
      <c r="H85" s="822"/>
      <c r="I85" s="822"/>
      <c r="J85" s="822"/>
      <c r="K85" s="822"/>
      <c r="L85" s="822"/>
      <c r="M85" s="823"/>
      <c r="N85" s="52">
        <f>L82+L83+L84</f>
        <v>21027.4968519506</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91119.153025119274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134.53962180720401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974236.38805299951</v>
      </c>
      <c r="N48" s="271">
        <f>K48*M48</f>
        <v>68196.547163709969</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27031.643319391602</v>
      </c>
      <c r="N49" s="271">
        <f>K49*M49</f>
        <v>8109.4929958174798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76306.040159527445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908">
        <f>VLOOKUP(A58,TRANSPORTE!A1:D117,4,FALSE)</f>
        <v>1816.651127221553</v>
      </c>
      <c r="M58" s="909"/>
      <c r="N58" s="286">
        <f>K58*L58</f>
        <v>127.16557890550872</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127.16557890550872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2690.7924361440801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79258.537796384233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15851.707559276847</v>
      </c>
      <c r="M82" s="857"/>
      <c r="N82" s="51"/>
    </row>
    <row r="83" spans="1:14">
      <c r="B83" s="89" t="s">
        <v>973</v>
      </c>
      <c r="C83" s="90"/>
      <c r="D83" s="90"/>
      <c r="E83" s="90"/>
      <c r="F83" s="90"/>
      <c r="G83" s="90"/>
      <c r="H83" s="90"/>
      <c r="I83" s="87"/>
      <c r="J83" s="88"/>
      <c r="K83" s="303">
        <v>0.05</v>
      </c>
      <c r="L83" s="856">
        <f>N77*K83</f>
        <v>3962.9268898192117</v>
      </c>
      <c r="M83" s="857"/>
      <c r="N83" s="51"/>
    </row>
    <row r="84" spans="1:14" ht="15.75" thickBot="1">
      <c r="B84" s="91" t="s">
        <v>974</v>
      </c>
      <c r="C84" s="92"/>
      <c r="D84" s="92"/>
      <c r="E84" s="92"/>
      <c r="F84" s="92"/>
      <c r="G84" s="92"/>
      <c r="H84" s="92"/>
      <c r="I84" s="93"/>
      <c r="J84" s="94"/>
      <c r="K84" s="304">
        <v>0.05</v>
      </c>
      <c r="L84" s="858">
        <f>N77*K84</f>
        <v>3962.9268898192117</v>
      </c>
      <c r="M84" s="859"/>
      <c r="N84" s="51"/>
    </row>
    <row r="85" spans="1:14" ht="15.75" thickBot="1">
      <c r="B85" s="821" t="s">
        <v>953</v>
      </c>
      <c r="C85" s="822"/>
      <c r="D85" s="822"/>
      <c r="E85" s="822"/>
      <c r="F85" s="822"/>
      <c r="G85" s="822"/>
      <c r="H85" s="822"/>
      <c r="I85" s="822"/>
      <c r="J85" s="822"/>
      <c r="K85" s="822"/>
      <c r="L85" s="822"/>
      <c r="M85" s="823"/>
      <c r="N85" s="52">
        <f>L82+L83+L84</f>
        <v>23777.561338915271</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103036.0991352995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71.649414538135986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70797.161074597054</v>
      </c>
      <c r="N48" s="271">
        <f>K48*M48</f>
        <v>88496.451343246314</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88496.451343246314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1432.9882907627198</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90001.089048547161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18000.217809709433</v>
      </c>
      <c r="M82" s="857"/>
      <c r="N82" s="51"/>
    </row>
    <row r="83" spans="1:14">
      <c r="B83" s="89" t="s">
        <v>973</v>
      </c>
      <c r="C83" s="90"/>
      <c r="D83" s="90"/>
      <c r="E83" s="90"/>
      <c r="F83" s="90"/>
      <c r="G83" s="90"/>
      <c r="H83" s="90"/>
      <c r="I83" s="87"/>
      <c r="J83" s="88"/>
      <c r="K83" s="303">
        <v>0.05</v>
      </c>
      <c r="L83" s="856">
        <f>N77*K83</f>
        <v>4500.0544524273582</v>
      </c>
      <c r="M83" s="857"/>
      <c r="N83" s="51"/>
    </row>
    <row r="84" spans="1:14" ht="15.75" thickBot="1">
      <c r="B84" s="91" t="s">
        <v>974</v>
      </c>
      <c r="C84" s="92"/>
      <c r="D84" s="92"/>
      <c r="E84" s="92"/>
      <c r="F84" s="92"/>
      <c r="G84" s="92"/>
      <c r="H84" s="92"/>
      <c r="I84" s="93"/>
      <c r="J84" s="94"/>
      <c r="K84" s="304">
        <v>0.05</v>
      </c>
      <c r="L84" s="858">
        <f>N77*K84</f>
        <v>4500.0544524273582</v>
      </c>
      <c r="M84" s="859"/>
      <c r="N84" s="51"/>
    </row>
    <row r="85" spans="1:14" ht="15.75" thickBot="1">
      <c r="B85" s="821" t="s">
        <v>953</v>
      </c>
      <c r="C85" s="822"/>
      <c r="D85" s="822"/>
      <c r="E85" s="822"/>
      <c r="F85" s="822"/>
      <c r="G85" s="822"/>
      <c r="H85" s="822"/>
      <c r="I85" s="822"/>
      <c r="J85" s="822"/>
      <c r="K85" s="822"/>
      <c r="L85" s="822"/>
      <c r="M85" s="823"/>
      <c r="N85" s="52">
        <f>L82+L83+L84</f>
        <v>27000.326714564148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117001.4157631113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161.605121807204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1142859.8644157553</v>
      </c>
      <c r="N48" s="271">
        <f>K48*M48</f>
        <v>2285.7197288315106</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974236.38805299951</v>
      </c>
      <c r="N49" s="271">
        <f>K49*M49</f>
        <v>68196.547163709969</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27031.643319391602</v>
      </c>
      <c r="N50" s="271">
        <f>K50*M50</f>
        <v>8109.4929958174798</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78591.759888358953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908">
        <f>VLOOKUP(A58,TRANSPORTE!A1:D117,4,FALSE)</f>
        <v>1816.651127221553</v>
      </c>
      <c r="M58" s="909"/>
      <c r="N58" s="286">
        <f>K58*L58</f>
        <v>130.79888115995183</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130.79888115995183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3232.1024361440795</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82116.266327470192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16423.253265494041</v>
      </c>
      <c r="M82" s="857"/>
      <c r="N82" s="51"/>
    </row>
    <row r="83" spans="1:14">
      <c r="B83" s="89" t="s">
        <v>973</v>
      </c>
      <c r="C83" s="90"/>
      <c r="D83" s="90"/>
      <c r="E83" s="90"/>
      <c r="F83" s="90"/>
      <c r="G83" s="90"/>
      <c r="H83" s="90"/>
      <c r="I83" s="87"/>
      <c r="J83" s="88"/>
      <c r="K83" s="303">
        <v>0.05</v>
      </c>
      <c r="L83" s="856">
        <f>N77*K83</f>
        <v>4105.8133163735101</v>
      </c>
      <c r="M83" s="857"/>
      <c r="N83" s="51"/>
    </row>
    <row r="84" spans="1:14" ht="15.75" thickBot="1">
      <c r="B84" s="91" t="s">
        <v>974</v>
      </c>
      <c r="C84" s="92"/>
      <c r="D84" s="92"/>
      <c r="E84" s="92"/>
      <c r="F84" s="92"/>
      <c r="G84" s="92"/>
      <c r="H84" s="92"/>
      <c r="I84" s="93"/>
      <c r="J84" s="94"/>
      <c r="K84" s="304">
        <v>0.05</v>
      </c>
      <c r="L84" s="858">
        <f>N77*K84</f>
        <v>4105.8133163735101</v>
      </c>
      <c r="M84" s="859"/>
      <c r="N84" s="51"/>
    </row>
    <row r="85" spans="1:14" ht="15.75" thickBot="1">
      <c r="B85" s="821" t="s">
        <v>953</v>
      </c>
      <c r="C85" s="822"/>
      <c r="D85" s="822"/>
      <c r="E85" s="822"/>
      <c r="F85" s="822"/>
      <c r="G85" s="822"/>
      <c r="H85" s="822"/>
      <c r="I85" s="822"/>
      <c r="J85" s="822"/>
      <c r="K85" s="822"/>
      <c r="L85" s="822"/>
      <c r="M85" s="823"/>
      <c r="N85" s="52">
        <f>L82+L83+L84</f>
        <v>24634.879898241063</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106751.14622571126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89.693081204802667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1142859.8644157553</v>
      </c>
      <c r="N48" s="271">
        <f>K48*M48</f>
        <v>2285.7197288315106</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70797.161074597054</v>
      </c>
      <c r="N49" s="271">
        <f>K49*M49</f>
        <v>88496.451343246314</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90782.171072077821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908">
        <f>VLOOKUP(A58,TRANSPORTE!A1:D117,4,FALSE)</f>
        <v>1816.651127221553</v>
      </c>
      <c r="M58" s="909"/>
      <c r="N58" s="286">
        <f>K58*L58</f>
        <v>3.6333022544431062</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3.6333022544431062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863"/>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1793.8616240960532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92669.359079633126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18533.871815926625</v>
      </c>
      <c r="M82" s="857"/>
      <c r="N82" s="51"/>
    </row>
    <row r="83" spans="1:14">
      <c r="B83" s="89" t="s">
        <v>973</v>
      </c>
      <c r="C83" s="90"/>
      <c r="D83" s="90"/>
      <c r="E83" s="90"/>
      <c r="F83" s="90"/>
      <c r="G83" s="90"/>
      <c r="H83" s="90"/>
      <c r="I83" s="87"/>
      <c r="J83" s="88"/>
      <c r="K83" s="303">
        <v>0.05</v>
      </c>
      <c r="L83" s="856">
        <f>N77*K83</f>
        <v>4633.4679539816561</v>
      </c>
      <c r="M83" s="857"/>
      <c r="N83" s="51"/>
    </row>
    <row r="84" spans="1:14" ht="15.75" thickBot="1">
      <c r="B84" s="91" t="s">
        <v>974</v>
      </c>
      <c r="C84" s="92"/>
      <c r="D84" s="92"/>
      <c r="E84" s="92"/>
      <c r="F84" s="92"/>
      <c r="G84" s="92"/>
      <c r="H84" s="92"/>
      <c r="I84" s="93"/>
      <c r="J84" s="94"/>
      <c r="K84" s="304">
        <v>0.05</v>
      </c>
      <c r="L84" s="858">
        <f>N77*K84</f>
        <v>4633.4679539816561</v>
      </c>
      <c r="M84" s="859"/>
      <c r="N84" s="51"/>
    </row>
    <row r="85" spans="1:14" ht="15.75" thickBot="1">
      <c r="B85" s="821" t="s">
        <v>953</v>
      </c>
      <c r="C85" s="822"/>
      <c r="D85" s="822"/>
      <c r="E85" s="822"/>
      <c r="F85" s="822"/>
      <c r="G85" s="822"/>
      <c r="H85" s="822"/>
      <c r="I85" s="822"/>
      <c r="J85" s="822"/>
      <c r="K85" s="822"/>
      <c r="L85" s="822"/>
      <c r="M85" s="823"/>
      <c r="N85" s="52">
        <f>L82+L83+L84</f>
        <v>27800.807723889939</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120470.16680352307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22.554583333333333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5076.6766100947561</v>
      </c>
      <c r="N48" s="271">
        <f>K48*M48</f>
        <v>5584.3442711042326</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5584.3442711042326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451.09166666666664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6057.9905211042324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1211.5981042208466</v>
      </c>
      <c r="M82" s="857"/>
      <c r="N82" s="51"/>
    </row>
    <row r="83" spans="1:14">
      <c r="B83" s="89" t="s">
        <v>973</v>
      </c>
      <c r="C83" s="90"/>
      <c r="D83" s="90"/>
      <c r="E83" s="90"/>
      <c r="F83" s="90"/>
      <c r="G83" s="90"/>
      <c r="H83" s="90"/>
      <c r="I83" s="87"/>
      <c r="J83" s="88"/>
      <c r="K83" s="303">
        <v>0.05</v>
      </c>
      <c r="L83" s="856">
        <f>N77*K83</f>
        <v>302.89952605521165</v>
      </c>
      <c r="M83" s="857"/>
      <c r="N83" s="51"/>
    </row>
    <row r="84" spans="1:14" ht="15.75" thickBot="1">
      <c r="B84" s="91" t="s">
        <v>974</v>
      </c>
      <c r="C84" s="92"/>
      <c r="D84" s="92"/>
      <c r="E84" s="92"/>
      <c r="F84" s="92"/>
      <c r="G84" s="92"/>
      <c r="H84" s="92"/>
      <c r="I84" s="93"/>
      <c r="J84" s="94"/>
      <c r="K84" s="304">
        <v>0.05</v>
      </c>
      <c r="L84" s="858">
        <f>N77*K84</f>
        <v>302.89952605521165</v>
      </c>
      <c r="M84" s="859"/>
      <c r="N84" s="51"/>
    </row>
    <row r="85" spans="1:14" ht="15.75" thickBot="1">
      <c r="B85" s="821" t="s">
        <v>953</v>
      </c>
      <c r="C85" s="822"/>
      <c r="D85" s="822"/>
      <c r="E85" s="822"/>
      <c r="F85" s="822"/>
      <c r="G85" s="822"/>
      <c r="H85" s="822"/>
      <c r="I85" s="822"/>
      <c r="J85" s="822"/>
      <c r="K85" s="822"/>
      <c r="L85" s="822"/>
      <c r="M85" s="823"/>
      <c r="N85" s="52">
        <f>L82+L83+L84</f>
        <v>1817.39715633127</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7875.3876774355022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22.554583333333333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5659.0889644827239</v>
      </c>
      <c r="N48" s="271">
        <f>K48*M48</f>
        <v>6224.9978609309965</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6224.9978609309965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451.09166666666664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6698.6441109309962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1339.7288221861993</v>
      </c>
      <c r="M82" s="857"/>
      <c r="N82" s="51"/>
    </row>
    <row r="83" spans="1:14">
      <c r="B83" s="89" t="s">
        <v>973</v>
      </c>
      <c r="C83" s="90"/>
      <c r="D83" s="90"/>
      <c r="E83" s="90"/>
      <c r="F83" s="90"/>
      <c r="G83" s="90"/>
      <c r="H83" s="90"/>
      <c r="I83" s="87"/>
      <c r="J83" s="88"/>
      <c r="K83" s="303">
        <v>0.05</v>
      </c>
      <c r="L83" s="856">
        <f>N77*K83</f>
        <v>334.93220554654982</v>
      </c>
      <c r="M83" s="857"/>
      <c r="N83" s="51"/>
    </row>
    <row r="84" spans="1:14" ht="15.75" thickBot="1">
      <c r="B84" s="91" t="s">
        <v>974</v>
      </c>
      <c r="C84" s="92"/>
      <c r="D84" s="92"/>
      <c r="E84" s="92"/>
      <c r="F84" s="92"/>
      <c r="G84" s="92"/>
      <c r="H84" s="92"/>
      <c r="I84" s="93"/>
      <c r="J84" s="94"/>
      <c r="K84" s="304">
        <v>0.05</v>
      </c>
      <c r="L84" s="858">
        <f>N77*K84</f>
        <v>334.93220554654982</v>
      </c>
      <c r="M84" s="859"/>
      <c r="N84" s="51"/>
    </row>
    <row r="85" spans="1:14" ht="15.75" thickBot="1">
      <c r="B85" s="821" t="s">
        <v>953</v>
      </c>
      <c r="C85" s="822"/>
      <c r="D85" s="822"/>
      <c r="E85" s="822"/>
      <c r="F85" s="822"/>
      <c r="G85" s="822"/>
      <c r="H85" s="822"/>
      <c r="I85" s="822"/>
      <c r="J85" s="822"/>
      <c r="K85" s="822"/>
      <c r="L85" s="822"/>
      <c r="M85" s="823"/>
      <c r="N85" s="52">
        <f>L82+L83+L84</f>
        <v>2009.5932332792988</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8708.2373442102944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324.78600000000006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469174.04960225738</v>
      </c>
      <c r="N48" s="271">
        <f>K48*M48</f>
        <v>516091.45456248318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516091.45456248318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908">
        <f>VLOOKUP(A58,TRANSPORTE!A1:D117,4,FALSE)</f>
        <v>1816.651127221553</v>
      </c>
      <c r="M58" s="909"/>
      <c r="N58" s="286">
        <f>K58*L58</f>
        <v>1998.3162399437085</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1998.3162399437085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6495.72</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524910.2768024269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104982.05536048539</v>
      </c>
      <c r="M82" s="857"/>
      <c r="N82" s="51"/>
    </row>
    <row r="83" spans="1:14">
      <c r="B83" s="89" t="s">
        <v>973</v>
      </c>
      <c r="C83" s="90"/>
      <c r="D83" s="90"/>
      <c r="E83" s="90"/>
      <c r="F83" s="90"/>
      <c r="G83" s="90"/>
      <c r="H83" s="90"/>
      <c r="I83" s="87"/>
      <c r="J83" s="88"/>
      <c r="K83" s="303">
        <v>0.05</v>
      </c>
      <c r="L83" s="856">
        <f>N77*K83</f>
        <v>26245.513840121348</v>
      </c>
      <c r="M83" s="857"/>
      <c r="N83" s="51"/>
    </row>
    <row r="84" spans="1:14" ht="15.75" thickBot="1">
      <c r="B84" s="91" t="s">
        <v>974</v>
      </c>
      <c r="C84" s="92"/>
      <c r="D84" s="92"/>
      <c r="E84" s="92"/>
      <c r="F84" s="92"/>
      <c r="G84" s="92"/>
      <c r="H84" s="92"/>
      <c r="I84" s="93"/>
      <c r="J84" s="94"/>
      <c r="K84" s="304">
        <v>0.05</v>
      </c>
      <c r="L84" s="858">
        <f>N77*K84</f>
        <v>26245.513840121348</v>
      </c>
      <c r="M84" s="859"/>
      <c r="N84" s="51"/>
    </row>
    <row r="85" spans="1:14" ht="15.75" thickBot="1">
      <c r="B85" s="821" t="s">
        <v>953</v>
      </c>
      <c r="C85" s="822"/>
      <c r="D85" s="822"/>
      <c r="E85" s="822"/>
      <c r="F85" s="822"/>
      <c r="G85" s="822"/>
      <c r="H85" s="822"/>
      <c r="I85" s="822"/>
      <c r="J85" s="822"/>
      <c r="K85" s="822"/>
      <c r="L85" s="822"/>
      <c r="M85" s="823"/>
      <c r="N85" s="52">
        <f>L82+L83+L84</f>
        <v>157473.08304072806</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682383.3598431549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160</v>
      </c>
      <c r="B36" s="870" t="str">
        <f>VLOOKUP(A36,EQUIPOS!A6:D154,3,FALSE)</f>
        <v>COMPACTADOR MANUAL VIBRATORIO (RANA) con motor de 6 HP</v>
      </c>
      <c r="C36" s="871"/>
      <c r="D36" s="871"/>
      <c r="E36" s="871"/>
      <c r="F36" s="871"/>
      <c r="G36" s="871"/>
      <c r="H36" s="872"/>
      <c r="I36" s="266"/>
      <c r="J36" s="267"/>
      <c r="K36" s="268">
        <f>VLOOKUP(A36,EQUIPOS!A6:D163,4,FALSE)</f>
        <v>17490.670317591721</v>
      </c>
      <c r="L36" s="269"/>
      <c r="M36" s="335">
        <v>3</v>
      </c>
      <c r="N36" s="271">
        <f>K36/M36</f>
        <v>5830.2234391972406</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451.0916666666667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6281.3151058639069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469174.04960225738</v>
      </c>
      <c r="N48" s="271">
        <f>K48*M48</f>
        <v>586467.56200282171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586467.56200282171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908">
        <f>VLOOKUP(A60,TRANSPORTE!A1:D117,4,FALSE)</f>
        <v>1816.651127221553</v>
      </c>
      <c r="M60" s="909"/>
      <c r="N60" s="286">
        <f>K60*L60</f>
        <v>2270.8139090269415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2270.8139090269415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4510.916666666667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599530.60768437921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119906.12153687584</v>
      </c>
      <c r="M84" s="857"/>
      <c r="N84" s="51"/>
    </row>
    <row r="85" spans="1:14">
      <c r="B85" s="89" t="s">
        <v>973</v>
      </c>
      <c r="C85" s="90"/>
      <c r="D85" s="90"/>
      <c r="E85" s="90"/>
      <c r="F85" s="90"/>
      <c r="G85" s="90"/>
      <c r="H85" s="90"/>
      <c r="I85" s="87"/>
      <c r="J85" s="88"/>
      <c r="K85" s="303">
        <v>0.05</v>
      </c>
      <c r="L85" s="856">
        <f>N79*K85</f>
        <v>29976.530384218961</v>
      </c>
      <c r="M85" s="857"/>
      <c r="N85" s="51"/>
    </row>
    <row r="86" spans="1:14" ht="15.75" thickBot="1">
      <c r="B86" s="91" t="s">
        <v>974</v>
      </c>
      <c r="C86" s="92"/>
      <c r="D86" s="92"/>
      <c r="E86" s="92"/>
      <c r="F86" s="92"/>
      <c r="G86" s="92"/>
      <c r="H86" s="92"/>
      <c r="I86" s="93"/>
      <c r="J86" s="94"/>
      <c r="K86" s="304">
        <v>0.05</v>
      </c>
      <c r="L86" s="858">
        <f>N79*K86</f>
        <v>29976.530384218961</v>
      </c>
      <c r="M86" s="859"/>
      <c r="N86" s="51"/>
    </row>
    <row r="87" spans="1:14" ht="15.75" thickBot="1">
      <c r="B87" s="821" t="s">
        <v>953</v>
      </c>
      <c r="C87" s="822"/>
      <c r="D87" s="822"/>
      <c r="E87" s="822"/>
      <c r="F87" s="822"/>
      <c r="G87" s="822"/>
      <c r="H87" s="822"/>
      <c r="I87" s="822"/>
      <c r="J87" s="822"/>
      <c r="K87" s="822"/>
      <c r="L87" s="822"/>
      <c r="M87" s="823"/>
      <c r="N87" s="52">
        <f>L84+L85+L86</f>
        <v>179859.18230531376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779389.78998969297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197</v>
      </c>
      <c r="B36" s="870" t="str">
        <f>VLOOKUP(A36,EQUIPOS!A6:D154,3,FALSE)</f>
        <v>Equipo de perforación (TRACKDRILL), potencia 40 HP, 2100 golpes / minuto</v>
      </c>
      <c r="C36" s="871"/>
      <c r="D36" s="871"/>
      <c r="E36" s="871"/>
      <c r="F36" s="871"/>
      <c r="G36" s="871"/>
      <c r="H36" s="872"/>
      <c r="I36" s="266"/>
      <c r="J36" s="267"/>
      <c r="K36" s="268">
        <f>VLOOKUP(A36,EQUIPOS!A6:D163,4,FALSE)</f>
        <v>150499.83432913036</v>
      </c>
      <c r="L36" s="269"/>
      <c r="M36" s="335">
        <v>2.5</v>
      </c>
      <c r="N36" s="271">
        <f>K36/M36</f>
        <v>60199.933731652141</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402.04310903601998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60601.976840688163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28318.864429838821</v>
      </c>
      <c r="N48" s="271">
        <f>K48*M48</f>
        <v>28602.053074137209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28602.053074137209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8040.862180720399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97244.892095545772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19448.978419109157</v>
      </c>
      <c r="M84" s="857"/>
      <c r="N84" s="51"/>
    </row>
    <row r="85" spans="1:14">
      <c r="B85" s="89" t="s">
        <v>973</v>
      </c>
      <c r="C85" s="90"/>
      <c r="D85" s="90"/>
      <c r="E85" s="90"/>
      <c r="F85" s="90"/>
      <c r="G85" s="90"/>
      <c r="H85" s="90"/>
      <c r="I85" s="87"/>
      <c r="J85" s="88"/>
      <c r="K85" s="303">
        <v>0.05</v>
      </c>
      <c r="L85" s="856">
        <f>N79*K85</f>
        <v>4862.2446047772892</v>
      </c>
      <c r="M85" s="857"/>
      <c r="N85" s="51"/>
    </row>
    <row r="86" spans="1:14" ht="15.75" thickBot="1">
      <c r="B86" s="91" t="s">
        <v>974</v>
      </c>
      <c r="C86" s="92"/>
      <c r="D86" s="92"/>
      <c r="E86" s="92"/>
      <c r="F86" s="92"/>
      <c r="G86" s="92"/>
      <c r="H86" s="92"/>
      <c r="I86" s="93"/>
      <c r="J86" s="94"/>
      <c r="K86" s="304">
        <v>0.05</v>
      </c>
      <c r="L86" s="858">
        <f>N79*K86</f>
        <v>4862.2446047772892</v>
      </c>
      <c r="M86" s="859"/>
      <c r="N86" s="51"/>
    </row>
    <row r="87" spans="1:14" ht="15.75" thickBot="1">
      <c r="B87" s="821" t="s">
        <v>953</v>
      </c>
      <c r="C87" s="822"/>
      <c r="D87" s="822"/>
      <c r="E87" s="822"/>
      <c r="F87" s="822"/>
      <c r="G87" s="822"/>
      <c r="H87" s="822"/>
      <c r="I87" s="822"/>
      <c r="J87" s="822"/>
      <c r="K87" s="822"/>
      <c r="L87" s="822"/>
      <c r="M87" s="823"/>
      <c r="N87" s="52">
        <f>L84+L85+L86</f>
        <v>29173.467628663737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126418.35972420951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197</v>
      </c>
      <c r="B36" s="870" t="str">
        <f>VLOOKUP(A36,EQUIPOS!A6:D154,3,FALSE)</f>
        <v>Equipo de perforación (TRACKDRILL), potencia 40 HP, 2100 golpes / minuto</v>
      </c>
      <c r="C36" s="871"/>
      <c r="D36" s="871"/>
      <c r="E36" s="871"/>
      <c r="F36" s="871"/>
      <c r="G36" s="871"/>
      <c r="H36" s="872"/>
      <c r="I36" s="266"/>
      <c r="J36" s="267"/>
      <c r="K36" s="268">
        <f>VLOOKUP(A36,EQUIPOS!A6:D163,4,FALSE)</f>
        <v>150499.83432913036</v>
      </c>
      <c r="L36" s="269"/>
      <c r="M36" s="335">
        <v>1.25</v>
      </c>
      <c r="N36" s="271">
        <f>K36/M36</f>
        <v>120399.86746330428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1074.7412180720401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121474.60868137632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28318.864429838821</v>
      </c>
      <c r="N48" s="271">
        <f>K48*M48</f>
        <v>28602.053074137209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28602.053074137209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21494.824361440798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171571.48611695436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34314.297223390873</v>
      </c>
      <c r="M84" s="857"/>
      <c r="N84" s="51"/>
    </row>
    <row r="85" spans="1:14">
      <c r="B85" s="89" t="s">
        <v>973</v>
      </c>
      <c r="C85" s="90"/>
      <c r="D85" s="90"/>
      <c r="E85" s="90"/>
      <c r="F85" s="90"/>
      <c r="G85" s="90"/>
      <c r="H85" s="90"/>
      <c r="I85" s="87"/>
      <c r="J85" s="88"/>
      <c r="K85" s="303">
        <v>0.05</v>
      </c>
      <c r="L85" s="856">
        <f>N79*K85</f>
        <v>8578.5743058477183</v>
      </c>
      <c r="M85" s="857"/>
      <c r="N85" s="51"/>
    </row>
    <row r="86" spans="1:14" ht="15.75" thickBot="1">
      <c r="B86" s="91" t="s">
        <v>974</v>
      </c>
      <c r="C86" s="92"/>
      <c r="D86" s="92"/>
      <c r="E86" s="92"/>
      <c r="F86" s="92"/>
      <c r="G86" s="92"/>
      <c r="H86" s="92"/>
      <c r="I86" s="93"/>
      <c r="J86" s="94"/>
      <c r="K86" s="304">
        <v>0.05</v>
      </c>
      <c r="L86" s="858">
        <f>N79*K86</f>
        <v>8578.5743058477183</v>
      </c>
      <c r="M86" s="859"/>
      <c r="N86" s="51"/>
    </row>
    <row r="87" spans="1:14" ht="15.75" thickBot="1">
      <c r="B87" s="821" t="s">
        <v>953</v>
      </c>
      <c r="C87" s="822"/>
      <c r="D87" s="822"/>
      <c r="E87" s="822"/>
      <c r="F87" s="822"/>
      <c r="G87" s="822"/>
      <c r="H87" s="822"/>
      <c r="I87" s="822"/>
      <c r="J87" s="822"/>
      <c r="K87" s="822"/>
      <c r="L87" s="822"/>
      <c r="M87" s="823"/>
      <c r="N87" s="52">
        <f>L84+L85+L86</f>
        <v>51471.445835086306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223042.93195204067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314</v>
      </c>
      <c r="B36" s="870" t="str">
        <f>VLOOKUP(A36,EQUIPOS!A6:D154,3,FALSE)</f>
        <v xml:space="preserve">Retroexcavadora E-200 sobre orugas
</v>
      </c>
      <c r="C36" s="871"/>
      <c r="D36" s="871"/>
      <c r="E36" s="871"/>
      <c r="F36" s="871"/>
      <c r="G36" s="871"/>
      <c r="H36" s="872"/>
      <c r="I36" s="266"/>
      <c r="J36" s="267"/>
      <c r="K36" s="268">
        <f>VLOOKUP(A36,EQUIPOS!A6:D163,4,FALSE)</f>
        <v>269087.23565525725</v>
      </c>
      <c r="L36" s="269"/>
      <c r="M36" s="335">
        <v>23</v>
      </c>
      <c r="N36" s="271">
        <f>K36/M36</f>
        <v>11699.445028489445</v>
      </c>
    </row>
    <row r="37" spans="1:14">
      <c r="A37" s="113" t="s">
        <v>328</v>
      </c>
      <c r="B37" s="870" t="str">
        <f>VLOOKUP(A37,EQUIPOS!A7:D154,3,FALSE)</f>
        <v xml:space="preserve">Taco metálico o puntal (escamas en concreto)
</v>
      </c>
      <c r="C37" s="871"/>
      <c r="D37" s="871"/>
      <c r="E37" s="871"/>
      <c r="F37" s="871"/>
      <c r="G37" s="871"/>
      <c r="H37" s="872"/>
      <c r="I37" s="420"/>
      <c r="J37" s="421"/>
      <c r="K37" s="268">
        <f>VLOOKUP(A37,EQUIPOS!A7:D164,4,FALSE)</f>
        <v>126.68627054649511</v>
      </c>
      <c r="L37" s="334"/>
      <c r="M37" s="335">
        <v>1</v>
      </c>
      <c r="N37" s="271">
        <f>K37/M37</f>
        <v>126.68627054649511</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N75*M41</f>
        <v>1074.7412180720401</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12900.87251710798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3194.2176657475397</v>
      </c>
      <c r="N48" s="271">
        <f>K48*M48</f>
        <v>1117.9761830116388</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27031.643319391602</v>
      </c>
      <c r="N49" s="271">
        <f>K49*M49</f>
        <v>27031.643319391602</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3282.5910211665546</v>
      </c>
      <c r="N50" s="271">
        <f>K50*M50</f>
        <v>12473.845880432908</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974236.38805299951</v>
      </c>
      <c r="N51" s="271">
        <f>K51*M51</f>
        <v>175362.54984953991</v>
      </c>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215986.01523237606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908">
        <f>VLOOKUP(A58,TRANSPORTE!A1:D117,4,FALSE)</f>
        <v>1816.651127221553</v>
      </c>
      <c r="M58" s="909"/>
      <c r="N58" s="286">
        <f>K58*L58</f>
        <v>326.99720289987954</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326.99720289987954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21494.824361440798</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250708.70931382471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50141.741862764946</v>
      </c>
      <c r="M82" s="857"/>
      <c r="N82" s="51"/>
    </row>
    <row r="83" spans="1:14">
      <c r="B83" s="89" t="s">
        <v>973</v>
      </c>
      <c r="C83" s="90"/>
      <c r="D83" s="90"/>
      <c r="E83" s="90"/>
      <c r="F83" s="90"/>
      <c r="G83" s="90"/>
      <c r="H83" s="90"/>
      <c r="I83" s="87"/>
      <c r="J83" s="88"/>
      <c r="K83" s="303">
        <v>0.05</v>
      </c>
      <c r="L83" s="856">
        <f>N77*K83</f>
        <v>12535.435465691236</v>
      </c>
      <c r="M83" s="857"/>
      <c r="N83" s="51"/>
    </row>
    <row r="84" spans="1:14" ht="15.75" thickBot="1">
      <c r="B84" s="91" t="s">
        <v>974</v>
      </c>
      <c r="C84" s="92"/>
      <c r="D84" s="92"/>
      <c r="E84" s="92"/>
      <c r="F84" s="92"/>
      <c r="G84" s="92"/>
      <c r="H84" s="92"/>
      <c r="I84" s="93"/>
      <c r="J84" s="94"/>
      <c r="K84" s="304">
        <v>0.05</v>
      </c>
      <c r="L84" s="858">
        <f>N77*K84</f>
        <v>12535.435465691236</v>
      </c>
      <c r="M84" s="859"/>
      <c r="N84" s="51"/>
    </row>
    <row r="85" spans="1:14" ht="15.75" thickBot="1">
      <c r="B85" s="821" t="s">
        <v>953</v>
      </c>
      <c r="C85" s="822"/>
      <c r="D85" s="822"/>
      <c r="E85" s="822"/>
      <c r="F85" s="822"/>
      <c r="G85" s="822"/>
      <c r="H85" s="822"/>
      <c r="I85" s="822"/>
      <c r="J85" s="822"/>
      <c r="K85" s="822"/>
      <c r="L85" s="822"/>
      <c r="M85" s="823"/>
      <c r="N85" s="52">
        <f>L82+L83+L84</f>
        <v>75212.612794147411</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325921.32210797211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N75*M41</f>
        <v>53.737060903601993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6977.4602248540868</v>
      </c>
      <c r="N48" s="271">
        <f>K48*M48</f>
        <v>6977.4602248540868</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1029.7768883577753</v>
      </c>
      <c r="N49" s="271">
        <f>K49*M49</f>
        <v>4119.1075534311012</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1" t="s">
        <v>953</v>
      </c>
      <c r="C53" s="822"/>
      <c r="D53" s="822"/>
      <c r="E53" s="822"/>
      <c r="F53" s="822"/>
      <c r="G53" s="822"/>
      <c r="H53" s="822"/>
      <c r="I53" s="822"/>
      <c r="J53" s="822"/>
      <c r="K53" s="822"/>
      <c r="L53" s="822"/>
      <c r="M53" s="823"/>
      <c r="N53" s="393">
        <f>SUM(N48:N52)</f>
        <v>11096.567778285189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B58" s="46"/>
      <c r="C58" s="316"/>
      <c r="D58" s="316"/>
      <c r="E58" s="316"/>
      <c r="F58" s="316"/>
      <c r="G58" s="316"/>
      <c r="H58" s="310"/>
      <c r="I58" s="278"/>
      <c r="J58" s="285"/>
      <c r="K58" s="278"/>
      <c r="L58" s="908"/>
      <c r="M58" s="909"/>
      <c r="N58" s="286"/>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127"/>
    </row>
    <row r="75" spans="1:15" ht="15.75" thickBot="1">
      <c r="B75" s="910" t="s">
        <v>953</v>
      </c>
      <c r="C75" s="864"/>
      <c r="D75" s="864"/>
      <c r="E75" s="864"/>
      <c r="F75" s="864"/>
      <c r="G75" s="864"/>
      <c r="H75" s="864"/>
      <c r="I75" s="864"/>
      <c r="J75" s="864"/>
      <c r="K75" s="864"/>
      <c r="L75" s="864"/>
      <c r="M75" s="865"/>
      <c r="N75" s="459">
        <f>SUM(N69:N74)</f>
        <v>537.37060903601991</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11687.675448224811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2337.5350896449622</v>
      </c>
      <c r="M82" s="857"/>
      <c r="N82" s="51"/>
    </row>
    <row r="83" spans="1:14">
      <c r="B83" s="89" t="s">
        <v>973</v>
      </c>
      <c r="C83" s="90"/>
      <c r="D83" s="90"/>
      <c r="E83" s="90"/>
      <c r="F83" s="90"/>
      <c r="G83" s="90"/>
      <c r="H83" s="90"/>
      <c r="I83" s="87"/>
      <c r="J83" s="88"/>
      <c r="K83" s="303">
        <v>0.05</v>
      </c>
      <c r="L83" s="856">
        <f>N77*K83</f>
        <v>584.38377241124056</v>
      </c>
      <c r="M83" s="857"/>
      <c r="N83" s="51"/>
    </row>
    <row r="84" spans="1:14" ht="15.75" thickBot="1">
      <c r="B84" s="91" t="s">
        <v>974</v>
      </c>
      <c r="C84" s="92"/>
      <c r="D84" s="92"/>
      <c r="E84" s="92"/>
      <c r="F84" s="92"/>
      <c r="G84" s="92"/>
      <c r="H84" s="92"/>
      <c r="I84" s="93"/>
      <c r="J84" s="94"/>
      <c r="K84" s="304">
        <v>0.05</v>
      </c>
      <c r="L84" s="858">
        <f>N77*K84</f>
        <v>584.38377241124056</v>
      </c>
      <c r="M84" s="859"/>
      <c r="N84" s="51"/>
    </row>
    <row r="85" spans="1:14" ht="15.75" thickBot="1">
      <c r="B85" s="821" t="s">
        <v>953</v>
      </c>
      <c r="C85" s="822"/>
      <c r="D85" s="822"/>
      <c r="E85" s="822"/>
      <c r="F85" s="822"/>
      <c r="G85" s="822"/>
      <c r="H85" s="822"/>
      <c r="I85" s="822"/>
      <c r="J85" s="822"/>
      <c r="K85" s="822"/>
      <c r="L85" s="822"/>
      <c r="M85" s="823"/>
      <c r="N85" s="52">
        <f>L82+L83+L84</f>
        <v>3506.3026344674431</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15193.978082692254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269</v>
      </c>
      <c r="B36" s="870" t="str">
        <f>VLOOKUP(A36,EQUIPOS!A6:D154,3,FALSE)</f>
        <v>Motoniveladora  potencia 215 HP, ancho de cuchilla 4,27 m, peso 18 ton.</v>
      </c>
      <c r="C36" s="871"/>
      <c r="D36" s="871"/>
      <c r="E36" s="871"/>
      <c r="F36" s="871"/>
      <c r="G36" s="871"/>
      <c r="H36" s="872"/>
      <c r="I36" s="266"/>
      <c r="J36" s="267"/>
      <c r="K36" s="268">
        <f>VLOOKUP(A36,EQUIPOS!A6:D163,4,FALSE)</f>
        <v>230338.6737209002</v>
      </c>
      <c r="L36" s="269"/>
      <c r="M36" s="335">
        <v>15</v>
      </c>
      <c r="N36" s="271">
        <f>K36/M36</f>
        <v>15355.911581393348</v>
      </c>
    </row>
    <row r="37" spans="1:14">
      <c r="A37" s="113" t="s">
        <v>365</v>
      </c>
      <c r="B37" s="870" t="str">
        <f>VLOOKUP(A37,EQUIPOS!A7:D154,3,FALSE)</f>
        <v xml:space="preserve">Vibrocompatador, potencia 153 HP, peso 10 Ton. </v>
      </c>
      <c r="C37" s="871"/>
      <c r="D37" s="871"/>
      <c r="E37" s="871"/>
      <c r="F37" s="871"/>
      <c r="G37" s="871"/>
      <c r="H37" s="872"/>
      <c r="I37" s="420"/>
      <c r="J37" s="421"/>
      <c r="K37" s="268">
        <f>VLOOKUP(A37,EQUIPOS!A7:D164,4,FALSE)</f>
        <v>182385.61693231459</v>
      </c>
      <c r="L37" s="334"/>
      <c r="M37" s="335">
        <v>15</v>
      </c>
      <c r="N37" s="271">
        <f>K37/M37</f>
        <v>12159.041128820973</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112.11635150600333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27627.069061720322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270316.43319391599</v>
      </c>
      <c r="N48" s="271">
        <f>K48*M48</f>
        <v>283832.25485361181</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643.61055522360959</v>
      </c>
      <c r="N49" s="271">
        <f>K49*M49</f>
        <v>19308.316656708288</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303140.57151032012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908">
        <f>VLOOKUP(A60,TRANSPORTE!A1:D117,4,FALSE)</f>
        <v>1816.651127221553</v>
      </c>
      <c r="M60" s="909"/>
      <c r="N60" s="286">
        <f>K60*L60</f>
        <v>1907.4836835826306</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1907.4836835826306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2242.3270301200664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334917.45128574315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66983.490257148631</v>
      </c>
      <c r="M84" s="857"/>
      <c r="N84" s="51"/>
    </row>
    <row r="85" spans="1:14">
      <c r="B85" s="89" t="s">
        <v>973</v>
      </c>
      <c r="C85" s="90"/>
      <c r="D85" s="90"/>
      <c r="E85" s="90"/>
      <c r="F85" s="90"/>
      <c r="G85" s="90"/>
      <c r="H85" s="90"/>
      <c r="I85" s="87"/>
      <c r="J85" s="88"/>
      <c r="K85" s="303">
        <v>0.05</v>
      </c>
      <c r="L85" s="856">
        <f>N79*K85</f>
        <v>16745.872564287158</v>
      </c>
      <c r="M85" s="857"/>
      <c r="N85" s="51"/>
    </row>
    <row r="86" spans="1:14" ht="15.75" thickBot="1">
      <c r="B86" s="91" t="s">
        <v>974</v>
      </c>
      <c r="C86" s="92"/>
      <c r="D86" s="92"/>
      <c r="E86" s="92"/>
      <c r="F86" s="92"/>
      <c r="G86" s="92"/>
      <c r="H86" s="92"/>
      <c r="I86" s="93"/>
      <c r="J86" s="94"/>
      <c r="K86" s="304">
        <v>0.05</v>
      </c>
      <c r="L86" s="858">
        <f>N79*K86</f>
        <v>16745.872564287158</v>
      </c>
      <c r="M86" s="859"/>
      <c r="N86" s="51"/>
    </row>
    <row r="87" spans="1:14" ht="15.75" thickBot="1">
      <c r="B87" s="821" t="s">
        <v>953</v>
      </c>
      <c r="C87" s="822"/>
      <c r="D87" s="822"/>
      <c r="E87" s="822"/>
      <c r="F87" s="822"/>
      <c r="G87" s="822"/>
      <c r="H87" s="822"/>
      <c r="I87" s="822"/>
      <c r="J87" s="822"/>
      <c r="K87" s="822"/>
      <c r="L87" s="822"/>
      <c r="M87" s="823"/>
      <c r="N87" s="52">
        <f>L84+L85+L86</f>
        <v>100475.23538572295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435392.6866714661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2.25" customHeight="1" thickBot="1">
      <c r="A31" t="s">
        <v>1845</v>
      </c>
      <c r="B31" s="80" t="s">
        <v>1144</v>
      </c>
      <c r="C31" s="963" t="s">
        <v>2155</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27031.643319391602</v>
      </c>
      <c r="N50" s="271">
        <f>K50*M50</f>
        <v>54063.286638783204</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113532.90194144472</v>
      </c>
      <c r="N51" s="271">
        <f>K51*M51</f>
        <v>56766.450970722362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460864.99366144498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479831.84769114514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95966.369538229032</v>
      </c>
      <c r="M84" s="857"/>
      <c r="N84" s="51"/>
    </row>
    <row r="85" spans="1:14">
      <c r="B85" s="89" t="s">
        <v>973</v>
      </c>
      <c r="C85" s="90"/>
      <c r="D85" s="90"/>
      <c r="E85" s="90"/>
      <c r="F85" s="90"/>
      <c r="G85" s="90"/>
      <c r="H85" s="90"/>
      <c r="I85" s="87"/>
      <c r="J85" s="88"/>
      <c r="K85" s="303">
        <v>0.05</v>
      </c>
      <c r="L85" s="856">
        <f>N79*K85</f>
        <v>23991.592384557258</v>
      </c>
      <c r="M85" s="857"/>
      <c r="N85" s="51"/>
    </row>
    <row r="86" spans="1:14" ht="15.75" thickBot="1">
      <c r="B86" s="91" t="s">
        <v>974</v>
      </c>
      <c r="C86" s="92"/>
      <c r="D86" s="92"/>
      <c r="E86" s="92"/>
      <c r="F86" s="92"/>
      <c r="G86" s="92"/>
      <c r="H86" s="92"/>
      <c r="I86" s="93"/>
      <c r="J86" s="94"/>
      <c r="K86" s="304">
        <v>0.05</v>
      </c>
      <c r="L86" s="858">
        <f>N79*K86</f>
        <v>23991.592384557258</v>
      </c>
      <c r="M86" s="859"/>
      <c r="N86" s="51"/>
    </row>
    <row r="87" spans="1:14" ht="15.75" thickBot="1">
      <c r="B87" s="821" t="s">
        <v>953</v>
      </c>
      <c r="C87" s="822"/>
      <c r="D87" s="822"/>
      <c r="E87" s="822"/>
      <c r="F87" s="822"/>
      <c r="G87" s="822"/>
      <c r="H87" s="822"/>
      <c r="I87" s="822"/>
      <c r="J87" s="822"/>
      <c r="K87" s="822"/>
      <c r="L87" s="822"/>
      <c r="M87" s="823"/>
      <c r="N87" s="52">
        <f>L84+L85+L86</f>
        <v>143949.55430734355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623781.4019984887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1.5" customHeight="1" thickBot="1">
      <c r="A31" t="s">
        <v>1845</v>
      </c>
      <c r="B31" s="80" t="s">
        <v>1692</v>
      </c>
      <c r="C31" s="963" t="s">
        <v>2156</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27031.643319391602</v>
      </c>
      <c r="N50" s="271">
        <f>K50*M50</f>
        <v>54063.286638783204</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158518.72396724988</v>
      </c>
      <c r="N51" s="271">
        <f>K51*M51</f>
        <v>79259.361983624942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483357.90467434755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502324.75870404771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100464.95174080954</v>
      </c>
      <c r="M84" s="857"/>
      <c r="N84" s="51"/>
    </row>
    <row r="85" spans="1:14">
      <c r="B85" s="89" t="s">
        <v>973</v>
      </c>
      <c r="C85" s="90"/>
      <c r="D85" s="90"/>
      <c r="E85" s="90"/>
      <c r="F85" s="90"/>
      <c r="G85" s="90"/>
      <c r="H85" s="90"/>
      <c r="I85" s="87"/>
      <c r="J85" s="88"/>
      <c r="K85" s="303">
        <v>0.05</v>
      </c>
      <c r="L85" s="856">
        <f>N79*K85</f>
        <v>25116.237935202385</v>
      </c>
      <c r="M85" s="857"/>
      <c r="N85" s="51"/>
    </row>
    <row r="86" spans="1:14" ht="15.75" thickBot="1">
      <c r="B86" s="91" t="s">
        <v>974</v>
      </c>
      <c r="C86" s="92"/>
      <c r="D86" s="92"/>
      <c r="E86" s="92"/>
      <c r="F86" s="92"/>
      <c r="G86" s="92"/>
      <c r="H86" s="92"/>
      <c r="I86" s="93"/>
      <c r="J86" s="94"/>
      <c r="K86" s="304">
        <v>0.05</v>
      </c>
      <c r="L86" s="858">
        <f>N79*K86</f>
        <v>25116.237935202385</v>
      </c>
      <c r="M86" s="859"/>
      <c r="N86" s="51"/>
    </row>
    <row r="87" spans="1:14" ht="15.75" thickBot="1">
      <c r="B87" s="821" t="s">
        <v>953</v>
      </c>
      <c r="C87" s="822"/>
      <c r="D87" s="822"/>
      <c r="E87" s="822"/>
      <c r="F87" s="822"/>
      <c r="G87" s="822"/>
      <c r="H87" s="822"/>
      <c r="I87" s="822"/>
      <c r="J87" s="822"/>
      <c r="K87" s="822"/>
      <c r="L87" s="822"/>
      <c r="M87" s="823"/>
      <c r="N87" s="52">
        <f>L84+L85+L86</f>
        <v>150697.42761121431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653022.18631526199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75" customHeight="1" thickBot="1">
      <c r="A31" t="s">
        <v>1845</v>
      </c>
      <c r="B31" s="80" t="s">
        <v>1693</v>
      </c>
      <c r="C31" s="963" t="s">
        <v>2157</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27031.643319391602</v>
      </c>
      <c r="N50" s="271">
        <f>K50*M50</f>
        <v>54063.286638783204</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170538.6277859183</v>
      </c>
      <c r="N51" s="271">
        <f>K51*M51</f>
        <v>85269.313892959151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489367.85658368177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508334.71061338193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101666.9421226764</v>
      </c>
      <c r="M84" s="857"/>
      <c r="N84" s="51"/>
    </row>
    <row r="85" spans="1:14">
      <c r="B85" s="89" t="s">
        <v>973</v>
      </c>
      <c r="C85" s="90"/>
      <c r="D85" s="90"/>
      <c r="E85" s="90"/>
      <c r="F85" s="90"/>
      <c r="G85" s="90"/>
      <c r="H85" s="90"/>
      <c r="I85" s="87"/>
      <c r="J85" s="88"/>
      <c r="K85" s="303">
        <v>0.05</v>
      </c>
      <c r="L85" s="856">
        <f>N79*K85</f>
        <v>25416.735530669099</v>
      </c>
      <c r="M85" s="857"/>
      <c r="N85" s="51"/>
    </row>
    <row r="86" spans="1:14" ht="15.75" thickBot="1">
      <c r="B86" s="91" t="s">
        <v>974</v>
      </c>
      <c r="C86" s="92"/>
      <c r="D86" s="92"/>
      <c r="E86" s="92"/>
      <c r="F86" s="92"/>
      <c r="G86" s="92"/>
      <c r="H86" s="92"/>
      <c r="I86" s="93"/>
      <c r="J86" s="94"/>
      <c r="K86" s="304">
        <v>0.05</v>
      </c>
      <c r="L86" s="858">
        <f>N79*K86</f>
        <v>25416.735530669099</v>
      </c>
      <c r="M86" s="859"/>
      <c r="N86" s="51"/>
    </row>
    <row r="87" spans="1:14" ht="15.75" thickBot="1">
      <c r="B87" s="821" t="s">
        <v>953</v>
      </c>
      <c r="C87" s="822"/>
      <c r="D87" s="822"/>
      <c r="E87" s="822"/>
      <c r="F87" s="822"/>
      <c r="G87" s="822"/>
      <c r="H87" s="822"/>
      <c r="I87" s="822"/>
      <c r="J87" s="822"/>
      <c r="K87" s="822"/>
      <c r="L87" s="822"/>
      <c r="M87" s="823"/>
      <c r="N87" s="52">
        <f>L84+L85+L86</f>
        <v>152500.41318401459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660835.12379739655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9.25" customHeight="1" thickBot="1">
      <c r="A31" t="s">
        <v>1845</v>
      </c>
      <c r="B31" s="80" t="s">
        <v>1694</v>
      </c>
      <c r="C31" s="963" t="s">
        <v>2158</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3936.8509045627939</v>
      </c>
      <c r="N49" s="271">
        <f>K49*M49</f>
        <v>4527.3785402472122</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27031.643319391602</v>
      </c>
      <c r="N50" s="271">
        <f>K50*M50</f>
        <v>54063.286638783204</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176405.95024232313</v>
      </c>
      <c r="N51" s="271">
        <f>K51*M51</f>
        <v>88202.975121161566</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492301.51781188417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511268.37184158433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102253.67436831688</v>
      </c>
      <c r="M84" s="857"/>
      <c r="N84" s="51"/>
    </row>
    <row r="85" spans="1:14">
      <c r="B85" s="89" t="s">
        <v>973</v>
      </c>
      <c r="C85" s="90"/>
      <c r="D85" s="90"/>
      <c r="E85" s="90"/>
      <c r="F85" s="90"/>
      <c r="G85" s="90"/>
      <c r="H85" s="90"/>
      <c r="I85" s="87"/>
      <c r="J85" s="88"/>
      <c r="K85" s="303">
        <v>0.05</v>
      </c>
      <c r="L85" s="856">
        <f>N79*K85</f>
        <v>25563.418592079219</v>
      </c>
      <c r="M85" s="857"/>
      <c r="N85" s="51"/>
    </row>
    <row r="86" spans="1:14" ht="15.75" thickBot="1">
      <c r="B86" s="91" t="s">
        <v>974</v>
      </c>
      <c r="C86" s="92"/>
      <c r="D86" s="92"/>
      <c r="E86" s="92"/>
      <c r="F86" s="92"/>
      <c r="G86" s="92"/>
      <c r="H86" s="92"/>
      <c r="I86" s="93"/>
      <c r="J86" s="94"/>
      <c r="K86" s="304">
        <v>0.05</v>
      </c>
      <c r="L86" s="858">
        <f>N79*K86</f>
        <v>25563.418592079219</v>
      </c>
      <c r="M86" s="859"/>
      <c r="N86" s="51"/>
    </row>
    <row r="87" spans="1:14" ht="15.75" thickBot="1">
      <c r="B87" s="821" t="s">
        <v>953</v>
      </c>
      <c r="C87" s="822"/>
      <c r="D87" s="822"/>
      <c r="E87" s="822"/>
      <c r="F87" s="822"/>
      <c r="G87" s="822"/>
      <c r="H87" s="822"/>
      <c r="I87" s="822"/>
      <c r="J87" s="822"/>
      <c r="K87" s="822"/>
      <c r="L87" s="822"/>
      <c r="M87" s="823"/>
      <c r="N87" s="52">
        <f>L84+L85+L86</f>
        <v>153380.51155247531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664648.88339405961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75" customHeight="1" thickBot="1">
      <c r="A31" t="s">
        <v>1845</v>
      </c>
      <c r="B31" s="80" t="s">
        <v>1145</v>
      </c>
      <c r="C31" s="963" t="s">
        <v>1734</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3936.8509045627939</v>
      </c>
      <c r="N49" s="271">
        <f>K49*M49</f>
        <v>1968.4254522813969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27031.643319391602</v>
      </c>
      <c r="N50" s="271">
        <f>K50*M50</f>
        <v>27031.643319391602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102977.6888357775</v>
      </c>
      <c r="N51" s="271">
        <f>K51*M51</f>
        <v>102977.6888357775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477485.63511914265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496452.48914884281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99290.497829768574</v>
      </c>
      <c r="M84" s="857"/>
      <c r="N84" s="51"/>
    </row>
    <row r="85" spans="1:14">
      <c r="B85" s="89" t="s">
        <v>973</v>
      </c>
      <c r="C85" s="90"/>
      <c r="D85" s="90"/>
      <c r="E85" s="90"/>
      <c r="F85" s="90"/>
      <c r="G85" s="90"/>
      <c r="H85" s="90"/>
      <c r="I85" s="87"/>
      <c r="J85" s="88"/>
      <c r="K85" s="303">
        <v>0.05</v>
      </c>
      <c r="L85" s="856">
        <f>N79*K85</f>
        <v>24822.624457442143</v>
      </c>
      <c r="M85" s="857"/>
      <c r="N85" s="51"/>
    </row>
    <row r="86" spans="1:14" ht="15.75" thickBot="1">
      <c r="B86" s="91" t="s">
        <v>974</v>
      </c>
      <c r="C86" s="92"/>
      <c r="D86" s="92"/>
      <c r="E86" s="92"/>
      <c r="F86" s="92"/>
      <c r="G86" s="92"/>
      <c r="H86" s="92"/>
      <c r="I86" s="93"/>
      <c r="J86" s="94"/>
      <c r="K86" s="304">
        <v>0.05</v>
      </c>
      <c r="L86" s="858">
        <f>N79*K86</f>
        <v>24822.624457442143</v>
      </c>
      <c r="M86" s="859"/>
      <c r="N86" s="51"/>
    </row>
    <row r="87" spans="1:14" ht="15.75" thickBot="1">
      <c r="B87" s="821" t="s">
        <v>953</v>
      </c>
      <c r="C87" s="822"/>
      <c r="D87" s="822"/>
      <c r="E87" s="822"/>
      <c r="F87" s="822"/>
      <c r="G87" s="822"/>
      <c r="H87" s="822"/>
      <c r="I87" s="822"/>
      <c r="J87" s="822"/>
      <c r="K87" s="822"/>
      <c r="L87" s="822"/>
      <c r="M87" s="823"/>
      <c r="N87" s="52">
        <f>L84+L85+L86</f>
        <v>148935.74674465286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645388.23589349561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75" customHeight="1" thickBot="1">
      <c r="A31" t="s">
        <v>1845</v>
      </c>
      <c r="B31" s="80" t="s">
        <v>1695</v>
      </c>
      <c r="C31" s="963" t="s">
        <v>1696</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3936.8509045627939</v>
      </c>
      <c r="N49" s="271">
        <f>K49*M49</f>
        <v>1968.4254522813969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27031.643319391602</v>
      </c>
      <c r="N50" s="271">
        <f>K50*M50</f>
        <v>27031.643319391602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102977.6888357775</v>
      </c>
      <c r="N51" s="271">
        <f>K51*M51</f>
        <v>102977.6888357775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477485.63511914265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496452.48914884281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99290.497829768574</v>
      </c>
      <c r="M84" s="857"/>
      <c r="N84" s="51"/>
    </row>
    <row r="85" spans="1:14">
      <c r="B85" s="89" t="s">
        <v>973</v>
      </c>
      <c r="C85" s="90"/>
      <c r="D85" s="90"/>
      <c r="E85" s="90"/>
      <c r="F85" s="90"/>
      <c r="G85" s="90"/>
      <c r="H85" s="90"/>
      <c r="I85" s="87"/>
      <c r="J85" s="88"/>
      <c r="K85" s="303">
        <v>0.05</v>
      </c>
      <c r="L85" s="856">
        <f>N79*K85</f>
        <v>24822.624457442143</v>
      </c>
      <c r="M85" s="857"/>
      <c r="N85" s="51"/>
    </row>
    <row r="86" spans="1:14" ht="15.75" thickBot="1">
      <c r="B86" s="91" t="s">
        <v>974</v>
      </c>
      <c r="C86" s="92"/>
      <c r="D86" s="92"/>
      <c r="E86" s="92"/>
      <c r="F86" s="92"/>
      <c r="G86" s="92"/>
      <c r="H86" s="92"/>
      <c r="I86" s="93"/>
      <c r="J86" s="94"/>
      <c r="K86" s="304">
        <v>0.05</v>
      </c>
      <c r="L86" s="858">
        <f>N79*K86</f>
        <v>24822.624457442143</v>
      </c>
      <c r="M86" s="859"/>
      <c r="N86" s="51"/>
    </row>
    <row r="87" spans="1:14" ht="15.75" thickBot="1">
      <c r="B87" s="821" t="s">
        <v>953</v>
      </c>
      <c r="C87" s="822"/>
      <c r="D87" s="822"/>
      <c r="E87" s="822"/>
      <c r="F87" s="822"/>
      <c r="G87" s="822"/>
      <c r="H87" s="822"/>
      <c r="I87" s="822"/>
      <c r="J87" s="822"/>
      <c r="K87" s="822"/>
      <c r="L87" s="822"/>
      <c r="M87" s="823"/>
      <c r="N87" s="52">
        <f>L84+L85+L86</f>
        <v>148935.74674465286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645388.23589349561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75" customHeight="1" thickBot="1">
      <c r="A31" t="s">
        <v>1845</v>
      </c>
      <c r="B31" s="80" t="s">
        <v>1697</v>
      </c>
      <c r="C31" s="963" t="s">
        <v>1698</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3936.8509045627939</v>
      </c>
      <c r="N49" s="271">
        <f>K49*M49</f>
        <v>1968.4254522813969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27031.643319391602</v>
      </c>
      <c r="N50" s="271">
        <f>K50*M50</f>
        <v>27031.643319391602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102977.6888357775</v>
      </c>
      <c r="N51" s="271">
        <f>K51*M51</f>
        <v>102977.6888357775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477485.63511914265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496452.48914884281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99290.497829768574</v>
      </c>
      <c r="M84" s="857"/>
      <c r="N84" s="51"/>
    </row>
    <row r="85" spans="1:14">
      <c r="B85" s="89" t="s">
        <v>973</v>
      </c>
      <c r="C85" s="90"/>
      <c r="D85" s="90"/>
      <c r="E85" s="90"/>
      <c r="F85" s="90"/>
      <c r="G85" s="90"/>
      <c r="H85" s="90"/>
      <c r="I85" s="87"/>
      <c r="J85" s="88"/>
      <c r="K85" s="303">
        <v>0.05</v>
      </c>
      <c r="L85" s="856">
        <f>N79*K85</f>
        <v>24822.624457442143</v>
      </c>
      <c r="M85" s="857"/>
      <c r="N85" s="51"/>
    </row>
    <row r="86" spans="1:14" ht="15.75" thickBot="1">
      <c r="B86" s="91" t="s">
        <v>974</v>
      </c>
      <c r="C86" s="92"/>
      <c r="D86" s="92"/>
      <c r="E86" s="92"/>
      <c r="F86" s="92"/>
      <c r="G86" s="92"/>
      <c r="H86" s="92"/>
      <c r="I86" s="93"/>
      <c r="J86" s="94"/>
      <c r="K86" s="304">
        <v>0.05</v>
      </c>
      <c r="L86" s="858">
        <f>N79*K86</f>
        <v>24822.624457442143</v>
      </c>
      <c r="M86" s="859"/>
      <c r="N86" s="51"/>
    </row>
    <row r="87" spans="1:14" ht="15.75" thickBot="1">
      <c r="B87" s="821" t="s">
        <v>953</v>
      </c>
      <c r="C87" s="822"/>
      <c r="D87" s="822"/>
      <c r="E87" s="822"/>
      <c r="F87" s="822"/>
      <c r="G87" s="822"/>
      <c r="H87" s="822"/>
      <c r="I87" s="822"/>
      <c r="J87" s="822"/>
      <c r="K87" s="822"/>
      <c r="L87" s="822"/>
      <c r="M87" s="823"/>
      <c r="N87" s="52">
        <f>L84+L85+L86</f>
        <v>148935.74674465286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645388.23589349561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75" customHeight="1" thickBot="1">
      <c r="A31" t="s">
        <v>1845</v>
      </c>
      <c r="B31" s="80" t="s">
        <v>1699</v>
      </c>
      <c r="C31" s="963" t="s">
        <v>1700</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808.02560903602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314098.07046517468</v>
      </c>
      <c r="N48" s="271">
        <f>K48*M48</f>
        <v>345507.87751169218</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3936.8509045627939</v>
      </c>
      <c r="N49" s="271">
        <f>K49*M49</f>
        <v>1968.4254522813969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27031.643319391602</v>
      </c>
      <c r="N50" s="271">
        <f>K50*M50</f>
        <v>27031.643319391602</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102977.6888357775</v>
      </c>
      <c r="N51" s="271">
        <f>K51*M51</f>
        <v>102977.6888357775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477485.63511914265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908">
        <f>VLOOKUP(A60,TRANSPORTE!A1:D117,4,FALSE)</f>
        <v>1816.651127221553</v>
      </c>
      <c r="M60" s="909"/>
      <c r="N60" s="286">
        <f>K60*L60</f>
        <v>1998.3162399437085</v>
      </c>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f>N60+N61+N62+N63+N64</f>
        <v>1998.3162399437085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16160.5121807204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496452.48914884281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99290.497829768574</v>
      </c>
      <c r="M84" s="857"/>
      <c r="N84" s="51"/>
    </row>
    <row r="85" spans="1:14">
      <c r="B85" s="89" t="s">
        <v>973</v>
      </c>
      <c r="C85" s="90"/>
      <c r="D85" s="90"/>
      <c r="E85" s="90"/>
      <c r="F85" s="90"/>
      <c r="G85" s="90"/>
      <c r="H85" s="90"/>
      <c r="I85" s="87"/>
      <c r="J85" s="88"/>
      <c r="K85" s="303">
        <v>0.05</v>
      </c>
      <c r="L85" s="856">
        <f>N79*K85</f>
        <v>24822.624457442143</v>
      </c>
      <c r="M85" s="857"/>
      <c r="N85" s="51"/>
    </row>
    <row r="86" spans="1:14" ht="15.75" thickBot="1">
      <c r="B86" s="91" t="s">
        <v>974</v>
      </c>
      <c r="C86" s="92"/>
      <c r="D86" s="92"/>
      <c r="E86" s="92"/>
      <c r="F86" s="92"/>
      <c r="G86" s="92"/>
      <c r="H86" s="92"/>
      <c r="I86" s="93"/>
      <c r="J86" s="94"/>
      <c r="K86" s="304">
        <v>0.05</v>
      </c>
      <c r="L86" s="858">
        <f>N79*K86</f>
        <v>24822.624457442143</v>
      </c>
      <c r="M86" s="859"/>
      <c r="N86" s="51"/>
    </row>
    <row r="87" spans="1:14" ht="15.75" thickBot="1">
      <c r="B87" s="821" t="s">
        <v>953</v>
      </c>
      <c r="C87" s="822"/>
      <c r="D87" s="822"/>
      <c r="E87" s="822"/>
      <c r="F87" s="822"/>
      <c r="G87" s="822"/>
      <c r="H87" s="822"/>
      <c r="I87" s="822"/>
      <c r="J87" s="822"/>
      <c r="K87" s="822"/>
      <c r="L87" s="822"/>
      <c r="M87" s="823"/>
      <c r="N87" s="52">
        <f>L84+L85+L86</f>
        <v>148935.74674465286</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645388.23589349561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8.5" customHeight="1" thickBot="1">
      <c r="A31" t="s">
        <v>1845</v>
      </c>
      <c r="B31" s="80" t="s">
        <v>1701</v>
      </c>
      <c r="C31" s="963" t="s">
        <v>1702</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5148.8844417888768</v>
      </c>
      <c r="N48" s="271">
        <f>K48*M48</f>
        <v>6693.5497743255401</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6693.5497743255401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8309.6009923975798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1661.9201984795161</v>
      </c>
      <c r="M84" s="857"/>
      <c r="N84" s="51"/>
    </row>
    <row r="85" spans="1:14">
      <c r="B85" s="89" t="s">
        <v>973</v>
      </c>
      <c r="C85" s="90"/>
      <c r="D85" s="90"/>
      <c r="E85" s="90"/>
      <c r="F85" s="90"/>
      <c r="G85" s="90"/>
      <c r="H85" s="90"/>
      <c r="I85" s="87"/>
      <c r="J85" s="88"/>
      <c r="K85" s="303">
        <v>0.05</v>
      </c>
      <c r="L85" s="856">
        <f>N79*K85</f>
        <v>415.48004961987903</v>
      </c>
      <c r="M85" s="857"/>
      <c r="N85" s="51"/>
    </row>
    <row r="86" spans="1:14" ht="15.75" thickBot="1">
      <c r="B86" s="91" t="s">
        <v>974</v>
      </c>
      <c r="C86" s="92"/>
      <c r="D86" s="92"/>
      <c r="E86" s="92"/>
      <c r="F86" s="92"/>
      <c r="G86" s="92"/>
      <c r="H86" s="92"/>
      <c r="I86" s="93"/>
      <c r="J86" s="94"/>
      <c r="K86" s="304">
        <v>0.05</v>
      </c>
      <c r="L86" s="858">
        <f>N79*K86</f>
        <v>415.48004961987903</v>
      </c>
      <c r="M86" s="859"/>
      <c r="N86" s="51"/>
    </row>
    <row r="87" spans="1:14" ht="15.75" thickBot="1">
      <c r="B87" s="821" t="s">
        <v>953</v>
      </c>
      <c r="C87" s="822"/>
      <c r="D87" s="822"/>
      <c r="E87" s="822"/>
      <c r="F87" s="822"/>
      <c r="G87" s="822"/>
      <c r="H87" s="822"/>
      <c r="I87" s="822"/>
      <c r="J87" s="822"/>
      <c r="K87" s="822"/>
      <c r="L87" s="822"/>
      <c r="M87" s="823"/>
      <c r="N87" s="52">
        <f>L84+L85+L86</f>
        <v>2492.880297719274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10802.481290116853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 customHeight="1" thickBot="1">
      <c r="A31" t="s">
        <v>1845</v>
      </c>
      <c r="B31" s="80" t="s">
        <v>1703</v>
      </c>
      <c r="C31" s="963" t="s">
        <v>1704</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12099.878438203858</v>
      </c>
      <c r="N48" s="271">
        <f>K48*M48</f>
        <v>15729.841969665014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15729.841969665014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17345.893187737056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3469.1786375474112</v>
      </c>
      <c r="M84" s="857"/>
      <c r="N84" s="51"/>
    </row>
    <row r="85" spans="1:14">
      <c r="B85" s="89" t="s">
        <v>973</v>
      </c>
      <c r="C85" s="90"/>
      <c r="D85" s="90"/>
      <c r="E85" s="90"/>
      <c r="F85" s="90"/>
      <c r="G85" s="90"/>
      <c r="H85" s="90"/>
      <c r="I85" s="87"/>
      <c r="J85" s="88"/>
      <c r="K85" s="303">
        <v>0.05</v>
      </c>
      <c r="L85" s="856">
        <f>N79*K85</f>
        <v>867.2946593868528</v>
      </c>
      <c r="M85" s="857"/>
      <c r="N85" s="51"/>
    </row>
    <row r="86" spans="1:14" ht="15.75" thickBot="1">
      <c r="B86" s="91" t="s">
        <v>974</v>
      </c>
      <c r="C86" s="92"/>
      <c r="D86" s="92"/>
      <c r="E86" s="92"/>
      <c r="F86" s="92"/>
      <c r="G86" s="92"/>
      <c r="H86" s="92"/>
      <c r="I86" s="93"/>
      <c r="J86" s="94"/>
      <c r="K86" s="304">
        <v>0.05</v>
      </c>
      <c r="L86" s="858">
        <f>N79*K86</f>
        <v>867.2946593868528</v>
      </c>
      <c r="M86" s="859"/>
      <c r="N86" s="51"/>
    </row>
    <row r="87" spans="1:14" ht="15.75" thickBot="1">
      <c r="B87" s="821" t="s">
        <v>953</v>
      </c>
      <c r="C87" s="822"/>
      <c r="D87" s="822"/>
      <c r="E87" s="822"/>
      <c r="F87" s="822"/>
      <c r="G87" s="822"/>
      <c r="H87" s="822"/>
      <c r="I87" s="822"/>
      <c r="J87" s="822"/>
      <c r="K87" s="822"/>
      <c r="L87" s="822"/>
      <c r="M87" s="823"/>
      <c r="N87" s="52">
        <f>L84+L85+L86</f>
        <v>5203.7679563211168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22549.661144058173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75" customHeight="1" thickBot="1">
      <c r="A31" t="s">
        <v>1845</v>
      </c>
      <c r="B31" s="80" t="s">
        <v>1705</v>
      </c>
      <c r="C31" s="963" t="s">
        <v>2159</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5148.8844417888768</v>
      </c>
      <c r="N48" s="271">
        <f>K48*M48</f>
        <v>6693.5497743255401</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6693.5497743255401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8309.6009923975798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1661.9201984795161</v>
      </c>
      <c r="M84" s="857"/>
      <c r="N84" s="51"/>
    </row>
    <row r="85" spans="1:14">
      <c r="B85" s="89" t="s">
        <v>973</v>
      </c>
      <c r="C85" s="90"/>
      <c r="D85" s="90"/>
      <c r="E85" s="90"/>
      <c r="F85" s="90"/>
      <c r="G85" s="90"/>
      <c r="H85" s="90"/>
      <c r="I85" s="87"/>
      <c r="J85" s="88"/>
      <c r="K85" s="303">
        <v>0.05</v>
      </c>
      <c r="L85" s="856">
        <f>N79*K85</f>
        <v>415.48004961987903</v>
      </c>
      <c r="M85" s="857"/>
      <c r="N85" s="51"/>
    </row>
    <row r="86" spans="1:14" ht="15.75" thickBot="1">
      <c r="B86" s="91" t="s">
        <v>974</v>
      </c>
      <c r="C86" s="92"/>
      <c r="D86" s="92"/>
      <c r="E86" s="92"/>
      <c r="F86" s="92"/>
      <c r="G86" s="92"/>
      <c r="H86" s="92"/>
      <c r="I86" s="93"/>
      <c r="J86" s="94"/>
      <c r="K86" s="304">
        <v>0.05</v>
      </c>
      <c r="L86" s="858">
        <f>N79*K86</f>
        <v>415.48004961987903</v>
      </c>
      <c r="M86" s="859"/>
      <c r="N86" s="51"/>
    </row>
    <row r="87" spans="1:14" ht="15.75" thickBot="1">
      <c r="B87" s="821" t="s">
        <v>953</v>
      </c>
      <c r="C87" s="822"/>
      <c r="D87" s="822"/>
      <c r="E87" s="822"/>
      <c r="F87" s="822"/>
      <c r="G87" s="822"/>
      <c r="H87" s="822"/>
      <c r="I87" s="822"/>
      <c r="J87" s="822"/>
      <c r="K87" s="822"/>
      <c r="L87" s="822"/>
      <c r="M87" s="823"/>
      <c r="N87" s="52">
        <f>L84+L85+L86</f>
        <v>2492.880297719274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10802.481290116853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30" customHeight="1" thickBot="1">
      <c r="A31" t="s">
        <v>1845</v>
      </c>
      <c r="B31" s="80" t="s">
        <v>1706</v>
      </c>
      <c r="C31" s="963" t="s">
        <v>2160</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c r="C41" s="879"/>
      <c r="D41" s="879"/>
      <c r="E41" s="38"/>
      <c r="F41" s="39"/>
      <c r="G41" s="39"/>
      <c r="H41" s="40"/>
      <c r="I41" s="36"/>
      <c r="J41" s="37"/>
      <c r="K41" s="278"/>
      <c r="L41" s="275"/>
      <c r="M41" s="400"/>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12099.878438203858</v>
      </c>
      <c r="N48" s="271">
        <f>K48*M48</f>
        <v>15729.841969665014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15729.841969665014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1616.0512180720398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17345.893187737056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3469.1786375474112</v>
      </c>
      <c r="M84" s="857"/>
      <c r="N84" s="51"/>
    </row>
    <row r="85" spans="1:14">
      <c r="B85" s="89" t="s">
        <v>973</v>
      </c>
      <c r="C85" s="90"/>
      <c r="D85" s="90"/>
      <c r="E85" s="90"/>
      <c r="F85" s="90"/>
      <c r="G85" s="90"/>
      <c r="H85" s="90"/>
      <c r="I85" s="87"/>
      <c r="J85" s="88"/>
      <c r="K85" s="303">
        <v>0.05</v>
      </c>
      <c r="L85" s="856">
        <f>N79*K85</f>
        <v>867.2946593868528</v>
      </c>
      <c r="M85" s="857"/>
      <c r="N85" s="51"/>
    </row>
    <row r="86" spans="1:14" ht="15.75" thickBot="1">
      <c r="B86" s="91" t="s">
        <v>974</v>
      </c>
      <c r="C86" s="92"/>
      <c r="D86" s="92"/>
      <c r="E86" s="92"/>
      <c r="F86" s="92"/>
      <c r="G86" s="92"/>
      <c r="H86" s="92"/>
      <c r="I86" s="93"/>
      <c r="J86" s="94"/>
      <c r="K86" s="304">
        <v>0.05</v>
      </c>
      <c r="L86" s="858">
        <f>N79*K86</f>
        <v>867.2946593868528</v>
      </c>
      <c r="M86" s="859"/>
      <c r="N86" s="51"/>
    </row>
    <row r="87" spans="1:14" ht="15.75" thickBot="1">
      <c r="B87" s="821" t="s">
        <v>953</v>
      </c>
      <c r="C87" s="822"/>
      <c r="D87" s="822"/>
      <c r="E87" s="822"/>
      <c r="F87" s="822"/>
      <c r="G87" s="822"/>
      <c r="H87" s="822"/>
      <c r="I87" s="822"/>
      <c r="J87" s="822"/>
      <c r="K87" s="822"/>
      <c r="L87" s="822"/>
      <c r="M87" s="823"/>
      <c r="N87" s="52">
        <f>L84+L85+L86</f>
        <v>5203.7679563211168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22549.661144058173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152</v>
      </c>
      <c r="B36" s="870" t="str">
        <f>VLOOKUP(A36,EQUIPOS!A6:D154,3,FALSE)</f>
        <v xml:space="preserve">Carrotanque de agua(1000 Galones) </v>
      </c>
      <c r="C36" s="871"/>
      <c r="D36" s="871"/>
      <c r="E36" s="871"/>
      <c r="F36" s="871"/>
      <c r="G36" s="871"/>
      <c r="H36" s="872"/>
      <c r="I36" s="266"/>
      <c r="J36" s="267"/>
      <c r="K36" s="268">
        <f>VLOOKUP(A36,EQUIPOS!A6:D163,4,FALSE)</f>
        <v>243180.05478084035</v>
      </c>
      <c r="L36" s="269"/>
      <c r="M36" s="335">
        <v>15</v>
      </c>
      <c r="N36" s="271">
        <f>K36/M36</f>
        <v>16212.003652056022</v>
      </c>
    </row>
    <row r="37" spans="1:14">
      <c r="A37" s="113" t="s">
        <v>174</v>
      </c>
      <c r="B37" s="870" t="str">
        <f>VLOOKUP(A37,EQUIPOS!A7:D154,3,FALSE)</f>
        <v>Compactador vibratorio tipo DD-20</v>
      </c>
      <c r="C37" s="871"/>
      <c r="D37" s="871"/>
      <c r="E37" s="871"/>
      <c r="F37" s="871"/>
      <c r="G37" s="871"/>
      <c r="H37" s="872"/>
      <c r="I37" s="420"/>
      <c r="J37" s="421"/>
      <c r="K37" s="268">
        <f>VLOOKUP(A37,EQUIPOS!A7:D164,4,FALSE)</f>
        <v>204506.29909799551</v>
      </c>
      <c r="L37" s="334"/>
      <c r="M37" s="335">
        <v>15</v>
      </c>
      <c r="N37" s="271">
        <f>K37/M37</f>
        <v>13633.7532731997</v>
      </c>
    </row>
    <row r="38" spans="1:14">
      <c r="A38" s="113" t="s">
        <v>269</v>
      </c>
      <c r="B38" s="870" t="str">
        <f>VLOOKUP(A38,EQUIPOS!A8:D154,3,FALSE)</f>
        <v>Motoniveladora  potencia 215 HP, ancho de cuchilla 4,27 m, peso 18 ton.</v>
      </c>
      <c r="C38" s="871"/>
      <c r="D38" s="871"/>
      <c r="E38" s="871"/>
      <c r="F38" s="871"/>
      <c r="G38" s="871"/>
      <c r="H38" s="872"/>
      <c r="I38" s="327"/>
      <c r="J38" s="329"/>
      <c r="K38" s="268">
        <f>VLOOKUP(A38,EQUIPOS!A8:D165,4,FALSE)</f>
        <v>230338.6737209002</v>
      </c>
      <c r="L38" s="422"/>
      <c r="M38" s="423">
        <v>15</v>
      </c>
      <c r="N38" s="271">
        <f>K38/M38</f>
        <v>15355.911581393348</v>
      </c>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N75*M41</f>
        <v>44.846540602401326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SUM(N36:N41)</f>
        <v>45246.515047251472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270316.43319391599</v>
      </c>
      <c r="N48" s="271">
        <f>K48*M48</f>
        <v>351411.36315209081</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643.61055522360959</v>
      </c>
      <c r="N49" s="271">
        <f>K49*M49</f>
        <v>19308.316656708288</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910" t="s">
        <v>953</v>
      </c>
      <c r="C53" s="864"/>
      <c r="D53" s="864"/>
      <c r="E53" s="864"/>
      <c r="F53" s="864"/>
      <c r="G53" s="864"/>
      <c r="H53" s="864"/>
      <c r="I53" s="864"/>
      <c r="J53" s="864"/>
      <c r="K53" s="864"/>
      <c r="L53" s="864"/>
      <c r="M53" s="865"/>
      <c r="N53" s="104">
        <f>SUM(N48:N52)</f>
        <v>370719.67980879912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907" t="s">
        <v>961</v>
      </c>
      <c r="M57" s="886"/>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908">
        <f>VLOOKUP(A58,TRANSPORTE!A1:D117,4,FALSE)</f>
        <v>1816.651127221553</v>
      </c>
      <c r="M58" s="909"/>
      <c r="N58" s="286">
        <f>K58*L58</f>
        <v>2361.6464653880189</v>
      </c>
    </row>
    <row r="59" spans="1:14">
      <c r="B59" s="46"/>
      <c r="C59" s="47"/>
      <c r="D59" s="47"/>
      <c r="E59" s="47"/>
      <c r="F59" s="47"/>
      <c r="G59" s="47"/>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99"/>
      <c r="M63" s="900"/>
      <c r="N63" s="127"/>
    </row>
    <row r="64" spans="1:14" ht="15.75" thickBot="1">
      <c r="B64" s="910" t="s">
        <v>953</v>
      </c>
      <c r="C64" s="864"/>
      <c r="D64" s="864"/>
      <c r="E64" s="864"/>
      <c r="F64" s="864"/>
      <c r="G64" s="864"/>
      <c r="H64" s="864"/>
      <c r="I64" s="864"/>
      <c r="J64" s="864"/>
      <c r="K64" s="864"/>
      <c r="L64" s="864"/>
      <c r="M64" s="865"/>
      <c r="N64" s="104">
        <f>N58+N59+N60+N61+N62</f>
        <v>2361.6464653880189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0" t="s">
        <v>963</v>
      </c>
      <c r="C68" s="861"/>
      <c r="D68" s="861"/>
      <c r="E68" s="861"/>
      <c r="F68" s="861"/>
      <c r="G68" s="861"/>
      <c r="H68" s="861"/>
      <c r="I68" s="73" t="s">
        <v>964</v>
      </c>
      <c r="J68" s="75" t="s">
        <v>1410</v>
      </c>
      <c r="K68" s="74" t="s">
        <v>966</v>
      </c>
      <c r="L68" s="862" t="s">
        <v>950</v>
      </c>
      <c r="M68" s="975"/>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97"/>
      <c r="C74" s="898"/>
      <c r="D74" s="898"/>
      <c r="E74" s="898"/>
      <c r="F74" s="898"/>
      <c r="G74" s="898"/>
      <c r="H74" s="898"/>
      <c r="I74" s="126"/>
      <c r="J74" s="126"/>
      <c r="K74" s="126"/>
      <c r="L74" s="911"/>
      <c r="M74" s="911"/>
      <c r="N74" s="45"/>
    </row>
    <row r="75" spans="1:15" ht="15.75" thickBot="1">
      <c r="B75" s="910" t="s">
        <v>953</v>
      </c>
      <c r="C75" s="864"/>
      <c r="D75" s="864"/>
      <c r="E75" s="864"/>
      <c r="F75" s="864"/>
      <c r="G75" s="864"/>
      <c r="H75" s="864"/>
      <c r="I75" s="864"/>
      <c r="J75" s="864"/>
      <c r="K75" s="864"/>
      <c r="L75" s="864"/>
      <c r="M75" s="865"/>
      <c r="N75" s="300">
        <f>SUM(N69:N74)</f>
        <v>2242.3270301200664</v>
      </c>
    </row>
    <row r="76" spans="1:15" ht="15.75" thickBot="1">
      <c r="B76" s="33"/>
      <c r="C76" s="34"/>
      <c r="D76" s="34"/>
      <c r="E76" s="34"/>
      <c r="F76" s="34"/>
      <c r="G76" s="34"/>
      <c r="H76" s="34"/>
      <c r="I76" s="34"/>
      <c r="J76" s="34"/>
      <c r="K76" s="34"/>
      <c r="L76" s="34"/>
      <c r="M76" s="34"/>
      <c r="N76" s="35"/>
    </row>
    <row r="77" spans="1:15" ht="15.75" thickBot="1">
      <c r="B77" s="821" t="s">
        <v>967</v>
      </c>
      <c r="C77" s="822"/>
      <c r="D77" s="822"/>
      <c r="E77" s="822"/>
      <c r="F77" s="822"/>
      <c r="G77" s="822"/>
      <c r="H77" s="822"/>
      <c r="I77" s="822"/>
      <c r="J77" s="822"/>
      <c r="K77" s="822"/>
      <c r="L77" s="822"/>
      <c r="M77" s="823"/>
      <c r="N77" s="99">
        <f>N43+N53+N64+N75</f>
        <v>420570.16835155868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6" t="s">
        <v>969</v>
      </c>
      <c r="C81" s="867"/>
      <c r="D81" s="867"/>
      <c r="E81" s="867"/>
      <c r="F81" s="867"/>
      <c r="G81" s="867"/>
      <c r="H81" s="867"/>
      <c r="I81" s="313"/>
      <c r="J81" s="333"/>
      <c r="K81" s="301" t="s">
        <v>970</v>
      </c>
      <c r="L81" s="868" t="s">
        <v>971</v>
      </c>
      <c r="M81" s="869"/>
      <c r="N81" s="302"/>
    </row>
    <row r="82" spans="1:14">
      <c r="B82" s="854" t="s">
        <v>972</v>
      </c>
      <c r="C82" s="855"/>
      <c r="D82" s="855"/>
      <c r="E82" s="855"/>
      <c r="F82" s="855"/>
      <c r="G82" s="855"/>
      <c r="H82" s="855"/>
      <c r="I82" s="87"/>
      <c r="J82" s="88"/>
      <c r="K82" s="303">
        <v>0.2</v>
      </c>
      <c r="L82" s="856">
        <f>N77*K82</f>
        <v>84114.033670311735</v>
      </c>
      <c r="M82" s="857"/>
      <c r="N82" s="51"/>
    </row>
    <row r="83" spans="1:14">
      <c r="B83" s="89" t="s">
        <v>973</v>
      </c>
      <c r="C83" s="90"/>
      <c r="D83" s="90"/>
      <c r="E83" s="90"/>
      <c r="F83" s="90"/>
      <c r="G83" s="90"/>
      <c r="H83" s="90"/>
      <c r="I83" s="87"/>
      <c r="J83" s="88"/>
      <c r="K83" s="303">
        <v>0.05</v>
      </c>
      <c r="L83" s="856">
        <f>N77*K83</f>
        <v>21028.508417577934</v>
      </c>
      <c r="M83" s="857"/>
      <c r="N83" s="51"/>
    </row>
    <row r="84" spans="1:14" ht="15.75" thickBot="1">
      <c r="B84" s="91" t="s">
        <v>974</v>
      </c>
      <c r="C84" s="92"/>
      <c r="D84" s="92"/>
      <c r="E84" s="92"/>
      <c r="F84" s="92"/>
      <c r="G84" s="92"/>
      <c r="H84" s="92"/>
      <c r="I84" s="93"/>
      <c r="J84" s="94"/>
      <c r="K84" s="304">
        <v>0.05</v>
      </c>
      <c r="L84" s="858">
        <f>N77*K84</f>
        <v>21028.508417577934</v>
      </c>
      <c r="M84" s="859"/>
      <c r="N84" s="51"/>
    </row>
    <row r="85" spans="1:14" ht="15.75" thickBot="1">
      <c r="B85" s="821" t="s">
        <v>953</v>
      </c>
      <c r="C85" s="822"/>
      <c r="D85" s="822"/>
      <c r="E85" s="822"/>
      <c r="F85" s="822"/>
      <c r="G85" s="822"/>
      <c r="H85" s="822"/>
      <c r="I85" s="822"/>
      <c r="J85" s="822"/>
      <c r="K85" s="822"/>
      <c r="L85" s="822"/>
      <c r="M85" s="823"/>
      <c r="N85" s="52">
        <f>L82+L83+L84</f>
        <v>126171.0505054676</v>
      </c>
    </row>
    <row r="86" spans="1:14" ht="15.75" thickBot="1">
      <c r="B86" s="33"/>
      <c r="C86" s="34"/>
      <c r="D86" s="34"/>
      <c r="E86" s="34"/>
      <c r="F86" s="34"/>
      <c r="G86" s="34"/>
      <c r="H86" s="34"/>
      <c r="I86" s="34"/>
      <c r="J86" s="34"/>
      <c r="K86" s="34"/>
      <c r="L86" s="34"/>
      <c r="M86" s="34"/>
      <c r="N86" s="35"/>
    </row>
    <row r="87" spans="1:14" ht="15.75" thickBot="1">
      <c r="A87" t="s">
        <v>2016</v>
      </c>
      <c r="B87" s="821" t="s">
        <v>975</v>
      </c>
      <c r="C87" s="822"/>
      <c r="D87" s="822"/>
      <c r="E87" s="822"/>
      <c r="F87" s="822"/>
      <c r="G87" s="822"/>
      <c r="H87" s="822"/>
      <c r="I87" s="822"/>
      <c r="J87" s="822"/>
      <c r="K87" s="822"/>
      <c r="L87" s="822"/>
      <c r="M87" s="823"/>
      <c r="N87" s="187">
        <f>N77+N85</f>
        <v>546741.21885702631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106.68624361440799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12776.870662990159</v>
      </c>
      <c r="N48" s="271">
        <f>K48*M48</f>
        <v>8943.8094640931104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8943.8094640931104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45"/>
    </row>
    <row r="77" spans="1:15" ht="15.75" thickBot="1">
      <c r="B77" s="910" t="s">
        <v>953</v>
      </c>
      <c r="C77" s="864"/>
      <c r="D77" s="864"/>
      <c r="E77" s="864"/>
      <c r="F77" s="864"/>
      <c r="G77" s="864"/>
      <c r="H77" s="864"/>
      <c r="I77" s="864"/>
      <c r="J77" s="864"/>
      <c r="K77" s="864"/>
      <c r="L77" s="864"/>
      <c r="M77" s="865"/>
      <c r="N77" s="300">
        <f>SUM(N71:N76)</f>
        <v>2133.7248722881595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11184.220579995677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2236.8441159991357</v>
      </c>
      <c r="M84" s="857"/>
      <c r="N84" s="51"/>
    </row>
    <row r="85" spans="1:14">
      <c r="B85" s="89" t="s">
        <v>973</v>
      </c>
      <c r="C85" s="90"/>
      <c r="D85" s="90"/>
      <c r="E85" s="90"/>
      <c r="F85" s="90"/>
      <c r="G85" s="90"/>
      <c r="H85" s="90"/>
      <c r="I85" s="87"/>
      <c r="J85" s="88"/>
      <c r="K85" s="303">
        <v>0.05</v>
      </c>
      <c r="L85" s="856">
        <f>N79*K85</f>
        <v>559.21102899978393</v>
      </c>
      <c r="M85" s="857"/>
      <c r="N85" s="51"/>
    </row>
    <row r="86" spans="1:14" ht="15.75" thickBot="1">
      <c r="B86" s="91" t="s">
        <v>974</v>
      </c>
      <c r="C86" s="92"/>
      <c r="D86" s="92"/>
      <c r="E86" s="92"/>
      <c r="F86" s="92"/>
      <c r="G86" s="92"/>
      <c r="H86" s="92"/>
      <c r="I86" s="93"/>
      <c r="J86" s="94"/>
      <c r="K86" s="304">
        <v>0.05</v>
      </c>
      <c r="L86" s="858">
        <f>N79*K86</f>
        <v>559.21102899978393</v>
      </c>
      <c r="M86" s="859"/>
      <c r="N86" s="51"/>
    </row>
    <row r="87" spans="1:14" ht="15.75" thickBot="1">
      <c r="B87" s="821" t="s">
        <v>953</v>
      </c>
      <c r="C87" s="822"/>
      <c r="D87" s="822"/>
      <c r="E87" s="822"/>
      <c r="F87" s="822"/>
      <c r="G87" s="822"/>
      <c r="H87" s="822"/>
      <c r="I87" s="822"/>
      <c r="J87" s="822"/>
      <c r="K87" s="822"/>
      <c r="L87" s="822"/>
      <c r="M87" s="823"/>
      <c r="N87" s="52">
        <f>L84+L85+L86</f>
        <v>3355.2661739987038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52">
        <f>N79+N87</f>
        <v>14539.486753994381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537.37060903602003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56431.178761539864</v>
      </c>
      <c r="N48" s="271">
        <f>K48*M48</f>
        <v>11286.235752307974</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2960.608554028604</v>
      </c>
      <c r="N49" s="271">
        <f>K49*M49</f>
        <v>3108.6389817300342</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910" t="s">
        <v>953</v>
      </c>
      <c r="C55" s="864"/>
      <c r="D55" s="864"/>
      <c r="E55" s="864"/>
      <c r="F55" s="864"/>
      <c r="G55" s="864"/>
      <c r="H55" s="864"/>
      <c r="I55" s="864"/>
      <c r="J55" s="864"/>
      <c r="K55" s="864"/>
      <c r="L55" s="864"/>
      <c r="M55" s="865"/>
      <c r="N55" s="104">
        <f>SUM(N48:N54)</f>
        <v>14394.874734038007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99"/>
      <c r="M65" s="900"/>
      <c r="N65" s="127"/>
    </row>
    <row r="66" spans="1:15" ht="15.75" thickBot="1">
      <c r="B66" s="910" t="s">
        <v>953</v>
      </c>
      <c r="C66" s="864"/>
      <c r="D66" s="864"/>
      <c r="E66" s="864"/>
      <c r="F66" s="864"/>
      <c r="G66" s="864"/>
      <c r="H66" s="864"/>
      <c r="I66" s="864"/>
      <c r="J66" s="864"/>
      <c r="K66" s="864"/>
      <c r="L66" s="864"/>
      <c r="M66" s="86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97"/>
      <c r="C76" s="898"/>
      <c r="D76" s="898"/>
      <c r="E76" s="898"/>
      <c r="F76" s="898"/>
      <c r="G76" s="898"/>
      <c r="H76" s="898"/>
      <c r="I76" s="126"/>
      <c r="J76" s="126"/>
      <c r="K76" s="126"/>
      <c r="L76" s="911"/>
      <c r="M76" s="911"/>
      <c r="N76" s="127"/>
    </row>
    <row r="77" spans="1:15" ht="15.75" thickBot="1">
      <c r="B77" s="910" t="s">
        <v>953</v>
      </c>
      <c r="C77" s="864"/>
      <c r="D77" s="864"/>
      <c r="E77" s="864"/>
      <c r="F77" s="864"/>
      <c r="G77" s="864"/>
      <c r="H77" s="864"/>
      <c r="I77" s="864"/>
      <c r="J77" s="864"/>
      <c r="K77" s="864"/>
      <c r="L77" s="864"/>
      <c r="M77" s="865"/>
      <c r="N77" s="459">
        <f>SUM(N71:N76)</f>
        <v>10747.412180720399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25679.657523794427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5135.9315047588861</v>
      </c>
      <c r="M84" s="857"/>
      <c r="N84" s="51"/>
    </row>
    <row r="85" spans="1:14">
      <c r="B85" s="89" t="s">
        <v>973</v>
      </c>
      <c r="C85" s="90"/>
      <c r="D85" s="90"/>
      <c r="E85" s="90"/>
      <c r="F85" s="90"/>
      <c r="G85" s="90"/>
      <c r="H85" s="90"/>
      <c r="I85" s="87"/>
      <c r="J85" s="88"/>
      <c r="K85" s="303">
        <v>0.05</v>
      </c>
      <c r="L85" s="856">
        <f>N79*K85</f>
        <v>1283.9828761897215</v>
      </c>
      <c r="M85" s="857"/>
      <c r="N85" s="51"/>
    </row>
    <row r="86" spans="1:14" ht="15.75" thickBot="1">
      <c r="B86" s="91" t="s">
        <v>974</v>
      </c>
      <c r="C86" s="92"/>
      <c r="D86" s="92"/>
      <c r="E86" s="92"/>
      <c r="F86" s="92"/>
      <c r="G86" s="92"/>
      <c r="H86" s="92"/>
      <c r="I86" s="93"/>
      <c r="J86" s="94"/>
      <c r="K86" s="304">
        <v>0.05</v>
      </c>
      <c r="L86" s="858">
        <f>N79*K86</f>
        <v>1283.9828761897215</v>
      </c>
      <c r="M86" s="859"/>
      <c r="N86" s="51"/>
    </row>
    <row r="87" spans="1:14" ht="15.75" thickBot="1">
      <c r="B87" s="821" t="s">
        <v>953</v>
      </c>
      <c r="C87" s="822"/>
      <c r="D87" s="822"/>
      <c r="E87" s="822"/>
      <c r="F87" s="822"/>
      <c r="G87" s="822"/>
      <c r="H87" s="822"/>
      <c r="I87" s="822"/>
      <c r="J87" s="822"/>
      <c r="K87" s="822"/>
      <c r="L87" s="822"/>
      <c r="M87" s="823"/>
      <c r="N87" s="52">
        <f>L84+L85+L86</f>
        <v>7703.8972571383292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33383.554780932755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1500</v>
      </c>
      <c r="N36" s="271">
        <f>K36/M36</f>
        <v>40.530393027929598</v>
      </c>
    </row>
    <row r="37" spans="1:14">
      <c r="A37" s="113" t="s">
        <v>361</v>
      </c>
      <c r="B37" s="870" t="str">
        <f>VLOOKUP(A37,EQUIPOS!A7:D154,3,FALSE)</f>
        <v>Vehículo delineador</v>
      </c>
      <c r="C37" s="871"/>
      <c r="D37" s="871"/>
      <c r="E37" s="871"/>
      <c r="F37" s="871"/>
      <c r="G37" s="871"/>
      <c r="H37" s="872"/>
      <c r="I37" s="420"/>
      <c r="J37" s="421"/>
      <c r="K37" s="268">
        <f>VLOOKUP(A37,EQUIPOS!A7:D164,4,FALSE)</f>
        <v>181225.86171012986</v>
      </c>
      <c r="L37" s="334"/>
      <c r="M37" s="335">
        <v>1500</v>
      </c>
      <c r="N37" s="271">
        <f>K37/M37</f>
        <v>120.81724114008657</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0.22423270301200668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161.57186687102816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4600.9260730551805</v>
      </c>
      <c r="N48" s="271">
        <f>K48*M48</f>
        <v>211.6425993605383</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62819.614093034943</v>
      </c>
      <c r="N49" s="271">
        <f>K49*M49</f>
        <v>879.4745973024892</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32240.303639611833</v>
      </c>
      <c r="N50" s="271">
        <f>K50*M50</f>
        <v>13.863330565033088</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1104.9805272280605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22.423270301200667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1288.9756644002894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257.79513288005791</v>
      </c>
      <c r="M84" s="857"/>
      <c r="N84" s="51"/>
    </row>
    <row r="85" spans="1:14">
      <c r="B85" s="89" t="s">
        <v>973</v>
      </c>
      <c r="C85" s="90"/>
      <c r="D85" s="90"/>
      <c r="E85" s="90"/>
      <c r="F85" s="90"/>
      <c r="G85" s="90"/>
      <c r="H85" s="90"/>
      <c r="I85" s="87"/>
      <c r="J85" s="88"/>
      <c r="K85" s="303">
        <v>0.05</v>
      </c>
      <c r="L85" s="856">
        <f>N79*K85</f>
        <v>64.448783220014477</v>
      </c>
      <c r="M85" s="857"/>
      <c r="N85" s="51"/>
    </row>
    <row r="86" spans="1:14" ht="15.75" thickBot="1">
      <c r="B86" s="91" t="s">
        <v>974</v>
      </c>
      <c r="C86" s="92"/>
      <c r="D86" s="92"/>
      <c r="E86" s="92"/>
      <c r="F86" s="92"/>
      <c r="G86" s="92"/>
      <c r="H86" s="92"/>
      <c r="I86" s="93"/>
      <c r="J86" s="94"/>
      <c r="K86" s="304">
        <v>0.05</v>
      </c>
      <c r="L86" s="858">
        <f>N79*K86</f>
        <v>64.448783220014477</v>
      </c>
      <c r="M86" s="859"/>
      <c r="N86" s="51"/>
    </row>
    <row r="87" spans="1:14" ht="15.75" thickBot="1">
      <c r="B87" s="821" t="s">
        <v>953</v>
      </c>
      <c r="C87" s="822"/>
      <c r="D87" s="822"/>
      <c r="E87" s="822"/>
      <c r="F87" s="822"/>
      <c r="G87" s="822"/>
      <c r="H87" s="822"/>
      <c r="I87" s="822"/>
      <c r="J87" s="822"/>
      <c r="K87" s="822"/>
      <c r="L87" s="822"/>
      <c r="M87" s="823"/>
      <c r="N87" s="52">
        <f>L84+L85+L86</f>
        <v>386.69269932008689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1675.6683637203762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1200</v>
      </c>
      <c r="N36" s="271">
        <f>K36/M36</f>
        <v>50.662991284911996</v>
      </c>
    </row>
    <row r="37" spans="1:14">
      <c r="A37" s="113" t="s">
        <v>201</v>
      </c>
      <c r="B37" s="870" t="str">
        <f>VLOOKUP(A37,EQUIPOS!A7:D154,3,FALSE)</f>
        <v>Equipo autopropulsado para pintura termoplástica</v>
      </c>
      <c r="C37" s="871"/>
      <c r="D37" s="871"/>
      <c r="E37" s="871"/>
      <c r="F37" s="871"/>
      <c r="G37" s="871"/>
      <c r="H37" s="872"/>
      <c r="I37" s="420"/>
      <c r="J37" s="421"/>
      <c r="K37" s="268">
        <f>VLOOKUP(A37,EQUIPOS!A7:D164,4,FALSE)</f>
        <v>120529.15721639343</v>
      </c>
      <c r="L37" s="334"/>
      <c r="M37" s="335">
        <v>1200</v>
      </c>
      <c r="N37" s="271">
        <f>K37/M37</f>
        <v>100.44096434699453</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0.39306379543167497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151.49701942733822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4600.9260730551805</v>
      </c>
      <c r="N48" s="271">
        <f>K48*M48</f>
        <v>496.90001588995949</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27031.643319391602</v>
      </c>
      <c r="N49" s="271">
        <f>K49*M49</f>
        <v>2108.4681789125448</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2605.3681948025041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39.306379543167495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2796.17159377301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559.23431875460199</v>
      </c>
      <c r="M84" s="857"/>
      <c r="N84" s="51"/>
    </row>
    <row r="85" spans="1:14">
      <c r="B85" s="89" t="s">
        <v>973</v>
      </c>
      <c r="C85" s="90"/>
      <c r="D85" s="90"/>
      <c r="E85" s="90"/>
      <c r="F85" s="90"/>
      <c r="G85" s="90"/>
      <c r="H85" s="90"/>
      <c r="I85" s="87"/>
      <c r="J85" s="88"/>
      <c r="K85" s="303">
        <v>0.05</v>
      </c>
      <c r="L85" s="856">
        <f>N79*K85</f>
        <v>139.8085796886505</v>
      </c>
      <c r="M85" s="857"/>
      <c r="N85" s="51"/>
    </row>
    <row r="86" spans="1:14" ht="15.75" thickBot="1">
      <c r="B86" s="91" t="s">
        <v>974</v>
      </c>
      <c r="C86" s="92"/>
      <c r="D86" s="92"/>
      <c r="E86" s="92"/>
      <c r="F86" s="92"/>
      <c r="G86" s="92"/>
      <c r="H86" s="92"/>
      <c r="I86" s="93"/>
      <c r="J86" s="94"/>
      <c r="K86" s="304">
        <v>0.05</v>
      </c>
      <c r="L86" s="858">
        <f>N79*K86</f>
        <v>139.8085796886505</v>
      </c>
      <c r="M86" s="859"/>
      <c r="N86" s="51"/>
    </row>
    <row r="87" spans="1:14" ht="15.75" thickBot="1">
      <c r="B87" s="821" t="s">
        <v>953</v>
      </c>
      <c r="C87" s="822"/>
      <c r="D87" s="822"/>
      <c r="E87" s="822"/>
      <c r="F87" s="822"/>
      <c r="G87" s="822"/>
      <c r="H87" s="822"/>
      <c r="I87" s="822"/>
      <c r="J87" s="822"/>
      <c r="K87" s="822"/>
      <c r="L87" s="822"/>
      <c r="M87" s="823"/>
      <c r="N87" s="52">
        <f>L84+L85+L86</f>
        <v>838.85147813190304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3635.0230719049132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199</v>
      </c>
      <c r="B36" s="870" t="str">
        <f>VLOOKUP(A36,EQUIPOS!A6:D154,3,FALSE)</f>
        <v xml:space="preserve">Equipo de pintura (Compresor), Presión máxima de trabajo 3300 psi.
</v>
      </c>
      <c r="C36" s="871"/>
      <c r="D36" s="871"/>
      <c r="E36" s="871"/>
      <c r="F36" s="871"/>
      <c r="G36" s="871"/>
      <c r="H36" s="872"/>
      <c r="I36" s="266"/>
      <c r="J36" s="267"/>
      <c r="K36" s="268">
        <f>VLOOKUP(A36,EQUIPOS!A6:D163,4,FALSE)</f>
        <v>57584.668430225051</v>
      </c>
      <c r="L36" s="269"/>
      <c r="M36" s="335">
        <v>6.1</v>
      </c>
      <c r="N36" s="271">
        <f>K36/M36</f>
        <v>9440.109578725418</v>
      </c>
    </row>
    <row r="37" spans="1:14">
      <c r="A37" s="113" t="s">
        <v>138</v>
      </c>
      <c r="B37" s="870" t="str">
        <f>VLOOKUP(A37,EQUIPOS!A7:D154,3,FALSE)</f>
        <v>Camioneta D-300</v>
      </c>
      <c r="C37" s="871"/>
      <c r="D37" s="871"/>
      <c r="E37" s="871"/>
      <c r="F37" s="871"/>
      <c r="G37" s="871"/>
      <c r="H37" s="872"/>
      <c r="I37" s="420"/>
      <c r="J37" s="421"/>
      <c r="K37" s="268">
        <f>VLOOKUP(A37,EQUIPOS!A7:D164,4,FALSE)</f>
        <v>60795.589541894398</v>
      </c>
      <c r="L37" s="334"/>
      <c r="M37" s="335">
        <v>6.1</v>
      </c>
      <c r="N37" s="271">
        <f>K37/M37</f>
        <v>9966.4900888351476</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77.324025330821314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19483.923692891385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4600.9260730551805</v>
      </c>
      <c r="N48" s="271">
        <f>K48*M48</f>
        <v>1757.553759907079</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32240.303639611833</v>
      </c>
      <c r="N49" s="271">
        <f>K49*M49</f>
        <v>1612.0151819805917</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62819.614093034943</v>
      </c>
      <c r="N50" s="271">
        <f>K50*M50</f>
        <v>7538.3536911641932</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10907.922633051865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863"/>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7732.4025330821314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38124.248859025378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7624.8497718050758</v>
      </c>
      <c r="M84" s="857"/>
      <c r="N84" s="51"/>
    </row>
    <row r="85" spans="1:14">
      <c r="B85" s="89" t="s">
        <v>973</v>
      </c>
      <c r="C85" s="90"/>
      <c r="D85" s="90"/>
      <c r="E85" s="90"/>
      <c r="F85" s="90"/>
      <c r="G85" s="90"/>
      <c r="H85" s="90"/>
      <c r="I85" s="87"/>
      <c r="J85" s="88"/>
      <c r="K85" s="303">
        <v>0.05</v>
      </c>
      <c r="L85" s="856">
        <f>N79*K85</f>
        <v>1906.2124429512689</v>
      </c>
      <c r="M85" s="857"/>
      <c r="N85" s="51"/>
    </row>
    <row r="86" spans="1:14" ht="15.75" thickBot="1">
      <c r="B86" s="91" t="s">
        <v>974</v>
      </c>
      <c r="C86" s="92"/>
      <c r="D86" s="92"/>
      <c r="E86" s="92"/>
      <c r="F86" s="92"/>
      <c r="G86" s="92"/>
      <c r="H86" s="92"/>
      <c r="I86" s="93"/>
      <c r="J86" s="94"/>
      <c r="K86" s="304">
        <v>0.05</v>
      </c>
      <c r="L86" s="858">
        <f>N79*K86</f>
        <v>1906.2124429512689</v>
      </c>
      <c r="M86" s="859"/>
      <c r="N86" s="51"/>
    </row>
    <row r="87" spans="1:14" ht="15.75" thickBot="1">
      <c r="B87" s="821" t="s">
        <v>953</v>
      </c>
      <c r="C87" s="822"/>
      <c r="D87" s="822"/>
      <c r="E87" s="822"/>
      <c r="F87" s="822"/>
      <c r="G87" s="822"/>
      <c r="H87" s="822"/>
      <c r="I87" s="822"/>
      <c r="J87" s="822"/>
      <c r="K87" s="822"/>
      <c r="L87" s="822"/>
      <c r="M87" s="823"/>
      <c r="N87" s="52">
        <f>L84+L85+L86</f>
        <v>11437.274657707614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49561.523516732996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6</v>
      </c>
      <c r="N36" s="271">
        <f>K36/M36</f>
        <v>10132.598256982399</v>
      </c>
    </row>
    <row r="37" spans="1:14">
      <c r="A37" s="113" t="s">
        <v>1711</v>
      </c>
      <c r="B37" s="870" t="str">
        <f>VLOOKUP(A37,EQUIPOS!A7:D154,3,FALSE)</f>
        <v>Caldera para pintura termoplástica</v>
      </c>
      <c r="C37" s="871"/>
      <c r="D37" s="871"/>
      <c r="E37" s="871"/>
      <c r="F37" s="871"/>
      <c r="G37" s="871"/>
      <c r="H37" s="872"/>
      <c r="I37" s="420"/>
      <c r="J37" s="421"/>
      <c r="K37" s="268">
        <f>VLOOKUP(A37,EQUIPOS!A7:D164,4,FALSE)</f>
        <v>64925.049937690266</v>
      </c>
      <c r="L37" s="334"/>
      <c r="M37" s="335">
        <v>6</v>
      </c>
      <c r="N37" s="271">
        <f>K37/M37</f>
        <v>10820.841656281711</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89.890050753001674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21043.329964017114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4600.9260730551805</v>
      </c>
      <c r="N48" s="271">
        <f>K48*M48</f>
        <v>4140.8334657496625</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27031.643319391602</v>
      </c>
      <c r="N49" s="271">
        <f>K49*M49</f>
        <v>17570.568157604543</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21711.401623354206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8989.0050753001669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51743.736662671494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10348.7473325343</v>
      </c>
      <c r="M84" s="857"/>
      <c r="N84" s="51"/>
    </row>
    <row r="85" spans="1:14">
      <c r="B85" s="89" t="s">
        <v>973</v>
      </c>
      <c r="C85" s="90"/>
      <c r="D85" s="90"/>
      <c r="E85" s="90"/>
      <c r="F85" s="90"/>
      <c r="G85" s="90"/>
      <c r="H85" s="90"/>
      <c r="I85" s="87"/>
      <c r="J85" s="88"/>
      <c r="K85" s="303">
        <v>0.05</v>
      </c>
      <c r="L85" s="856">
        <f>N79*K85</f>
        <v>2587.186833133575</v>
      </c>
      <c r="M85" s="857"/>
      <c r="N85" s="51"/>
    </row>
    <row r="86" spans="1:14" ht="15.75" thickBot="1">
      <c r="B86" s="91" t="s">
        <v>974</v>
      </c>
      <c r="C86" s="92"/>
      <c r="D86" s="92"/>
      <c r="E86" s="92"/>
      <c r="F86" s="92"/>
      <c r="G86" s="92"/>
      <c r="H86" s="92"/>
      <c r="I86" s="93"/>
      <c r="J86" s="94"/>
      <c r="K86" s="304">
        <v>0.05</v>
      </c>
      <c r="L86" s="858">
        <f>N79*K86</f>
        <v>2587.186833133575</v>
      </c>
      <c r="M86" s="859"/>
      <c r="N86" s="51"/>
    </row>
    <row r="87" spans="1:14" ht="15.75" thickBot="1">
      <c r="B87" s="821" t="s">
        <v>953</v>
      </c>
      <c r="C87" s="822"/>
      <c r="D87" s="822"/>
      <c r="E87" s="822"/>
      <c r="F87" s="822"/>
      <c r="G87" s="822"/>
      <c r="H87" s="822"/>
      <c r="I87" s="822"/>
      <c r="J87" s="822"/>
      <c r="K87" s="822"/>
      <c r="L87" s="822"/>
      <c r="M87" s="823"/>
      <c r="N87" s="52">
        <f>L84+L85+L86</f>
        <v>15523.120998801451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67266.857661472939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250</v>
      </c>
      <c r="N36" s="271">
        <f>K36/M36</f>
        <v>243.1823581675776</v>
      </c>
    </row>
    <row r="37" spans="1:14">
      <c r="A37" s="113" t="s">
        <v>251</v>
      </c>
      <c r="B37" s="870" t="str">
        <f>VLOOKUP(A37,EQUIPOS!A7:D154,3,FALSE)</f>
        <v>Maquina térmica pegatachas</v>
      </c>
      <c r="C37" s="871"/>
      <c r="D37" s="871"/>
      <c r="E37" s="871"/>
      <c r="F37" s="871"/>
      <c r="G37" s="871"/>
      <c r="H37" s="872"/>
      <c r="I37" s="420"/>
      <c r="J37" s="421"/>
      <c r="K37" s="268">
        <f>VLOOKUP(A37,EQUIPOS!A7:D164,4,FALSE)</f>
        <v>25275.931030777625</v>
      </c>
      <c r="L37" s="334"/>
      <c r="M37" s="335">
        <v>250</v>
      </c>
      <c r="N37" s="271">
        <f>K37/M37</f>
        <v>101.1037241231105</v>
      </c>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1.0747412180720399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345.36082350876018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27031.643319391602</v>
      </c>
      <c r="N48" s="271">
        <f>K48*M48</f>
        <v>2162.531465551328</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4599.6734386764565</v>
      </c>
      <c r="N49" s="271">
        <f>K49*M49</f>
        <v>4599.6734386764565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6762.2049042277849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107.474121807204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7215.0398495437494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1443.0079699087501</v>
      </c>
      <c r="M84" s="857"/>
      <c r="N84" s="51"/>
    </row>
    <row r="85" spans="1:14">
      <c r="B85" s="89" t="s">
        <v>973</v>
      </c>
      <c r="C85" s="90"/>
      <c r="D85" s="90"/>
      <c r="E85" s="90"/>
      <c r="F85" s="90"/>
      <c r="G85" s="90"/>
      <c r="H85" s="90"/>
      <c r="I85" s="87"/>
      <c r="J85" s="88"/>
      <c r="K85" s="303">
        <v>0.05</v>
      </c>
      <c r="L85" s="856">
        <f>N79*K85</f>
        <v>360.75199247718751</v>
      </c>
      <c r="M85" s="857"/>
      <c r="N85" s="51"/>
    </row>
    <row r="86" spans="1:14" ht="15.75" thickBot="1">
      <c r="B86" s="91" t="s">
        <v>974</v>
      </c>
      <c r="C86" s="92"/>
      <c r="D86" s="92"/>
      <c r="E86" s="92"/>
      <c r="F86" s="92"/>
      <c r="G86" s="92"/>
      <c r="H86" s="92"/>
      <c r="I86" s="93"/>
      <c r="J86" s="94"/>
      <c r="K86" s="304">
        <v>0.05</v>
      </c>
      <c r="L86" s="858">
        <f>N79*K86</f>
        <v>360.75199247718751</v>
      </c>
      <c r="M86" s="859"/>
      <c r="N86" s="51"/>
    </row>
    <row r="87" spans="1:14" ht="15.75" thickBot="1">
      <c r="B87" s="821" t="s">
        <v>953</v>
      </c>
      <c r="C87" s="822"/>
      <c r="D87" s="822"/>
      <c r="E87" s="822"/>
      <c r="F87" s="822"/>
      <c r="G87" s="822"/>
      <c r="H87" s="822"/>
      <c r="I87" s="822"/>
      <c r="J87" s="822"/>
      <c r="K87" s="822"/>
      <c r="L87" s="822"/>
      <c r="M87" s="823"/>
      <c r="N87" s="52">
        <f>L84+L85+L86</f>
        <v>2164.5119548631251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9379.551804406874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3.75</v>
      </c>
      <c r="N36" s="271">
        <f>K36/M36</f>
        <v>16212.15721117184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89.693081204802652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16301.850292376643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66456.763275099467</v>
      </c>
      <c r="N48" s="271">
        <f>K48*M48</f>
        <v>66456.763275099467</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196976.75605443161</v>
      </c>
      <c r="N49" s="271">
        <f>K49*M49</f>
        <v>196976.75605443161</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974236.38805299951</v>
      </c>
      <c r="N50" s="271">
        <f>K50*M50</f>
        <v>29227.091641589985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292660.61097112106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8969.3081204802656</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317931.76938397798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63586.353876795598</v>
      </c>
      <c r="M84" s="857"/>
      <c r="N84" s="51"/>
    </row>
    <row r="85" spans="1:14">
      <c r="B85" s="89" t="s">
        <v>973</v>
      </c>
      <c r="C85" s="90"/>
      <c r="D85" s="90"/>
      <c r="E85" s="90"/>
      <c r="F85" s="90"/>
      <c r="G85" s="90"/>
      <c r="H85" s="90"/>
      <c r="I85" s="87"/>
      <c r="J85" s="88"/>
      <c r="K85" s="303">
        <v>0.05</v>
      </c>
      <c r="L85" s="856">
        <f>N79*K85</f>
        <v>15896.588469198899</v>
      </c>
      <c r="M85" s="857"/>
      <c r="N85" s="51"/>
    </row>
    <row r="86" spans="1:14" ht="15.75" thickBot="1">
      <c r="B86" s="91" t="s">
        <v>974</v>
      </c>
      <c r="C86" s="92"/>
      <c r="D86" s="92"/>
      <c r="E86" s="92"/>
      <c r="F86" s="92"/>
      <c r="G86" s="92"/>
      <c r="H86" s="92"/>
      <c r="I86" s="93"/>
      <c r="J86" s="94"/>
      <c r="K86" s="304">
        <v>0.05</v>
      </c>
      <c r="L86" s="858">
        <f>N79*K86</f>
        <v>15896.588469198899</v>
      </c>
      <c r="M86" s="859"/>
      <c r="N86" s="51"/>
    </row>
    <row r="87" spans="1:14" ht="15.75" thickBot="1">
      <c r="B87" s="821" t="s">
        <v>953</v>
      </c>
      <c r="C87" s="822"/>
      <c r="D87" s="822"/>
      <c r="E87" s="822"/>
      <c r="F87" s="822"/>
      <c r="G87" s="822"/>
      <c r="H87" s="822"/>
      <c r="I87" s="822"/>
      <c r="J87" s="822"/>
      <c r="K87" s="822"/>
      <c r="L87" s="822"/>
      <c r="M87" s="823"/>
      <c r="N87" s="52">
        <f>L84+L85+L86</f>
        <v>95379.5308151934</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413311.30019917141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8.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3.75</v>
      </c>
      <c r="N36" s="271">
        <f>K36/M36</f>
        <v>16212.15721117184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89.693081204802652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16301.850292376643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66456.763275099467</v>
      </c>
      <c r="N48" s="271">
        <f>K48*M48</f>
        <v>66456.763275099467</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228918.93271190699</v>
      </c>
      <c r="N49" s="271">
        <f>K49*M49</f>
        <v>228918.93271190699</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974236.38805299951</v>
      </c>
      <c r="N50" s="271">
        <f>K50*M50</f>
        <v>29227.091641589985</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324602.78762859647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8969.3081204802656</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349873.9460414534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69974.789208290676</v>
      </c>
      <c r="M84" s="857"/>
      <c r="N84" s="51"/>
    </row>
    <row r="85" spans="1:14">
      <c r="B85" s="89" t="s">
        <v>973</v>
      </c>
      <c r="C85" s="90"/>
      <c r="D85" s="90"/>
      <c r="E85" s="90"/>
      <c r="F85" s="90"/>
      <c r="G85" s="90"/>
      <c r="H85" s="90"/>
      <c r="I85" s="87"/>
      <c r="J85" s="88"/>
      <c r="K85" s="303">
        <v>0.05</v>
      </c>
      <c r="L85" s="856">
        <f>N79*K85</f>
        <v>17493.697302072669</v>
      </c>
      <c r="M85" s="857"/>
      <c r="N85" s="51"/>
    </row>
    <row r="86" spans="1:14" ht="15.75" thickBot="1">
      <c r="B86" s="91" t="s">
        <v>974</v>
      </c>
      <c r="C86" s="92"/>
      <c r="D86" s="92"/>
      <c r="E86" s="92"/>
      <c r="F86" s="92"/>
      <c r="G86" s="92"/>
      <c r="H86" s="92"/>
      <c r="I86" s="93"/>
      <c r="J86" s="94"/>
      <c r="K86" s="304">
        <v>0.05</v>
      </c>
      <c r="L86" s="858">
        <f>N79*K86</f>
        <v>17493.697302072669</v>
      </c>
      <c r="M86" s="859"/>
      <c r="N86" s="51"/>
    </row>
    <row r="87" spans="1:14" ht="15.75" thickBot="1">
      <c r="B87" s="821" t="s">
        <v>953</v>
      </c>
      <c r="C87" s="822"/>
      <c r="D87" s="822"/>
      <c r="E87" s="822"/>
      <c r="F87" s="822"/>
      <c r="G87" s="822"/>
      <c r="H87" s="822"/>
      <c r="I87" s="822"/>
      <c r="J87" s="822"/>
      <c r="K87" s="822"/>
      <c r="L87" s="822"/>
      <c r="M87" s="823"/>
      <c r="N87" s="52">
        <f>L84+L85+L86</f>
        <v>104962.18381243602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454836.1298538894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3</v>
      </c>
      <c r="N36" s="271">
        <f>K36/M36</f>
        <v>20265.196513964798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45.109166666666674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20310.305680631463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135158.21659695799</v>
      </c>
      <c r="N48" s="271">
        <f>K48*M48</f>
        <v>135158.21659695799</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974236.38805299951</v>
      </c>
      <c r="N49" s="271">
        <f>K49*M49</f>
        <v>58454.183283179969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193612.39988013796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4510.916666666667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218433.62222743608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43686.72444548722</v>
      </c>
      <c r="M84" s="857"/>
      <c r="N84" s="51"/>
    </row>
    <row r="85" spans="1:14">
      <c r="B85" s="89" t="s">
        <v>973</v>
      </c>
      <c r="C85" s="90"/>
      <c r="D85" s="90"/>
      <c r="E85" s="90"/>
      <c r="F85" s="90"/>
      <c r="G85" s="90"/>
      <c r="H85" s="90"/>
      <c r="I85" s="87"/>
      <c r="J85" s="88"/>
      <c r="K85" s="303">
        <v>0.05</v>
      </c>
      <c r="L85" s="856">
        <f>N79*K85</f>
        <v>10921.681111371805</v>
      </c>
      <c r="M85" s="857"/>
      <c r="N85" s="51"/>
    </row>
    <row r="86" spans="1:14" ht="15.75" thickBot="1">
      <c r="B86" s="91" t="s">
        <v>974</v>
      </c>
      <c r="C86" s="92"/>
      <c r="D86" s="92"/>
      <c r="E86" s="92"/>
      <c r="F86" s="92"/>
      <c r="G86" s="92"/>
      <c r="H86" s="92"/>
      <c r="I86" s="93"/>
      <c r="J86" s="94"/>
      <c r="K86" s="304">
        <v>0.05</v>
      </c>
      <c r="L86" s="858">
        <f>N79*K86</f>
        <v>10921.681111371805</v>
      </c>
      <c r="M86" s="859"/>
      <c r="N86" s="51"/>
    </row>
    <row r="87" spans="1:14" ht="15.75" thickBot="1">
      <c r="B87" s="821" t="s">
        <v>953</v>
      </c>
      <c r="C87" s="822"/>
      <c r="D87" s="822"/>
      <c r="E87" s="822"/>
      <c r="F87" s="822"/>
      <c r="G87" s="822"/>
      <c r="H87" s="822"/>
      <c r="I87" s="822"/>
      <c r="J87" s="822"/>
      <c r="K87" s="822"/>
      <c r="L87" s="822"/>
      <c r="M87" s="823"/>
      <c r="N87" s="52">
        <f>L84+L85+L86</f>
        <v>65530.086668230833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283963.70889566693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135</v>
      </c>
      <c r="B36" s="870" t="str">
        <f>VLOOKUP(A36,EQUIPOS!A6:D154,3,FALSE)</f>
        <v>Camión 350</v>
      </c>
      <c r="C36" s="871"/>
      <c r="D36" s="871"/>
      <c r="E36" s="871"/>
      <c r="F36" s="871"/>
      <c r="G36" s="871"/>
      <c r="H36" s="872"/>
      <c r="I36" s="266"/>
      <c r="J36" s="267"/>
      <c r="K36" s="268">
        <f>VLOOKUP(A36,EQUIPOS!A6:D163,4,FALSE)</f>
        <v>59973.280476710781</v>
      </c>
      <c r="L36" s="269"/>
      <c r="M36" s="335">
        <v>6.25</v>
      </c>
      <c r="N36" s="271">
        <f>K36/M36</f>
        <v>9595.7248762737254</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323.210243614408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9918.9351198881341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126882.84359726759</v>
      </c>
      <c r="N48" s="271">
        <f>K48*M48</f>
        <v>31720.710899316899</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457143.94576630212</v>
      </c>
      <c r="N49" s="271">
        <f>K49*M49</f>
        <v>110688.60672307557</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142409.31762239247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6464.2048722881591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158792.45761456876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31758.491522913755</v>
      </c>
      <c r="M84" s="857"/>
      <c r="N84" s="51"/>
    </row>
    <row r="85" spans="1:14">
      <c r="B85" s="89" t="s">
        <v>973</v>
      </c>
      <c r="C85" s="90"/>
      <c r="D85" s="90"/>
      <c r="E85" s="90"/>
      <c r="F85" s="90"/>
      <c r="G85" s="90"/>
      <c r="H85" s="90"/>
      <c r="I85" s="87"/>
      <c r="J85" s="88"/>
      <c r="K85" s="303">
        <v>0.05</v>
      </c>
      <c r="L85" s="856">
        <f>N79*K85</f>
        <v>7939.6228807284388</v>
      </c>
      <c r="M85" s="857"/>
      <c r="N85" s="51"/>
    </row>
    <row r="86" spans="1:14" ht="15.75" thickBot="1">
      <c r="B86" s="91" t="s">
        <v>974</v>
      </c>
      <c r="C86" s="92"/>
      <c r="D86" s="92"/>
      <c r="E86" s="92"/>
      <c r="F86" s="92"/>
      <c r="G86" s="92"/>
      <c r="H86" s="92"/>
      <c r="I86" s="93"/>
      <c r="J86" s="94"/>
      <c r="K86" s="304">
        <v>0.05</v>
      </c>
      <c r="L86" s="858">
        <f>N79*K86</f>
        <v>7939.6228807284388</v>
      </c>
      <c r="M86" s="859"/>
      <c r="N86" s="51"/>
    </row>
    <row r="87" spans="1:14" ht="15.75" thickBot="1">
      <c r="B87" s="821" t="s">
        <v>953</v>
      </c>
      <c r="C87" s="822"/>
      <c r="D87" s="822"/>
      <c r="E87" s="822"/>
      <c r="F87" s="822"/>
      <c r="G87" s="822"/>
      <c r="H87" s="822"/>
      <c r="I87" s="822"/>
      <c r="J87" s="822"/>
      <c r="K87" s="822"/>
      <c r="L87" s="822"/>
      <c r="M87" s="823"/>
      <c r="N87" s="52">
        <f>L84+L85+L86</f>
        <v>47637.737284370625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206430.1948989394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36.087333333333333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45158.784619116799</v>
      </c>
      <c r="N48" s="271">
        <f>K48*M48</f>
        <v>45158.784619116799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45158.784619116799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3608.7333333333331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48803.605285783466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9760.7210571566939</v>
      </c>
      <c r="M84" s="857"/>
      <c r="N84" s="51"/>
    </row>
    <row r="85" spans="1:14">
      <c r="B85" s="89" t="s">
        <v>973</v>
      </c>
      <c r="C85" s="90"/>
      <c r="D85" s="90"/>
      <c r="E85" s="90"/>
      <c r="F85" s="90"/>
      <c r="G85" s="90"/>
      <c r="H85" s="90"/>
      <c r="I85" s="87"/>
      <c r="J85" s="88"/>
      <c r="K85" s="303">
        <v>0.05</v>
      </c>
      <c r="L85" s="856">
        <f>N79*K85</f>
        <v>2440.1802642891735</v>
      </c>
      <c r="M85" s="857"/>
      <c r="N85" s="51"/>
    </row>
    <row r="86" spans="1:14" ht="15.75" thickBot="1">
      <c r="B86" s="91" t="s">
        <v>974</v>
      </c>
      <c r="C86" s="92"/>
      <c r="D86" s="92"/>
      <c r="E86" s="92"/>
      <c r="F86" s="92"/>
      <c r="G86" s="92"/>
      <c r="H86" s="92"/>
      <c r="I86" s="93"/>
      <c r="J86" s="94"/>
      <c r="K86" s="304">
        <v>0.05</v>
      </c>
      <c r="L86" s="858">
        <f>N79*K86</f>
        <v>2440.1802642891735</v>
      </c>
      <c r="M86" s="859"/>
      <c r="N86" s="51"/>
    </row>
    <row r="87" spans="1:14" ht="15.75" thickBot="1">
      <c r="B87" s="821" t="s">
        <v>953</v>
      </c>
      <c r="C87" s="822"/>
      <c r="D87" s="822"/>
      <c r="E87" s="822"/>
      <c r="F87" s="822"/>
      <c r="G87" s="822"/>
      <c r="H87" s="822"/>
      <c r="I87" s="822"/>
      <c r="J87" s="822"/>
      <c r="K87" s="822"/>
      <c r="L87" s="822"/>
      <c r="M87" s="823"/>
      <c r="N87" s="52">
        <f>L84+L85+L86</f>
        <v>14641.081585735043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63444.686871518512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37.331724137931033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23499.859366904646</v>
      </c>
      <c r="N48" s="271">
        <f>K48*M48</f>
        <v>23499.859366904646</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23499.859366904646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3733.1724137931033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27270.363504835681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5454.0727009671364</v>
      </c>
      <c r="M84" s="857"/>
      <c r="N84" s="51"/>
    </row>
    <row r="85" spans="1:14">
      <c r="B85" s="89" t="s">
        <v>973</v>
      </c>
      <c r="C85" s="90"/>
      <c r="D85" s="90"/>
      <c r="E85" s="90"/>
      <c r="F85" s="90"/>
      <c r="G85" s="90"/>
      <c r="H85" s="90"/>
      <c r="I85" s="87"/>
      <c r="J85" s="88"/>
      <c r="K85" s="303">
        <v>0.05</v>
      </c>
      <c r="L85" s="856">
        <f>N79*K85</f>
        <v>1363.5181752417841</v>
      </c>
      <c r="M85" s="857"/>
      <c r="N85" s="51"/>
    </row>
    <row r="86" spans="1:14" ht="15.75" thickBot="1">
      <c r="B86" s="91" t="s">
        <v>974</v>
      </c>
      <c r="C86" s="92"/>
      <c r="D86" s="92"/>
      <c r="E86" s="92"/>
      <c r="F86" s="92"/>
      <c r="G86" s="92"/>
      <c r="H86" s="92"/>
      <c r="I86" s="93"/>
      <c r="J86" s="94"/>
      <c r="K86" s="304">
        <v>0.05</v>
      </c>
      <c r="L86" s="858">
        <f>N79*K86</f>
        <v>1363.5181752417841</v>
      </c>
      <c r="M86" s="859"/>
      <c r="N86" s="51"/>
    </row>
    <row r="87" spans="1:14" ht="15.75" thickBot="1">
      <c r="B87" s="821" t="s">
        <v>953</v>
      </c>
      <c r="C87" s="822"/>
      <c r="D87" s="822"/>
      <c r="E87" s="822"/>
      <c r="F87" s="822"/>
      <c r="G87" s="822"/>
      <c r="H87" s="822"/>
      <c r="I87" s="822"/>
      <c r="J87" s="822"/>
      <c r="K87" s="822"/>
      <c r="L87" s="822"/>
      <c r="M87" s="823"/>
      <c r="N87" s="52">
        <f>L84+L85+L86</f>
        <v>8181.1090514507041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35451.472556286382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37.331724137931033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101052.87222202469</v>
      </c>
      <c r="N48" s="271">
        <f>K48*M48</f>
        <v>101052.87222202469</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101052.87222202469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3733.1724137931033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104823.37635995571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20964.675271991146</v>
      </c>
      <c r="M84" s="857"/>
      <c r="N84" s="51"/>
    </row>
    <row r="85" spans="1:14">
      <c r="B85" s="89" t="s">
        <v>973</v>
      </c>
      <c r="C85" s="90"/>
      <c r="D85" s="90"/>
      <c r="E85" s="90"/>
      <c r="F85" s="90"/>
      <c r="G85" s="90"/>
      <c r="H85" s="90"/>
      <c r="I85" s="87"/>
      <c r="J85" s="88"/>
      <c r="K85" s="303">
        <v>0.05</v>
      </c>
      <c r="L85" s="856">
        <f>N79*K85</f>
        <v>5241.1688179977864</v>
      </c>
      <c r="M85" s="857"/>
      <c r="N85" s="51"/>
    </row>
    <row r="86" spans="1:14" ht="15.75" thickBot="1">
      <c r="B86" s="91" t="s">
        <v>974</v>
      </c>
      <c r="C86" s="92"/>
      <c r="D86" s="92"/>
      <c r="E86" s="92"/>
      <c r="F86" s="92"/>
      <c r="G86" s="92"/>
      <c r="H86" s="92"/>
      <c r="I86" s="93"/>
      <c r="J86" s="94"/>
      <c r="K86" s="304">
        <v>0.05</v>
      </c>
      <c r="L86" s="858">
        <f>N79*K86</f>
        <v>5241.1688179977864</v>
      </c>
      <c r="M86" s="859"/>
      <c r="N86" s="51"/>
    </row>
    <row r="87" spans="1:14" ht="15.75" thickBot="1">
      <c r="B87" s="821" t="s">
        <v>953</v>
      </c>
      <c r="C87" s="822"/>
      <c r="D87" s="822"/>
      <c r="E87" s="822"/>
      <c r="F87" s="822"/>
      <c r="G87" s="822"/>
      <c r="H87" s="822"/>
      <c r="I87" s="822"/>
      <c r="J87" s="822"/>
      <c r="K87" s="822"/>
      <c r="L87" s="822"/>
      <c r="M87" s="823"/>
      <c r="N87" s="52">
        <f>L84+L85+L86</f>
        <v>31447.012907986718</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136270.38926794243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363</v>
      </c>
      <c r="B36" s="870" t="str">
        <f>VLOOKUP(A36,EQUIPOS!A6:D154,3,FALSE)</f>
        <v>Vibrador de concreto, Motor de 3 hp a 18.000 rpm Mangueras de 4 mt</v>
      </c>
      <c r="C36" s="871"/>
      <c r="D36" s="871"/>
      <c r="E36" s="871"/>
      <c r="F36" s="871"/>
      <c r="G36" s="871"/>
      <c r="H36" s="872"/>
      <c r="I36" s="266"/>
      <c r="J36" s="267"/>
      <c r="K36" s="268">
        <f>VLOOKUP(A36,EQUIPOS!A6:D163,4,FALSE)</f>
        <v>11516.933686045009</v>
      </c>
      <c r="L36" s="269"/>
      <c r="M36" s="335">
        <v>1.25</v>
      </c>
      <c r="N36" s="271">
        <f>K36/M36</f>
        <v>9213.5469488360068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0.02</v>
      </c>
      <c r="N41" s="343">
        <f>N77*M41</f>
        <v>538.15848722881594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9751.7054360648235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3282.5910211665546</v>
      </c>
      <c r="N48" s="271">
        <f>K48*M48</f>
        <v>31512.873803198923</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974236.38805299951</v>
      </c>
      <c r="N49" s="271">
        <f>K49*M49</f>
        <v>116908.36656635994</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54706.897194006808</v>
      </c>
      <c r="N50" s="271">
        <f>K50*M50</f>
        <v>27353.448597003404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175774.68896656227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26907.924361440797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212434.3187640679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42486.863752813581</v>
      </c>
      <c r="M84" s="857"/>
      <c r="N84" s="51"/>
    </row>
    <row r="85" spans="1:14">
      <c r="B85" s="89" t="s">
        <v>973</v>
      </c>
      <c r="C85" s="90"/>
      <c r="D85" s="90"/>
      <c r="E85" s="90"/>
      <c r="F85" s="90"/>
      <c r="G85" s="90"/>
      <c r="H85" s="90"/>
      <c r="I85" s="87"/>
      <c r="J85" s="88"/>
      <c r="K85" s="303">
        <v>0.05</v>
      </c>
      <c r="L85" s="856">
        <f>N79*K85</f>
        <v>10621.715938203395</v>
      </c>
      <c r="M85" s="857"/>
      <c r="N85" s="51"/>
    </row>
    <row r="86" spans="1:14" ht="15.75" thickBot="1">
      <c r="B86" s="91" t="s">
        <v>974</v>
      </c>
      <c r="C86" s="92"/>
      <c r="D86" s="92"/>
      <c r="E86" s="92"/>
      <c r="F86" s="92"/>
      <c r="G86" s="92"/>
      <c r="H86" s="92"/>
      <c r="I86" s="93"/>
      <c r="J86" s="94"/>
      <c r="K86" s="304">
        <v>0.05</v>
      </c>
      <c r="L86" s="858">
        <f>N79*K86</f>
        <v>10621.715938203395</v>
      </c>
      <c r="M86" s="859"/>
      <c r="N86" s="51"/>
    </row>
    <row r="87" spans="1:14" ht="15.75" thickBot="1">
      <c r="B87" s="821" t="s">
        <v>953</v>
      </c>
      <c r="C87" s="822"/>
      <c r="D87" s="822"/>
      <c r="E87" s="822"/>
      <c r="F87" s="822"/>
      <c r="G87" s="822"/>
      <c r="H87" s="822"/>
      <c r="I87" s="822"/>
      <c r="J87" s="822"/>
      <c r="K87" s="822"/>
      <c r="L87" s="822"/>
      <c r="M87" s="823"/>
      <c r="N87" s="52">
        <f>L84+L85+L86</f>
        <v>63730.295629220367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276164.61439328827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7.7329999999999997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10647.392219158464</v>
      </c>
      <c r="N48" s="271">
        <f>K48*M48</f>
        <v>10647.392219158464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10647.392219158464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773.3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11428.425219158464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2285.6850438316928</v>
      </c>
      <c r="M84" s="857"/>
      <c r="N84" s="51"/>
    </row>
    <row r="85" spans="1:14">
      <c r="B85" s="89" t="s">
        <v>973</v>
      </c>
      <c r="C85" s="90"/>
      <c r="D85" s="90"/>
      <c r="E85" s="90"/>
      <c r="F85" s="90"/>
      <c r="G85" s="90"/>
      <c r="H85" s="90"/>
      <c r="I85" s="87"/>
      <c r="J85" s="88"/>
      <c r="K85" s="303">
        <v>0.05</v>
      </c>
      <c r="L85" s="856">
        <f>N79*K85</f>
        <v>571.42126095792321</v>
      </c>
      <c r="M85" s="857"/>
      <c r="N85" s="51"/>
    </row>
    <row r="86" spans="1:14" ht="15.75" thickBot="1">
      <c r="B86" s="91" t="s">
        <v>974</v>
      </c>
      <c r="C86" s="92"/>
      <c r="D86" s="92"/>
      <c r="E86" s="92"/>
      <c r="F86" s="92"/>
      <c r="G86" s="92"/>
      <c r="H86" s="92"/>
      <c r="I86" s="93"/>
      <c r="J86" s="94"/>
      <c r="K86" s="304">
        <v>0.05</v>
      </c>
      <c r="L86" s="858">
        <f>N79*K86</f>
        <v>571.42126095792321</v>
      </c>
      <c r="M86" s="859"/>
      <c r="N86" s="51"/>
    </row>
    <row r="87" spans="1:14" ht="15.75" thickBot="1">
      <c r="B87" s="821" t="s">
        <v>953</v>
      </c>
      <c r="C87" s="822"/>
      <c r="D87" s="822"/>
      <c r="E87" s="822"/>
      <c r="F87" s="822"/>
      <c r="G87" s="822"/>
      <c r="H87" s="822"/>
      <c r="I87" s="822"/>
      <c r="J87" s="822"/>
      <c r="K87" s="822"/>
      <c r="L87" s="822"/>
      <c r="M87" s="823"/>
      <c r="N87" s="52">
        <f>L84+L85+L86</f>
        <v>3428.527565747539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14856.952784906003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5"/>
      <c r="C1" s="927"/>
      <c r="D1" s="928"/>
      <c r="E1" s="928"/>
      <c r="F1" s="928"/>
      <c r="G1" s="928"/>
      <c r="H1" s="928"/>
      <c r="I1" s="928"/>
      <c r="J1" s="929"/>
      <c r="K1" s="930" t="s">
        <v>933</v>
      </c>
      <c r="L1" s="932" t="s">
        <v>2198</v>
      </c>
      <c r="M1" s="933"/>
      <c r="N1" s="934"/>
    </row>
    <row r="2" spans="2:14" ht="24.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160</v>
      </c>
      <c r="N36" s="271">
        <f>K36/M36</f>
        <v>379.97243463683998</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20.102155451800996</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400.074590088641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197588.44045364816</v>
      </c>
      <c r="N48" s="271">
        <f>K48*M48</f>
        <v>197588.44045364816</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974236.38805299951</v>
      </c>
      <c r="N49" s="271">
        <f>K49*M49</f>
        <v>29227.091641589985</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226815.53209523816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2010.2155451800998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229225.82223050692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45845.164446101386</v>
      </c>
      <c r="M84" s="857"/>
      <c r="N84" s="51"/>
    </row>
    <row r="85" spans="1:14">
      <c r="B85" s="89" t="s">
        <v>973</v>
      </c>
      <c r="C85" s="90"/>
      <c r="D85" s="90"/>
      <c r="E85" s="90"/>
      <c r="F85" s="90"/>
      <c r="G85" s="90"/>
      <c r="H85" s="90"/>
      <c r="I85" s="87"/>
      <c r="J85" s="88"/>
      <c r="K85" s="303">
        <v>0.05</v>
      </c>
      <c r="L85" s="856">
        <f>N79*K85</f>
        <v>11461.291111525346</v>
      </c>
      <c r="M85" s="857"/>
      <c r="N85" s="51"/>
    </row>
    <row r="86" spans="1:14" ht="15.75" thickBot="1">
      <c r="B86" s="91" t="s">
        <v>974</v>
      </c>
      <c r="C86" s="92"/>
      <c r="D86" s="92"/>
      <c r="E86" s="92"/>
      <c r="F86" s="92"/>
      <c r="G86" s="92"/>
      <c r="H86" s="92"/>
      <c r="I86" s="93"/>
      <c r="J86" s="94"/>
      <c r="K86" s="304">
        <v>0.05</v>
      </c>
      <c r="L86" s="858">
        <f>N79*K86</f>
        <v>11461.291111525346</v>
      </c>
      <c r="M86" s="859"/>
      <c r="N86" s="51"/>
    </row>
    <row r="87" spans="1:14" ht="15.75" thickBot="1">
      <c r="B87" s="821" t="s">
        <v>953</v>
      </c>
      <c r="C87" s="822"/>
      <c r="D87" s="822"/>
      <c r="E87" s="822"/>
      <c r="F87" s="822"/>
      <c r="G87" s="822"/>
      <c r="H87" s="822"/>
      <c r="I87" s="822"/>
      <c r="J87" s="822"/>
      <c r="K87" s="822"/>
      <c r="L87" s="822"/>
      <c r="M87" s="823"/>
      <c r="N87" s="52">
        <f>L84+L85+L86</f>
        <v>68767.746669152082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297993.56889965897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72.174666666666667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9050.2833862846946</v>
      </c>
      <c r="N48" s="271">
        <f>K48*M48</f>
        <v>362.01133545138777</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15446.653325366628</v>
      </c>
      <c r="N49" s="271">
        <f>K49*M49</f>
        <v>6178.6613301466514</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475.48978457706477</v>
      </c>
      <c r="N50" s="271">
        <f>K50*M50</f>
        <v>1426.4693537311944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7967.1420193292333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721.74666666666667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8761.0633526625661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1752.2126705325134</v>
      </c>
      <c r="M84" s="857"/>
      <c r="N84" s="51"/>
    </row>
    <row r="85" spans="1:14">
      <c r="B85" s="89" t="s">
        <v>973</v>
      </c>
      <c r="C85" s="90"/>
      <c r="D85" s="90"/>
      <c r="E85" s="90"/>
      <c r="F85" s="90"/>
      <c r="G85" s="90"/>
      <c r="H85" s="90"/>
      <c r="I85" s="87"/>
      <c r="J85" s="88"/>
      <c r="K85" s="303">
        <v>0.05</v>
      </c>
      <c r="L85" s="856">
        <f>N79*K85</f>
        <v>438.05316763312834</v>
      </c>
      <c r="M85" s="857"/>
      <c r="N85" s="51"/>
    </row>
    <row r="86" spans="1:14" ht="15.75" thickBot="1">
      <c r="B86" s="91" t="s">
        <v>974</v>
      </c>
      <c r="C86" s="92"/>
      <c r="D86" s="92"/>
      <c r="E86" s="92"/>
      <c r="F86" s="92"/>
      <c r="G86" s="92"/>
      <c r="H86" s="92"/>
      <c r="I86" s="93"/>
      <c r="J86" s="94"/>
      <c r="K86" s="304">
        <v>0.05</v>
      </c>
      <c r="L86" s="858">
        <f>N79*K86</f>
        <v>438.05316763312834</v>
      </c>
      <c r="M86" s="859"/>
      <c r="N86" s="51"/>
    </row>
    <row r="87" spans="1:14" ht="15.75" thickBot="1">
      <c r="B87" s="821" t="s">
        <v>953</v>
      </c>
      <c r="C87" s="822"/>
      <c r="D87" s="822"/>
      <c r="E87" s="822"/>
      <c r="F87" s="822"/>
      <c r="G87" s="822"/>
      <c r="H87" s="822"/>
      <c r="I87" s="822"/>
      <c r="J87" s="822"/>
      <c r="K87" s="822"/>
      <c r="L87" s="822"/>
      <c r="M87" s="823"/>
      <c r="N87" s="52">
        <f>L84+L85+L86</f>
        <v>2628.3190057987699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11389.382358461336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72.174666666666667</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49171.846419083769</v>
      </c>
      <c r="N48" s="271">
        <f>K48*M48</f>
        <v>19668.738567633511</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475.48978457706477</v>
      </c>
      <c r="N49" s="271">
        <f>K49*M49</f>
        <v>1426.4693537311944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21095.207921364705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721.74666666666667</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21889.129254698037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4377.8258509396073</v>
      </c>
      <c r="M84" s="857"/>
      <c r="N84" s="51"/>
    </row>
    <row r="85" spans="1:14">
      <c r="B85" s="89" t="s">
        <v>973</v>
      </c>
      <c r="C85" s="90"/>
      <c r="D85" s="90"/>
      <c r="E85" s="90"/>
      <c r="F85" s="90"/>
      <c r="G85" s="90"/>
      <c r="H85" s="90"/>
      <c r="I85" s="87"/>
      <c r="J85" s="88"/>
      <c r="K85" s="303">
        <v>0.05</v>
      </c>
      <c r="L85" s="856">
        <f>N79*K85</f>
        <v>1094.4564627349018</v>
      </c>
      <c r="M85" s="857"/>
      <c r="N85" s="51"/>
    </row>
    <row r="86" spans="1:14" ht="15.75" thickBot="1">
      <c r="B86" s="91" t="s">
        <v>974</v>
      </c>
      <c r="C86" s="92"/>
      <c r="D86" s="92"/>
      <c r="E86" s="92"/>
      <c r="F86" s="92"/>
      <c r="G86" s="92"/>
      <c r="H86" s="92"/>
      <c r="I86" s="93"/>
      <c r="J86" s="94"/>
      <c r="K86" s="304">
        <v>0.05</v>
      </c>
      <c r="L86" s="858">
        <f>N79*K86</f>
        <v>1094.4564627349018</v>
      </c>
      <c r="M86" s="859"/>
      <c r="N86" s="51"/>
    </row>
    <row r="87" spans="1:14" ht="15.75" thickBot="1">
      <c r="B87" s="821" t="s">
        <v>953</v>
      </c>
      <c r="C87" s="822"/>
      <c r="D87" s="822"/>
      <c r="E87" s="822"/>
      <c r="F87" s="822"/>
      <c r="G87" s="822"/>
      <c r="H87" s="822"/>
      <c r="I87" s="822"/>
      <c r="J87" s="822"/>
      <c r="K87" s="822"/>
      <c r="L87" s="822"/>
      <c r="M87" s="823"/>
      <c r="N87" s="52">
        <f>L84+L85+L86</f>
        <v>6566.738776409411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28455.868031107449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286.59765815254394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9050.2833862846946</v>
      </c>
      <c r="N48" s="271">
        <f>K48*M48</f>
        <v>724.02267090277553</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15446.653325366628</v>
      </c>
      <c r="N49" s="271">
        <f>K49*M49</f>
        <v>6178.6613301466514</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475.48978457706477</v>
      </c>
      <c r="N50" s="271">
        <f>K50*M50</f>
        <v>1426.4693537311944</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30249.696095509651</v>
      </c>
      <c r="N51" s="271">
        <f>K51*M51</f>
        <v>45374.544143264473</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53703.69749804509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5"/>
    </row>
    <row r="77" spans="1:15" ht="15.75" thickBot="1">
      <c r="B77" s="821" t="s">
        <v>953</v>
      </c>
      <c r="C77" s="822"/>
      <c r="D77" s="822"/>
      <c r="E77" s="822"/>
      <c r="F77" s="822"/>
      <c r="G77" s="822"/>
      <c r="H77" s="822"/>
      <c r="I77" s="822"/>
      <c r="J77" s="822"/>
      <c r="K77" s="822"/>
      <c r="L77" s="822"/>
      <c r="M77" s="823"/>
      <c r="N77" s="300">
        <f>SUM(N71:N76)</f>
        <v>2865.9765815254395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56856.271737723073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11371.254347544615</v>
      </c>
      <c r="M84" s="857"/>
      <c r="N84" s="51"/>
    </row>
    <row r="85" spans="1:14">
      <c r="B85" s="89" t="s">
        <v>973</v>
      </c>
      <c r="C85" s="90"/>
      <c r="D85" s="90"/>
      <c r="E85" s="90"/>
      <c r="F85" s="90"/>
      <c r="G85" s="90"/>
      <c r="H85" s="90"/>
      <c r="I85" s="87"/>
      <c r="J85" s="88"/>
      <c r="K85" s="303">
        <v>0.05</v>
      </c>
      <c r="L85" s="856">
        <f>N79*K85</f>
        <v>2842.8135868861536</v>
      </c>
      <c r="M85" s="857"/>
      <c r="N85" s="51"/>
    </row>
    <row r="86" spans="1:14" ht="15.75" thickBot="1">
      <c r="B86" s="91" t="s">
        <v>974</v>
      </c>
      <c r="C86" s="92"/>
      <c r="D86" s="92"/>
      <c r="E86" s="92"/>
      <c r="F86" s="92"/>
      <c r="G86" s="92"/>
      <c r="H86" s="92"/>
      <c r="I86" s="93"/>
      <c r="J86" s="94"/>
      <c r="K86" s="304">
        <v>0.05</v>
      </c>
      <c r="L86" s="858">
        <f>N79*K86</f>
        <v>2842.8135868861536</v>
      </c>
      <c r="M86" s="859"/>
      <c r="N86" s="51"/>
    </row>
    <row r="87" spans="1:14" ht="15.75" thickBot="1">
      <c r="B87" s="821" t="s">
        <v>953</v>
      </c>
      <c r="C87" s="822"/>
      <c r="D87" s="822"/>
      <c r="E87" s="822"/>
      <c r="F87" s="822"/>
      <c r="G87" s="822"/>
      <c r="H87" s="822"/>
      <c r="I87" s="822"/>
      <c r="J87" s="822"/>
      <c r="K87" s="822"/>
      <c r="L87" s="822"/>
      <c r="M87" s="823"/>
      <c r="N87" s="52">
        <f>L84+L85+L86</f>
        <v>17056.881521316922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73913.153259040002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286.59765815254394</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49171.846419083769</v>
      </c>
      <c r="N48" s="271">
        <f>K48*M48</f>
        <v>19668.738567633511</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475.48978457706477</v>
      </c>
      <c r="N49" s="271">
        <f>K49*M49</f>
        <v>1426.4693537311944</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30249.696095509651</v>
      </c>
      <c r="N50" s="271">
        <f>K50*M50</f>
        <v>45374.544143264473</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66469.752064629181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2865.9765815254395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69622.326304307164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13924.465260861434</v>
      </c>
      <c r="M84" s="857"/>
      <c r="N84" s="51"/>
    </row>
    <row r="85" spans="1:14">
      <c r="B85" s="89" t="s">
        <v>973</v>
      </c>
      <c r="C85" s="90"/>
      <c r="D85" s="90"/>
      <c r="E85" s="90"/>
      <c r="F85" s="90"/>
      <c r="G85" s="90"/>
      <c r="H85" s="90"/>
      <c r="I85" s="87"/>
      <c r="J85" s="88"/>
      <c r="K85" s="303">
        <v>0.05</v>
      </c>
      <c r="L85" s="856">
        <f>N79*K85</f>
        <v>3481.1163152153586</v>
      </c>
      <c r="M85" s="857"/>
      <c r="N85" s="51"/>
    </row>
    <row r="86" spans="1:14" ht="15.75" thickBot="1">
      <c r="B86" s="91" t="s">
        <v>974</v>
      </c>
      <c r="C86" s="92"/>
      <c r="D86" s="92"/>
      <c r="E86" s="92"/>
      <c r="F86" s="92"/>
      <c r="G86" s="92"/>
      <c r="H86" s="92"/>
      <c r="I86" s="93"/>
      <c r="J86" s="94"/>
      <c r="K86" s="304">
        <v>0.05</v>
      </c>
      <c r="L86" s="858">
        <f>N79*K86</f>
        <v>3481.1163152153586</v>
      </c>
      <c r="M86" s="859"/>
      <c r="N86" s="51"/>
    </row>
    <row r="87" spans="1:14" ht="15.75" thickBot="1">
      <c r="B87" s="821" t="s">
        <v>953</v>
      </c>
      <c r="C87" s="822"/>
      <c r="D87" s="822"/>
      <c r="E87" s="822"/>
      <c r="F87" s="822"/>
      <c r="G87" s="822"/>
      <c r="H87" s="822"/>
      <c r="I87" s="822"/>
      <c r="J87" s="822"/>
      <c r="K87" s="822"/>
      <c r="L87" s="822"/>
      <c r="M87" s="823"/>
      <c r="N87" s="52">
        <f>L84+L85+L86</f>
        <v>20886.697891292155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90509.024195599311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241</v>
      </c>
      <c r="B36" s="870" t="str">
        <f>VLOOKUP(A36,EQUIPOS!A6:D154,3,FALSE)</f>
        <v>Grúa (capacidad 15 ton)</v>
      </c>
      <c r="C36" s="871"/>
      <c r="D36" s="871"/>
      <c r="E36" s="871"/>
      <c r="F36" s="871"/>
      <c r="G36" s="871"/>
      <c r="H36" s="872"/>
      <c r="I36" s="266"/>
      <c r="J36" s="267"/>
      <c r="K36" s="268">
        <f>VLOOKUP(A36,EQUIPOS!A6:D163,4,FALSE)</f>
        <v>182385.61693231459</v>
      </c>
      <c r="L36" s="269"/>
      <c r="M36" s="335">
        <v>0.75</v>
      </c>
      <c r="N36" s="271">
        <f>K36/M36</f>
        <v>243180.82257641945</v>
      </c>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0.2</v>
      </c>
      <c r="N41" s="343">
        <f>N77*M41</f>
        <v>8969.3081204802675</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252150.13069689972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23684.868432228832</v>
      </c>
      <c r="N48" s="271">
        <f>K48*M48</f>
        <v>23684.868432228832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23684.868432228832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44846.540602401335</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320681.53973152989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64136.307946305984</v>
      </c>
      <c r="M84" s="857"/>
      <c r="N84" s="51"/>
    </row>
    <row r="85" spans="1:14">
      <c r="B85" s="89" t="s">
        <v>973</v>
      </c>
      <c r="C85" s="90"/>
      <c r="D85" s="90"/>
      <c r="E85" s="90"/>
      <c r="F85" s="90"/>
      <c r="G85" s="90"/>
      <c r="H85" s="90"/>
      <c r="I85" s="87"/>
      <c r="J85" s="88"/>
      <c r="K85" s="303">
        <v>0.05</v>
      </c>
      <c r="L85" s="856">
        <f>N79*K85</f>
        <v>16034.076986576496</v>
      </c>
      <c r="M85" s="857"/>
      <c r="N85" s="51"/>
    </row>
    <row r="86" spans="1:14" ht="15.75" thickBot="1">
      <c r="B86" s="91" t="s">
        <v>974</v>
      </c>
      <c r="C86" s="92"/>
      <c r="D86" s="92"/>
      <c r="E86" s="92"/>
      <c r="F86" s="92"/>
      <c r="G86" s="92"/>
      <c r="H86" s="92"/>
      <c r="I86" s="93"/>
      <c r="J86" s="94"/>
      <c r="K86" s="304">
        <v>0.05</v>
      </c>
      <c r="L86" s="858">
        <f>N79*K86</f>
        <v>16034.076986576496</v>
      </c>
      <c r="M86" s="859"/>
      <c r="N86" s="51"/>
    </row>
    <row r="87" spans="1:14" ht="15.75" thickBot="1">
      <c r="B87" s="821" t="s">
        <v>953</v>
      </c>
      <c r="C87" s="822"/>
      <c r="D87" s="822"/>
      <c r="E87" s="822"/>
      <c r="F87" s="822"/>
      <c r="G87" s="822"/>
      <c r="H87" s="822"/>
      <c r="I87" s="822"/>
      <c r="J87" s="822"/>
      <c r="K87" s="822"/>
      <c r="L87" s="822"/>
      <c r="M87" s="823"/>
      <c r="N87" s="52">
        <f>L84+L85+L86</f>
        <v>96204.461919458961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416886.00165098882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0.2</v>
      </c>
      <c r="N41" s="343">
        <f>N77*M41</f>
        <v>6726.9810903601992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23684.868432228832</v>
      </c>
      <c r="N48" s="271">
        <f>K48*M48</f>
        <v>23684.868432228832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23684.868432228832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5"/>
    </row>
    <row r="77" spans="1:15" ht="15.75" thickBot="1">
      <c r="B77" s="821" t="s">
        <v>953</v>
      </c>
      <c r="C77" s="822"/>
      <c r="D77" s="822"/>
      <c r="E77" s="822"/>
      <c r="F77" s="822"/>
      <c r="G77" s="822"/>
      <c r="H77" s="822"/>
      <c r="I77" s="822"/>
      <c r="J77" s="822"/>
      <c r="K77" s="822"/>
      <c r="L77" s="822"/>
      <c r="M77" s="823"/>
      <c r="N77" s="300">
        <f>SUM(N71:N76)</f>
        <v>33634.905451800994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64046.754974390024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12809.350994878005</v>
      </c>
      <c r="M84" s="857"/>
      <c r="N84" s="51"/>
    </row>
    <row r="85" spans="1:14">
      <c r="B85" s="89" t="s">
        <v>973</v>
      </c>
      <c r="C85" s="90"/>
      <c r="D85" s="90"/>
      <c r="E85" s="90"/>
      <c r="F85" s="90"/>
      <c r="G85" s="90"/>
      <c r="H85" s="90"/>
      <c r="I85" s="87"/>
      <c r="J85" s="88"/>
      <c r="K85" s="303">
        <v>0.05</v>
      </c>
      <c r="L85" s="856">
        <f>N79*K85</f>
        <v>3202.3377487195012</v>
      </c>
      <c r="M85" s="857"/>
      <c r="N85" s="51"/>
    </row>
    <row r="86" spans="1:14" ht="15.75" thickBot="1">
      <c r="B86" s="91" t="s">
        <v>974</v>
      </c>
      <c r="C86" s="92"/>
      <c r="D86" s="92"/>
      <c r="E86" s="92"/>
      <c r="F86" s="92"/>
      <c r="G86" s="92"/>
      <c r="H86" s="92"/>
      <c r="I86" s="93"/>
      <c r="J86" s="94"/>
      <c r="K86" s="304">
        <v>0.05</v>
      </c>
      <c r="L86" s="858">
        <f>N79*K86</f>
        <v>3202.3377487195012</v>
      </c>
      <c r="M86" s="859"/>
      <c r="N86" s="51"/>
    </row>
    <row r="87" spans="1:14" ht="15.75" thickBot="1">
      <c r="B87" s="821" t="s">
        <v>953</v>
      </c>
      <c r="C87" s="822"/>
      <c r="D87" s="822"/>
      <c r="E87" s="822"/>
      <c r="F87" s="822"/>
      <c r="G87" s="822"/>
      <c r="H87" s="822"/>
      <c r="I87" s="822"/>
      <c r="J87" s="822"/>
      <c r="K87" s="822"/>
      <c r="L87" s="822"/>
      <c r="M87" s="823"/>
      <c r="N87" s="52">
        <f>L84+L85+L86</f>
        <v>19214.026492317007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83260.781466707034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0.15</v>
      </c>
      <c r="N41" s="343">
        <f>N77*M41</f>
        <v>2686.8530451800998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23684.868432228832</v>
      </c>
      <c r="N48" s="271">
        <f>K48*M48</f>
        <v>23684.868432228832</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23684.868432228832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5"/>
    </row>
    <row r="77" spans="1:15" ht="15.75" thickBot="1">
      <c r="B77" s="821" t="s">
        <v>953</v>
      </c>
      <c r="C77" s="822"/>
      <c r="D77" s="822"/>
      <c r="E77" s="822"/>
      <c r="F77" s="822"/>
      <c r="G77" s="822"/>
      <c r="H77" s="822"/>
      <c r="I77" s="822"/>
      <c r="J77" s="822"/>
      <c r="K77" s="822"/>
      <c r="L77" s="822"/>
      <c r="M77" s="823"/>
      <c r="N77" s="300">
        <f>SUM(N71:N76)</f>
        <v>17912.353634534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44284.075111942933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8856.8150223885877</v>
      </c>
      <c r="M84" s="857"/>
      <c r="N84" s="51"/>
    </row>
    <row r="85" spans="1:14">
      <c r="B85" s="89" t="s">
        <v>973</v>
      </c>
      <c r="C85" s="90"/>
      <c r="D85" s="90"/>
      <c r="E85" s="90"/>
      <c r="F85" s="90"/>
      <c r="G85" s="90"/>
      <c r="H85" s="90"/>
      <c r="I85" s="87"/>
      <c r="J85" s="88"/>
      <c r="K85" s="303">
        <v>0.05</v>
      </c>
      <c r="L85" s="856">
        <f>N79*K85</f>
        <v>2214.2037555971469</v>
      </c>
      <c r="M85" s="857"/>
      <c r="N85" s="51"/>
    </row>
    <row r="86" spans="1:14" ht="15.75" thickBot="1">
      <c r="B86" s="91" t="s">
        <v>974</v>
      </c>
      <c r="C86" s="92"/>
      <c r="D86" s="92"/>
      <c r="E86" s="92"/>
      <c r="F86" s="92"/>
      <c r="G86" s="92"/>
      <c r="H86" s="92"/>
      <c r="I86" s="93"/>
      <c r="J86" s="94"/>
      <c r="K86" s="304">
        <v>0.05</v>
      </c>
      <c r="L86" s="858">
        <f>N79*K86</f>
        <v>2214.2037555971469</v>
      </c>
      <c r="M86" s="859"/>
      <c r="N86" s="51"/>
    </row>
    <row r="87" spans="1:14" ht="15.75" thickBot="1">
      <c r="B87" s="821" t="s">
        <v>953</v>
      </c>
      <c r="C87" s="822"/>
      <c r="D87" s="822"/>
      <c r="E87" s="822"/>
      <c r="F87" s="822"/>
      <c r="G87" s="822"/>
      <c r="H87" s="822"/>
      <c r="I87" s="822"/>
      <c r="J87" s="822"/>
      <c r="K87" s="822"/>
      <c r="L87" s="822"/>
      <c r="M87" s="823"/>
      <c r="N87" s="52">
        <f>L84+L85+L86</f>
        <v>13285.222533582883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57569.297645525818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0.15</v>
      </c>
      <c r="N41" s="343">
        <f>N77*M41</f>
        <v>2015.1397838850748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23684.868432228832</v>
      </c>
      <c r="N48" s="271">
        <f>K48*M48</f>
        <v>23684.868432228832</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23684.868432228832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13434.265225900499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39134.273442014404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7826.854688402881</v>
      </c>
      <c r="M84" s="857"/>
      <c r="N84" s="51"/>
    </row>
    <row r="85" spans="1:14">
      <c r="B85" s="89" t="s">
        <v>973</v>
      </c>
      <c r="C85" s="90"/>
      <c r="D85" s="90"/>
      <c r="E85" s="90"/>
      <c r="F85" s="90"/>
      <c r="G85" s="90"/>
      <c r="H85" s="90"/>
      <c r="I85" s="87"/>
      <c r="J85" s="88"/>
      <c r="K85" s="303">
        <v>0.05</v>
      </c>
      <c r="L85" s="856">
        <f>N79*K85</f>
        <v>1956.7136721007203</v>
      </c>
      <c r="M85" s="857"/>
      <c r="N85" s="51"/>
    </row>
    <row r="86" spans="1:14" ht="15.75" thickBot="1">
      <c r="B86" s="91" t="s">
        <v>974</v>
      </c>
      <c r="C86" s="92"/>
      <c r="D86" s="92"/>
      <c r="E86" s="92"/>
      <c r="F86" s="92"/>
      <c r="G86" s="92"/>
      <c r="H86" s="92"/>
      <c r="I86" s="93"/>
      <c r="J86" s="94"/>
      <c r="K86" s="304">
        <v>0.05</v>
      </c>
      <c r="L86" s="858">
        <f>N79*K86</f>
        <v>1956.7136721007203</v>
      </c>
      <c r="M86" s="859"/>
      <c r="N86" s="51"/>
    </row>
    <row r="87" spans="1:14" ht="15.75" thickBot="1">
      <c r="B87" s="821" t="s">
        <v>953</v>
      </c>
      <c r="C87" s="822"/>
      <c r="D87" s="822"/>
      <c r="E87" s="822"/>
      <c r="F87" s="822"/>
      <c r="G87" s="822"/>
      <c r="H87" s="822"/>
      <c r="I87" s="822"/>
      <c r="J87" s="822"/>
      <c r="K87" s="822"/>
      <c r="L87" s="822"/>
      <c r="M87" s="823"/>
      <c r="N87" s="52">
        <f>L84+L85+L86</f>
        <v>11740.282032604322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50874.555474618726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0.15</v>
      </c>
      <c r="N41" s="343">
        <f>N77*M41</f>
        <v>11305.850572033949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90556.005119961876</v>
      </c>
      <c r="N48" s="271">
        <f>K48*M48</f>
        <v>190167.61075191994</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23684.868432228832</v>
      </c>
      <c r="N49" s="271">
        <f>K49*M49</f>
        <v>23684.868432228832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213852.47918414877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75372.337146892998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300530.66690307576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60106.133380615152</v>
      </c>
      <c r="M84" s="857"/>
      <c r="N84" s="51"/>
    </row>
    <row r="85" spans="1:14">
      <c r="B85" s="89" t="s">
        <v>973</v>
      </c>
      <c r="C85" s="90"/>
      <c r="D85" s="90"/>
      <c r="E85" s="90"/>
      <c r="F85" s="90"/>
      <c r="G85" s="90"/>
      <c r="H85" s="90"/>
      <c r="I85" s="87"/>
      <c r="J85" s="88"/>
      <c r="K85" s="303">
        <v>0.05</v>
      </c>
      <c r="L85" s="856">
        <f>N79*K85</f>
        <v>15026.533345153788</v>
      </c>
      <c r="M85" s="857"/>
      <c r="N85" s="51"/>
    </row>
    <row r="86" spans="1:14" ht="15.75" thickBot="1">
      <c r="B86" s="91" t="s">
        <v>974</v>
      </c>
      <c r="C86" s="92"/>
      <c r="D86" s="92"/>
      <c r="E86" s="92"/>
      <c r="F86" s="92"/>
      <c r="G86" s="92"/>
      <c r="H86" s="92"/>
      <c r="I86" s="93"/>
      <c r="J86" s="94"/>
      <c r="K86" s="304">
        <v>0.05</v>
      </c>
      <c r="L86" s="858">
        <f>N79*K86</f>
        <v>15026.533345153788</v>
      </c>
      <c r="M86" s="859"/>
      <c r="N86" s="51"/>
    </row>
    <row r="87" spans="1:14" ht="15.75" thickBot="1">
      <c r="B87" s="821" t="s">
        <v>953</v>
      </c>
      <c r="C87" s="822"/>
      <c r="D87" s="822"/>
      <c r="E87" s="822"/>
      <c r="F87" s="822"/>
      <c r="G87" s="822"/>
      <c r="H87" s="822"/>
      <c r="I87" s="822"/>
      <c r="J87" s="822"/>
      <c r="K87" s="822"/>
      <c r="L87" s="822"/>
      <c r="M87" s="823"/>
      <c r="N87" s="52">
        <f>L84+L85+L86</f>
        <v>90159.200070922729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390689.86697399849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0.15</v>
      </c>
      <c r="N41" s="343">
        <f>N77*M41</f>
        <v>11305.850572033949</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90556.005119961876</v>
      </c>
      <c r="N48" s="271">
        <f>K48*M48</f>
        <v>181112.01023992375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23684.868432228832</v>
      </c>
      <c r="N49" s="271">
        <f>K49*M49</f>
        <v>23684.868432228832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204796.87867215258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75372.337146892998</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291475.06639107957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58295.01327821592</v>
      </c>
      <c r="M84" s="857"/>
      <c r="N84" s="51"/>
    </row>
    <row r="85" spans="1:14">
      <c r="B85" s="89" t="s">
        <v>973</v>
      </c>
      <c r="C85" s="90"/>
      <c r="D85" s="90"/>
      <c r="E85" s="90"/>
      <c r="F85" s="90"/>
      <c r="G85" s="90"/>
      <c r="H85" s="90"/>
      <c r="I85" s="87"/>
      <c r="J85" s="88"/>
      <c r="K85" s="303">
        <v>0.05</v>
      </c>
      <c r="L85" s="856">
        <f>N79*K85</f>
        <v>14573.75331955398</v>
      </c>
      <c r="M85" s="857"/>
      <c r="N85" s="51"/>
    </row>
    <row r="86" spans="1:14" ht="15.75" thickBot="1">
      <c r="B86" s="91" t="s">
        <v>974</v>
      </c>
      <c r="C86" s="92"/>
      <c r="D86" s="92"/>
      <c r="E86" s="92"/>
      <c r="F86" s="92"/>
      <c r="G86" s="92"/>
      <c r="H86" s="92"/>
      <c r="I86" s="93"/>
      <c r="J86" s="94"/>
      <c r="K86" s="304">
        <v>0.05</v>
      </c>
      <c r="L86" s="858">
        <f>N79*K86</f>
        <v>14573.75331955398</v>
      </c>
      <c r="M86" s="859"/>
      <c r="N86" s="51"/>
    </row>
    <row r="87" spans="1:14" ht="15.75" thickBot="1">
      <c r="B87" s="821" t="s">
        <v>953</v>
      </c>
      <c r="C87" s="822"/>
      <c r="D87" s="822"/>
      <c r="E87" s="822"/>
      <c r="F87" s="822"/>
      <c r="G87" s="822"/>
      <c r="H87" s="822"/>
      <c r="I87" s="822"/>
      <c r="J87" s="822"/>
      <c r="K87" s="822"/>
      <c r="L87" s="822"/>
      <c r="M87" s="823"/>
      <c r="N87" s="52">
        <f>L84+L85+L86</f>
        <v>87442.519917323865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378917.58630840341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4720.6884844632978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90556.005119961876</v>
      </c>
      <c r="N48" s="271">
        <f>K48*M48</f>
        <v>118628.36670715007</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23684.868432228832</v>
      </c>
      <c r="N49" s="271">
        <f>K49*M49</f>
        <v>23684.868432228832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142313.2351393789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47206.884844632979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194240.80846847518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38848.161693695038</v>
      </c>
      <c r="M84" s="857"/>
      <c r="N84" s="51"/>
    </row>
    <row r="85" spans="1:14">
      <c r="B85" s="89" t="s">
        <v>973</v>
      </c>
      <c r="C85" s="90"/>
      <c r="D85" s="90"/>
      <c r="E85" s="90"/>
      <c r="F85" s="90"/>
      <c r="G85" s="90"/>
      <c r="H85" s="90"/>
      <c r="I85" s="87"/>
      <c r="J85" s="88"/>
      <c r="K85" s="303">
        <v>0.05</v>
      </c>
      <c r="L85" s="856">
        <f>N79*K85</f>
        <v>9712.0404234237594</v>
      </c>
      <c r="M85" s="857"/>
      <c r="N85" s="51"/>
    </row>
    <row r="86" spans="1:14" ht="15.75" thickBot="1">
      <c r="B86" s="91" t="s">
        <v>974</v>
      </c>
      <c r="C86" s="92"/>
      <c r="D86" s="92"/>
      <c r="E86" s="92"/>
      <c r="F86" s="92"/>
      <c r="G86" s="92"/>
      <c r="H86" s="92"/>
      <c r="I86" s="93"/>
      <c r="J86" s="94"/>
      <c r="K86" s="304">
        <v>0.05</v>
      </c>
      <c r="L86" s="858">
        <f>N79*K86</f>
        <v>9712.0404234237594</v>
      </c>
      <c r="M86" s="859"/>
      <c r="N86" s="51"/>
    </row>
    <row r="87" spans="1:14" ht="15.75" thickBot="1">
      <c r="B87" s="821" t="s">
        <v>953</v>
      </c>
      <c r="C87" s="822"/>
      <c r="D87" s="822"/>
      <c r="E87" s="822"/>
      <c r="F87" s="822"/>
      <c r="G87" s="822"/>
      <c r="H87" s="822"/>
      <c r="I87" s="822"/>
      <c r="J87" s="822"/>
      <c r="K87" s="822"/>
      <c r="L87" s="822"/>
      <c r="M87" s="823"/>
      <c r="N87" s="52">
        <f>L84+L85+L86</f>
        <v>58272.242540542553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252513.05100901774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3957.0477002118823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90556.005119961876</v>
      </c>
      <c r="N48" s="271">
        <f>K48*M48</f>
        <v>99611.605631958068</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23684.868432228832</v>
      </c>
      <c r="N49" s="271">
        <f>K49*M49</f>
        <v>23684.868432228832</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123296.4740641869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39570.477002118823</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166823.99876651762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33364.799753303523</v>
      </c>
      <c r="M84" s="857"/>
      <c r="N84" s="51"/>
    </row>
    <row r="85" spans="1:14">
      <c r="B85" s="89" t="s">
        <v>973</v>
      </c>
      <c r="C85" s="90"/>
      <c r="D85" s="90"/>
      <c r="E85" s="90"/>
      <c r="F85" s="90"/>
      <c r="G85" s="90"/>
      <c r="H85" s="90"/>
      <c r="I85" s="87"/>
      <c r="J85" s="88"/>
      <c r="K85" s="303">
        <v>0.05</v>
      </c>
      <c r="L85" s="856">
        <f>N79*K85</f>
        <v>8341.1999383258808</v>
      </c>
      <c r="M85" s="857"/>
      <c r="N85" s="51"/>
    </row>
    <row r="86" spans="1:14" ht="15.75" thickBot="1">
      <c r="B86" s="91" t="s">
        <v>974</v>
      </c>
      <c r="C86" s="92"/>
      <c r="D86" s="92"/>
      <c r="E86" s="92"/>
      <c r="F86" s="92"/>
      <c r="G86" s="92"/>
      <c r="H86" s="92"/>
      <c r="I86" s="93"/>
      <c r="J86" s="94"/>
      <c r="K86" s="304">
        <v>0.05</v>
      </c>
      <c r="L86" s="858">
        <f>N79*K86</f>
        <v>8341.1999383258808</v>
      </c>
      <c r="M86" s="859"/>
      <c r="N86" s="51"/>
    </row>
    <row r="87" spans="1:14" ht="15.75" thickBot="1">
      <c r="B87" s="821" t="s">
        <v>953</v>
      </c>
      <c r="C87" s="822"/>
      <c r="D87" s="822"/>
      <c r="E87" s="822"/>
      <c r="F87" s="822"/>
      <c r="G87" s="822"/>
      <c r="H87" s="822"/>
      <c r="I87" s="822"/>
      <c r="J87" s="822"/>
      <c r="K87" s="822"/>
      <c r="L87" s="822"/>
      <c r="M87" s="823"/>
      <c r="N87" s="52">
        <f>L84+L85+L86</f>
        <v>50047.199629955285</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216871.1983964729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A38" s="113"/>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269.07924361440803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90556.005119961876</v>
      </c>
      <c r="N48" s="271">
        <f>K48*M48</f>
        <v>4527.8002559980941</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643.61055522360959</v>
      </c>
      <c r="N49" s="271">
        <f>K49*M49</f>
        <v>3218.0527761180479</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9654.1583283541404</v>
      </c>
      <c r="N50" s="271">
        <f>K50*M50</f>
        <v>9654.1583283541404</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17400.011360470282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2690.7924361440801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20359.883040228771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4071.9766080457543</v>
      </c>
      <c r="M84" s="857"/>
      <c r="N84" s="51"/>
    </row>
    <row r="85" spans="1:14">
      <c r="B85" s="89" t="s">
        <v>973</v>
      </c>
      <c r="C85" s="90"/>
      <c r="D85" s="90"/>
      <c r="E85" s="90"/>
      <c r="F85" s="90"/>
      <c r="G85" s="90"/>
      <c r="H85" s="90"/>
      <c r="I85" s="87"/>
      <c r="J85" s="88"/>
      <c r="K85" s="303">
        <v>0.05</v>
      </c>
      <c r="L85" s="856">
        <f>N79*K85</f>
        <v>1017.9941520114386</v>
      </c>
      <c r="M85" s="857"/>
      <c r="N85" s="51"/>
    </row>
    <row r="86" spans="1:14" ht="15.75" thickBot="1">
      <c r="B86" s="91" t="s">
        <v>974</v>
      </c>
      <c r="C86" s="92"/>
      <c r="D86" s="92"/>
      <c r="E86" s="92"/>
      <c r="F86" s="92"/>
      <c r="G86" s="92"/>
      <c r="H86" s="92"/>
      <c r="I86" s="93"/>
      <c r="J86" s="94"/>
      <c r="K86" s="304">
        <v>0.05</v>
      </c>
      <c r="L86" s="858">
        <f>N79*K86</f>
        <v>1017.9941520114386</v>
      </c>
      <c r="M86" s="859"/>
      <c r="N86" s="51"/>
    </row>
    <row r="87" spans="1:14" ht="15.75" thickBot="1">
      <c r="B87" s="821" t="s">
        <v>953</v>
      </c>
      <c r="C87" s="822"/>
      <c r="D87" s="822"/>
      <c r="E87" s="822"/>
      <c r="F87" s="822"/>
      <c r="G87" s="822"/>
      <c r="H87" s="822"/>
      <c r="I87" s="822"/>
      <c r="J87" s="822"/>
      <c r="K87" s="822"/>
      <c r="L87" s="822"/>
      <c r="M87" s="823"/>
      <c r="N87" s="52">
        <f>L84+L85+L86</f>
        <v>6107.9649120686317</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26467.847952297401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7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0.1</v>
      </c>
      <c r="N41" s="343">
        <f>N77*M41</f>
        <v>108.262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1426.026344814976</v>
      </c>
      <c r="N48" s="271">
        <f>K48*M48</f>
        <v>1426.026344814976</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85149.676456083558</v>
      </c>
      <c r="N49" s="271">
        <f>K49*M49</f>
        <v>4257.4838228041781</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90556.005119961876</v>
      </c>
      <c r="N50" s="271">
        <f>K50*M50</f>
        <v>6791.7003839971403</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643.61055522360959</v>
      </c>
      <c r="N51" s="271">
        <f>K51*M51</f>
        <v>3218.0527761180479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15693.263327734343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1082.6199999999999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16884.145327734343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3376.8290655468686</v>
      </c>
      <c r="M84" s="857"/>
      <c r="N84" s="51"/>
    </row>
    <row r="85" spans="1:14">
      <c r="B85" s="89" t="s">
        <v>973</v>
      </c>
      <c r="C85" s="90"/>
      <c r="D85" s="90"/>
      <c r="E85" s="90"/>
      <c r="F85" s="90"/>
      <c r="G85" s="90"/>
      <c r="H85" s="90"/>
      <c r="I85" s="87"/>
      <c r="J85" s="88"/>
      <c r="K85" s="303">
        <v>0.05</v>
      </c>
      <c r="L85" s="856">
        <f>N79*K85</f>
        <v>844.20726638671715</v>
      </c>
      <c r="M85" s="857"/>
      <c r="N85" s="51"/>
    </row>
    <row r="86" spans="1:14" ht="15.75" thickBot="1">
      <c r="B86" s="91" t="s">
        <v>974</v>
      </c>
      <c r="C86" s="92"/>
      <c r="D86" s="92"/>
      <c r="E86" s="92"/>
      <c r="F86" s="92"/>
      <c r="G86" s="92"/>
      <c r="H86" s="92"/>
      <c r="I86" s="93"/>
      <c r="J86" s="94"/>
      <c r="K86" s="304">
        <v>0.05</v>
      </c>
      <c r="L86" s="858">
        <f>N79*K86</f>
        <v>844.20726638671715</v>
      </c>
      <c r="M86" s="859"/>
      <c r="N86" s="51"/>
    </row>
    <row r="87" spans="1:14" ht="15.75" thickBot="1">
      <c r="B87" s="821" t="s">
        <v>953</v>
      </c>
      <c r="C87" s="822"/>
      <c r="D87" s="822"/>
      <c r="E87" s="822"/>
      <c r="F87" s="822"/>
      <c r="G87" s="822"/>
      <c r="H87" s="822"/>
      <c r="I87" s="822"/>
      <c r="J87" s="822"/>
      <c r="K87" s="822"/>
      <c r="L87" s="822"/>
      <c r="M87" s="823"/>
      <c r="N87" s="52">
        <f>L84+L85+L86</f>
        <v>5065.2435983203031</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21949.388926054646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253</v>
      </c>
      <c r="B36" s="870" t="str">
        <f>VLOOKUP(A36,EQUIPOS!A6:D154,3,FALSE)</f>
        <v>Máquina hidrosembradora</v>
      </c>
      <c r="C36" s="871"/>
      <c r="D36" s="871"/>
      <c r="E36" s="871"/>
      <c r="F36" s="871"/>
      <c r="G36" s="871"/>
      <c r="H36" s="872"/>
      <c r="I36" s="266"/>
      <c r="J36" s="267"/>
      <c r="K36" s="268">
        <f>VLOOKUP(A36,EQUIPOS!A6:D163,4,FALSE)</f>
        <v>26760.047732320174</v>
      </c>
      <c r="L36" s="269"/>
      <c r="M36" s="335">
        <v>350</v>
      </c>
      <c r="N36" s="271">
        <f>K36/M36</f>
        <v>76.457279235200502</v>
      </c>
    </row>
    <row r="37" spans="1:14">
      <c r="A37" s="113" t="s">
        <v>138</v>
      </c>
      <c r="B37" s="870" t="str">
        <f>VLOOKUP(A37,EQUIPOS!A7:D154,3,FALSE)</f>
        <v>Camioneta D-300</v>
      </c>
      <c r="C37" s="871"/>
      <c r="D37" s="871"/>
      <c r="E37" s="871"/>
      <c r="F37" s="871"/>
      <c r="G37" s="871"/>
      <c r="H37" s="872"/>
      <c r="I37" s="420"/>
      <c r="J37" s="421"/>
      <c r="K37" s="268">
        <f>VLOOKUP(A37,EQUIPOS!A7:D164,4,FALSE)</f>
        <v>60795.589541894398</v>
      </c>
      <c r="L37" s="334"/>
      <c r="M37" s="335">
        <v>350</v>
      </c>
      <c r="N37" s="271">
        <f>K37/M37</f>
        <v>173.70168440541258</v>
      </c>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4.8049864931144288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254.96395013372751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1426.026344814976</v>
      </c>
      <c r="N48" s="271">
        <f>K48*M48</f>
        <v>1426.026344814976</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3405.9271004599409</v>
      </c>
      <c r="N49" s="271">
        <f>K49*M49</f>
        <v>1362.3708401839765</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643.61055522360959</v>
      </c>
      <c r="N50" s="271">
        <f>K50*M50</f>
        <v>3218.0527761180479</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85149.676456083558</v>
      </c>
      <c r="N51" s="271">
        <f>K51*M51</f>
        <v>4257.4838228041781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10263.933783921178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96.099729862288569</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10614.997463917194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2122.9994927834391</v>
      </c>
      <c r="M84" s="857"/>
      <c r="N84" s="51"/>
    </row>
    <row r="85" spans="1:14">
      <c r="B85" s="89" t="s">
        <v>973</v>
      </c>
      <c r="C85" s="90"/>
      <c r="D85" s="90"/>
      <c r="E85" s="90"/>
      <c r="F85" s="90"/>
      <c r="G85" s="90"/>
      <c r="H85" s="90"/>
      <c r="I85" s="87"/>
      <c r="J85" s="88"/>
      <c r="K85" s="303">
        <v>0.05</v>
      </c>
      <c r="L85" s="856">
        <f>N79*K85</f>
        <v>530.74987319585978</v>
      </c>
      <c r="M85" s="857"/>
      <c r="N85" s="51"/>
    </row>
    <row r="86" spans="1:14" ht="15.75" thickBot="1">
      <c r="B86" s="91" t="s">
        <v>974</v>
      </c>
      <c r="C86" s="92"/>
      <c r="D86" s="92"/>
      <c r="E86" s="92"/>
      <c r="F86" s="92"/>
      <c r="G86" s="92"/>
      <c r="H86" s="92"/>
      <c r="I86" s="93"/>
      <c r="J86" s="94"/>
      <c r="K86" s="304">
        <v>0.05</v>
      </c>
      <c r="L86" s="858">
        <f>N79*K86</f>
        <v>530.74987319585978</v>
      </c>
      <c r="M86" s="859"/>
      <c r="N86" s="51"/>
    </row>
    <row r="87" spans="1:14" ht="15.75" thickBot="1">
      <c r="B87" s="821" t="s">
        <v>953</v>
      </c>
      <c r="C87" s="822"/>
      <c r="D87" s="822"/>
      <c r="E87" s="822"/>
      <c r="F87" s="822"/>
      <c r="G87" s="822"/>
      <c r="H87" s="822"/>
      <c r="I87" s="822"/>
      <c r="J87" s="822"/>
      <c r="K87" s="822"/>
      <c r="L87" s="822"/>
      <c r="M87" s="823"/>
      <c r="N87" s="52">
        <f>L84+L85+L86</f>
        <v>3184.4992391751589</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13799.496703092353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9.25" customHeight="1" thickBot="1">
      <c r="A31" t="s">
        <v>1845</v>
      </c>
      <c r="B31" s="80" t="s">
        <v>1726</v>
      </c>
      <c r="C31" s="963" t="s">
        <v>2049</v>
      </c>
      <c r="D31" s="964"/>
      <c r="E31" s="964"/>
      <c r="F31" s="964"/>
      <c r="G31" s="964"/>
      <c r="H31" s="964"/>
      <c r="I31" s="964"/>
      <c r="J31" s="96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8000</v>
      </c>
      <c r="N36" s="271">
        <f>K36/M36</f>
        <v>7.5994486927368001</v>
      </c>
    </row>
    <row r="37" spans="1:14">
      <c r="A37" s="113"/>
      <c r="B37" s="870"/>
      <c r="C37" s="871"/>
      <c r="D37" s="871"/>
      <c r="E37" s="871"/>
      <c r="F37" s="871"/>
      <c r="G37" s="871"/>
      <c r="H37" s="872"/>
      <c r="I37" s="420"/>
      <c r="J37" s="421"/>
      <c r="K37" s="268"/>
      <c r="L37" s="334"/>
      <c r="M37" s="335"/>
      <c r="N37" s="271"/>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26.907924361440802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34.507373054177606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5406.3286638783211</v>
      </c>
      <c r="N48" s="271">
        <f>K48*M48</f>
        <v>5676.6450970722371</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25744.422208944376</v>
      </c>
      <c r="N49" s="271">
        <f>K49*M49</f>
        <v>25744.422208944376</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2526.3218055506163</v>
      </c>
      <c r="N50" s="271">
        <f>K50*M50</f>
        <v>5052.6436111012326</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36473.710917117845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2690.7924361440801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39199.010726316104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7839.8021452632211</v>
      </c>
      <c r="M84" s="857"/>
      <c r="N84" s="51"/>
    </row>
    <row r="85" spans="1:14">
      <c r="B85" s="89" t="s">
        <v>973</v>
      </c>
      <c r="C85" s="90"/>
      <c r="D85" s="90"/>
      <c r="E85" s="90"/>
      <c r="F85" s="90"/>
      <c r="G85" s="90"/>
      <c r="H85" s="90"/>
      <c r="I85" s="87"/>
      <c r="J85" s="88"/>
      <c r="K85" s="303">
        <v>0.05</v>
      </c>
      <c r="L85" s="856">
        <f>N79*K85</f>
        <v>1959.9505363158053</v>
      </c>
      <c r="M85" s="857"/>
      <c r="N85" s="51"/>
    </row>
    <row r="86" spans="1:14" ht="15.75" thickBot="1">
      <c r="B86" s="91" t="s">
        <v>974</v>
      </c>
      <c r="C86" s="92"/>
      <c r="D86" s="92"/>
      <c r="E86" s="92"/>
      <c r="F86" s="92"/>
      <c r="G86" s="92"/>
      <c r="H86" s="92"/>
      <c r="I86" s="93"/>
      <c r="J86" s="94"/>
      <c r="K86" s="304">
        <v>0.05</v>
      </c>
      <c r="L86" s="858">
        <f>N79*K86</f>
        <v>1959.9505363158053</v>
      </c>
      <c r="M86" s="859"/>
      <c r="N86" s="51"/>
    </row>
    <row r="87" spans="1:14" ht="15.75" thickBot="1">
      <c r="B87" s="821" t="s">
        <v>953</v>
      </c>
      <c r="C87" s="822"/>
      <c r="D87" s="822"/>
      <c r="E87" s="822"/>
      <c r="F87" s="822"/>
      <c r="G87" s="822"/>
      <c r="H87" s="822"/>
      <c r="I87" s="822"/>
      <c r="J87" s="822"/>
      <c r="K87" s="822"/>
      <c r="L87" s="822"/>
      <c r="M87" s="823"/>
      <c r="N87" s="52">
        <f>L84+L85+L86</f>
        <v>11759.703217894832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50958.713944210933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28.5" customHeight="1" thickBot="1">
      <c r="A31" t="s">
        <v>1845</v>
      </c>
      <c r="B31" s="80" t="s">
        <v>1727</v>
      </c>
      <c r="C31" s="963" t="s">
        <v>2052</v>
      </c>
      <c r="D31" s="964"/>
      <c r="E31" s="964"/>
      <c r="F31" s="964"/>
      <c r="G31" s="964"/>
      <c r="H31" s="964"/>
      <c r="I31" s="964"/>
      <c r="J31" s="96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138</v>
      </c>
      <c r="B36" s="870" t="str">
        <f>VLOOKUP(A36,EQUIPOS!A6:D154,3,FALSE)</f>
        <v>Camioneta D-300</v>
      </c>
      <c r="C36" s="871"/>
      <c r="D36" s="871"/>
      <c r="E36" s="871"/>
      <c r="F36" s="871"/>
      <c r="G36" s="871"/>
      <c r="H36" s="872"/>
      <c r="I36" s="266"/>
      <c r="J36" s="267"/>
      <c r="K36" s="268">
        <f>VLOOKUP(A36,EQUIPOS!A6:D163,4,FALSE)</f>
        <v>60795.589541894398</v>
      </c>
      <c r="L36" s="269"/>
      <c r="M36" s="335">
        <v>8000</v>
      </c>
      <c r="N36" s="271">
        <f>K36/M36</f>
        <v>7.5994486927368001</v>
      </c>
    </row>
    <row r="37" spans="1:14">
      <c r="A37" s="113"/>
      <c r="B37" s="870"/>
      <c r="C37" s="871"/>
      <c r="D37" s="871"/>
      <c r="E37" s="871"/>
      <c r="F37" s="871"/>
      <c r="G37" s="871"/>
      <c r="H37" s="872"/>
      <c r="I37" s="420"/>
      <c r="J37" s="421"/>
      <c r="K37" s="268"/>
      <c r="L37" s="334"/>
      <c r="M37" s="335"/>
      <c r="N37" s="271"/>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26.907924361440802</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34.507373054177606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12228.600549248582</v>
      </c>
      <c r="N48" s="271">
        <f>K48*M48</f>
        <v>12840.030576711011</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25744.422208944376</v>
      </c>
      <c r="N49" s="271">
        <f>K49*M49</f>
        <v>25744.422208944376</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2526.3218055506163</v>
      </c>
      <c r="N50" s="271">
        <f>K50*M50</f>
        <v>5052.6436111012326</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43637.09639675662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2690.7924361440801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46362.396205954879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9272.4792411909766</v>
      </c>
      <c r="M84" s="857"/>
      <c r="N84" s="51"/>
    </row>
    <row r="85" spans="1:14">
      <c r="B85" s="89" t="s">
        <v>973</v>
      </c>
      <c r="C85" s="90"/>
      <c r="D85" s="90"/>
      <c r="E85" s="90"/>
      <c r="F85" s="90"/>
      <c r="G85" s="90"/>
      <c r="H85" s="90"/>
      <c r="I85" s="87"/>
      <c r="J85" s="88"/>
      <c r="K85" s="303">
        <v>0.05</v>
      </c>
      <c r="L85" s="856">
        <f>N79*K85</f>
        <v>2318.1198102977442</v>
      </c>
      <c r="M85" s="857"/>
      <c r="N85" s="51"/>
    </row>
    <row r="86" spans="1:14" ht="15.75" thickBot="1">
      <c r="B86" s="91" t="s">
        <v>974</v>
      </c>
      <c r="C86" s="92"/>
      <c r="D86" s="92"/>
      <c r="E86" s="92"/>
      <c r="F86" s="92"/>
      <c r="G86" s="92"/>
      <c r="H86" s="92"/>
      <c r="I86" s="93"/>
      <c r="J86" s="94"/>
      <c r="K86" s="304">
        <v>0.05</v>
      </c>
      <c r="L86" s="858">
        <f>N79*K86</f>
        <v>2318.1198102977442</v>
      </c>
      <c r="M86" s="859"/>
      <c r="N86" s="51"/>
    </row>
    <row r="87" spans="1:14" ht="15.75" thickBot="1">
      <c r="B87" s="821" t="s">
        <v>953</v>
      </c>
      <c r="C87" s="822"/>
      <c r="D87" s="822"/>
      <c r="E87" s="822"/>
      <c r="F87" s="822"/>
      <c r="G87" s="822"/>
      <c r="H87" s="822"/>
      <c r="I87" s="822"/>
      <c r="J87" s="822"/>
      <c r="K87" s="822"/>
      <c r="L87" s="822"/>
      <c r="M87" s="823"/>
      <c r="N87" s="52">
        <f>L84+L85+L86</f>
        <v>13908.718861786463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60271.115067741339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30"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t="s">
        <v>119</v>
      </c>
      <c r="B36" s="870" t="str">
        <f>VLOOKUP(A36,EQUIPOS!A6:D154,3,FALSE)</f>
        <v xml:space="preserve">Bomba de concreto, Producción: 30 m3/h, POTENCIA: 67 HP, MAX PRESION DE CONCRETO: 1150 PSI
</v>
      </c>
      <c r="C36" s="871"/>
      <c r="D36" s="871"/>
      <c r="E36" s="871"/>
      <c r="F36" s="871"/>
      <c r="G36" s="871"/>
      <c r="H36" s="872"/>
      <c r="I36" s="266"/>
      <c r="J36" s="267"/>
      <c r="K36" s="268">
        <f>VLOOKUP(A36,EQUIPOS!A6:D163,4,FALSE)</f>
        <v>81781.037404553383</v>
      </c>
      <c r="L36" s="269"/>
      <c r="M36" s="335">
        <v>100</v>
      </c>
      <c r="N36" s="271">
        <f>K36/M36</f>
        <v>817.81037404553388</v>
      </c>
    </row>
    <row r="37" spans="1:14">
      <c r="A37" s="113" t="s">
        <v>138</v>
      </c>
      <c r="B37" s="870" t="str">
        <f>VLOOKUP(A37,EQUIPOS!A7:D154,3,FALSE)</f>
        <v>Camioneta D-300</v>
      </c>
      <c r="C37" s="871"/>
      <c r="D37" s="871"/>
      <c r="E37" s="871"/>
      <c r="F37" s="871"/>
      <c r="G37" s="871"/>
      <c r="H37" s="872"/>
      <c r="I37" s="420"/>
      <c r="J37" s="421"/>
      <c r="K37" s="268">
        <f>VLOOKUP(A37,EQUIPOS!A7:D164,4,FALSE)</f>
        <v>60795.589541894398</v>
      </c>
      <c r="L37" s="334"/>
      <c r="M37" s="335">
        <v>1000</v>
      </c>
      <c r="N37" s="271">
        <f>K37/M37</f>
        <v>60.795589541894401</v>
      </c>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0.01</v>
      </c>
      <c r="N41" s="343">
        <f>N77*M41</f>
        <v>4.0401280451800998</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882.64609163260843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1017890.6961515492</v>
      </c>
      <c r="N48" s="271">
        <f>K48*M48</f>
        <v>101789.06961515493</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3298.5621094952921</v>
      </c>
      <c r="N49" s="271">
        <f>K49*M49</f>
        <v>3628.4183204448218</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158101.36565134922</v>
      </c>
      <c r="N50" s="271">
        <f>K50*M50</f>
        <v>158101.36565134922</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263518.85358694894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404.01280451800994</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264805.51248309953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52961.102496619911</v>
      </c>
      <c r="M84" s="857"/>
      <c r="N84" s="51"/>
    </row>
    <row r="85" spans="1:14">
      <c r="B85" s="89" t="s">
        <v>973</v>
      </c>
      <c r="C85" s="90"/>
      <c r="D85" s="90"/>
      <c r="E85" s="90"/>
      <c r="F85" s="90"/>
      <c r="G85" s="90"/>
      <c r="H85" s="90"/>
      <c r="I85" s="87"/>
      <c r="J85" s="88"/>
      <c r="K85" s="303">
        <v>0.05</v>
      </c>
      <c r="L85" s="856">
        <f>N79*K85</f>
        <v>13240.275624154978</v>
      </c>
      <c r="M85" s="857"/>
      <c r="N85" s="51"/>
    </row>
    <row r="86" spans="1:14" ht="15.75" thickBot="1">
      <c r="B86" s="91" t="s">
        <v>974</v>
      </c>
      <c r="C86" s="92"/>
      <c r="D86" s="92"/>
      <c r="E86" s="92"/>
      <c r="F86" s="92"/>
      <c r="G86" s="92"/>
      <c r="H86" s="92"/>
      <c r="I86" s="93"/>
      <c r="J86" s="94"/>
      <c r="K86" s="304">
        <v>0.05</v>
      </c>
      <c r="L86" s="858">
        <f>N79*K86</f>
        <v>13240.275624154978</v>
      </c>
      <c r="M86" s="859"/>
      <c r="N86" s="51"/>
    </row>
    <row r="87" spans="1:14" ht="15.75" thickBot="1">
      <c r="B87" s="821" t="s">
        <v>953</v>
      </c>
      <c r="C87" s="822"/>
      <c r="D87" s="822"/>
      <c r="E87" s="822"/>
      <c r="F87" s="822"/>
      <c r="G87" s="822"/>
      <c r="H87" s="822"/>
      <c r="I87" s="822"/>
      <c r="J87" s="822"/>
      <c r="K87" s="822"/>
      <c r="L87" s="822"/>
      <c r="M87" s="823"/>
      <c r="N87" s="52">
        <f>L84+L85+L86</f>
        <v>79441.653744929863</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344247.16622802941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9.25" customHeight="1" thickBot="1">
      <c r="B29" s="71" t="s">
        <v>943</v>
      </c>
      <c r="C29" s="800" t="s">
        <v>944</v>
      </c>
      <c r="D29" s="801"/>
      <c r="E29" s="801"/>
      <c r="F29" s="801"/>
      <c r="G29" s="801"/>
      <c r="H29" s="801"/>
      <c r="I29" s="801"/>
      <c r="J29" s="72"/>
      <c r="K29" s="341" t="s">
        <v>2215</v>
      </c>
      <c r="L29" s="797" t="s">
        <v>945</v>
      </c>
      <c r="M29" s="798"/>
      <c r="N29" s="71" t="s">
        <v>946</v>
      </c>
    </row>
    <row r="30" spans="1:14" ht="17.25" hidden="1" customHeight="1">
      <c r="B30" s="71" t="s">
        <v>943</v>
      </c>
      <c r="C30" s="800" t="s">
        <v>944</v>
      </c>
      <c r="D30" s="801"/>
      <c r="E30" s="801"/>
      <c r="F30" s="801"/>
      <c r="G30" s="801"/>
      <c r="H30" s="801"/>
      <c r="I30" s="801"/>
      <c r="J30" s="72"/>
      <c r="K30" s="306"/>
      <c r="L30" s="797" t="s">
        <v>945</v>
      </c>
      <c r="M30" s="798"/>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N77*M41</f>
        <v>270.65500000000003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90556.005119961876</v>
      </c>
      <c r="N48" s="271">
        <f>K48*M48</f>
        <v>45278.002559980938</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20338.093545066065</v>
      </c>
      <c r="N49" s="271">
        <f>K49*M49</f>
        <v>20338.093545066065</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1" t="s">
        <v>953</v>
      </c>
      <c r="C55" s="822"/>
      <c r="D55" s="822"/>
      <c r="E55" s="822"/>
      <c r="F55" s="822"/>
      <c r="G55" s="822"/>
      <c r="H55" s="822"/>
      <c r="I55" s="822"/>
      <c r="J55" s="822"/>
      <c r="K55" s="822"/>
      <c r="L55" s="822"/>
      <c r="M55" s="823"/>
      <c r="N55" s="393">
        <f>SUM(N48:N54)</f>
        <v>65616.096105047007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907" t="s">
        <v>961</v>
      </c>
      <c r="M59" s="886"/>
      <c r="N59" s="76" t="s">
        <v>951</v>
      </c>
    </row>
    <row r="60" spans="1:14">
      <c r="B60" s="46"/>
      <c r="C60" s="316"/>
      <c r="D60" s="316"/>
      <c r="E60" s="316"/>
      <c r="F60" s="316"/>
      <c r="G60" s="316"/>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310"/>
      <c r="I63" s="278"/>
      <c r="J63" s="285"/>
      <c r="K63" s="278"/>
      <c r="L63" s="908"/>
      <c r="M63" s="909"/>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1"/>
      <c r="M65" s="992"/>
      <c r="N65" s="484"/>
    </row>
    <row r="66" spans="1:15" ht="15.75" thickBot="1">
      <c r="B66" s="821" t="s">
        <v>953</v>
      </c>
      <c r="C66" s="822"/>
      <c r="D66" s="822"/>
      <c r="E66" s="822"/>
      <c r="F66" s="822"/>
      <c r="G66" s="822"/>
      <c r="H66" s="822"/>
      <c r="I66" s="822"/>
      <c r="J66" s="822"/>
      <c r="K66" s="822"/>
      <c r="L66" s="822"/>
      <c r="M66" s="823"/>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0" t="s">
        <v>963</v>
      </c>
      <c r="C70" s="861"/>
      <c r="D70" s="861"/>
      <c r="E70" s="861"/>
      <c r="F70" s="861"/>
      <c r="G70" s="861"/>
      <c r="H70" s="861"/>
      <c r="I70" s="73" t="s">
        <v>964</v>
      </c>
      <c r="J70" s="75" t="s">
        <v>1410</v>
      </c>
      <c r="K70" s="74" t="s">
        <v>966</v>
      </c>
      <c r="L70" s="862" t="s">
        <v>950</v>
      </c>
      <c r="M70" s="975"/>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3"/>
      <c r="C76" s="994"/>
      <c r="D76" s="994"/>
      <c r="E76" s="994"/>
      <c r="F76" s="994"/>
      <c r="G76" s="994"/>
      <c r="H76" s="994"/>
      <c r="I76" s="169"/>
      <c r="J76" s="169"/>
      <c r="K76" s="169"/>
      <c r="L76" s="995"/>
      <c r="M76" s="996"/>
      <c r="N76" s="484"/>
    </row>
    <row r="77" spans="1:15" ht="15.75" thickBot="1">
      <c r="B77" s="821" t="s">
        <v>953</v>
      </c>
      <c r="C77" s="822"/>
      <c r="D77" s="822"/>
      <c r="E77" s="822"/>
      <c r="F77" s="822"/>
      <c r="G77" s="822"/>
      <c r="H77" s="822"/>
      <c r="I77" s="822"/>
      <c r="J77" s="822"/>
      <c r="K77" s="822"/>
      <c r="L77" s="822"/>
      <c r="M77" s="823"/>
      <c r="N77" s="300">
        <f>SUM(N71:N76)</f>
        <v>5413.1</v>
      </c>
    </row>
    <row r="78" spans="1:15" ht="15.75" thickBot="1">
      <c r="B78" s="33"/>
      <c r="C78" s="34"/>
      <c r="D78" s="34"/>
      <c r="E78" s="34"/>
      <c r="F78" s="34"/>
      <c r="G78" s="34"/>
      <c r="H78" s="34"/>
      <c r="I78" s="34"/>
      <c r="J78" s="34"/>
      <c r="K78" s="34"/>
      <c r="L78" s="34"/>
      <c r="M78" s="34"/>
      <c r="N78" s="35"/>
    </row>
    <row r="79" spans="1:15" ht="15.75" thickBot="1">
      <c r="B79" s="821" t="s">
        <v>967</v>
      </c>
      <c r="C79" s="822"/>
      <c r="D79" s="822"/>
      <c r="E79" s="822"/>
      <c r="F79" s="822"/>
      <c r="G79" s="822"/>
      <c r="H79" s="822"/>
      <c r="I79" s="822"/>
      <c r="J79" s="822"/>
      <c r="K79" s="822"/>
      <c r="L79" s="822"/>
      <c r="M79" s="823"/>
      <c r="N79" s="99">
        <f>N43+N55+N66+N77</f>
        <v>71299.851105047012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6" t="s">
        <v>969</v>
      </c>
      <c r="C83" s="867"/>
      <c r="D83" s="867"/>
      <c r="E83" s="867"/>
      <c r="F83" s="867"/>
      <c r="G83" s="867"/>
      <c r="H83" s="867"/>
      <c r="I83" s="313"/>
      <c r="J83" s="333"/>
      <c r="K83" s="301" t="s">
        <v>970</v>
      </c>
      <c r="L83" s="868" t="s">
        <v>971</v>
      </c>
      <c r="M83" s="869"/>
      <c r="N83" s="302"/>
    </row>
    <row r="84" spans="1:14">
      <c r="B84" s="854" t="s">
        <v>972</v>
      </c>
      <c r="C84" s="855"/>
      <c r="D84" s="855"/>
      <c r="E84" s="855"/>
      <c r="F84" s="855"/>
      <c r="G84" s="855"/>
      <c r="H84" s="855"/>
      <c r="I84" s="87"/>
      <c r="J84" s="88"/>
      <c r="K84" s="303">
        <v>0.2</v>
      </c>
      <c r="L84" s="856">
        <f>N79*K84</f>
        <v>14259.970221009404</v>
      </c>
      <c r="M84" s="857"/>
      <c r="N84" s="51"/>
    </row>
    <row r="85" spans="1:14">
      <c r="B85" s="89" t="s">
        <v>973</v>
      </c>
      <c r="C85" s="90"/>
      <c r="D85" s="90"/>
      <c r="E85" s="90"/>
      <c r="F85" s="90"/>
      <c r="G85" s="90"/>
      <c r="H85" s="90"/>
      <c r="I85" s="87"/>
      <c r="J85" s="88"/>
      <c r="K85" s="303">
        <v>0.05</v>
      </c>
      <c r="L85" s="856">
        <f>N79*K85</f>
        <v>3564.9925552523509</v>
      </c>
      <c r="M85" s="857"/>
      <c r="N85" s="51"/>
    </row>
    <row r="86" spans="1:14" ht="15.75" thickBot="1">
      <c r="B86" s="91" t="s">
        <v>974</v>
      </c>
      <c r="C86" s="92"/>
      <c r="D86" s="92"/>
      <c r="E86" s="92"/>
      <c r="F86" s="92"/>
      <c r="G86" s="92"/>
      <c r="H86" s="92"/>
      <c r="I86" s="93"/>
      <c r="J86" s="94"/>
      <c r="K86" s="304">
        <v>0.05</v>
      </c>
      <c r="L86" s="858">
        <f>N79*K86</f>
        <v>3564.9925552523509</v>
      </c>
      <c r="M86" s="859"/>
      <c r="N86" s="51"/>
    </row>
    <row r="87" spans="1:14" ht="15.75" thickBot="1">
      <c r="B87" s="821" t="s">
        <v>953</v>
      </c>
      <c r="C87" s="822"/>
      <c r="D87" s="822"/>
      <c r="E87" s="822"/>
      <c r="F87" s="822"/>
      <c r="G87" s="822"/>
      <c r="H87" s="822"/>
      <c r="I87" s="822"/>
      <c r="J87" s="822"/>
      <c r="K87" s="822"/>
      <c r="L87" s="822"/>
      <c r="M87" s="823"/>
      <c r="N87" s="52">
        <f>L84+L85+L86</f>
        <v>21389.955331514102</v>
      </c>
    </row>
    <row r="88" spans="1:14" ht="15.75" thickBot="1">
      <c r="B88" s="33"/>
      <c r="C88" s="34"/>
      <c r="D88" s="34"/>
      <c r="E88" s="34"/>
      <c r="F88" s="34"/>
      <c r="G88" s="34"/>
      <c r="H88" s="34"/>
      <c r="I88" s="34"/>
      <c r="J88" s="34"/>
      <c r="K88" s="34"/>
      <c r="L88" s="34"/>
      <c r="M88" s="34"/>
      <c r="N88" s="35"/>
    </row>
    <row r="89" spans="1:14" ht="15.75" thickBot="1">
      <c r="A89" t="s">
        <v>2016</v>
      </c>
      <c r="B89" s="821" t="s">
        <v>975</v>
      </c>
      <c r="C89" s="822"/>
      <c r="D89" s="822"/>
      <c r="E89" s="822"/>
      <c r="F89" s="822"/>
      <c r="G89" s="822"/>
      <c r="H89" s="822"/>
      <c r="I89" s="822"/>
      <c r="J89" s="822"/>
      <c r="K89" s="822"/>
      <c r="L89" s="822"/>
      <c r="M89" s="823"/>
      <c r="N89" s="187">
        <f>N79+N87</f>
        <v>92689.806436561106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t="17.25" hidden="1" customHeight="1" thickBot="1">
      <c r="B30" s="71" t="s">
        <v>943</v>
      </c>
      <c r="C30" s="800" t="s">
        <v>944</v>
      </c>
      <c r="D30" s="801"/>
      <c r="E30" s="801"/>
      <c r="F30" s="801"/>
      <c r="G30" s="801"/>
      <c r="H30" s="801"/>
      <c r="I30" s="801"/>
      <c r="J30" s="72"/>
      <c r="K30" s="306"/>
      <c r="L30" s="797" t="s">
        <v>945</v>
      </c>
      <c r="M30" s="798"/>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13"/>
      <c r="B36" s="870"/>
      <c r="C36" s="871"/>
      <c r="D36" s="871"/>
      <c r="E36" s="871"/>
      <c r="F36" s="871"/>
      <c r="G36" s="871"/>
      <c r="H36" s="872"/>
      <c r="I36" s="266"/>
      <c r="J36" s="267"/>
      <c r="K36" s="268"/>
      <c r="L36" s="269"/>
      <c r="M36" s="335"/>
      <c r="N36" s="271"/>
    </row>
    <row r="37" spans="1:14">
      <c r="A37" s="113"/>
      <c r="B37" s="870"/>
      <c r="C37" s="871"/>
      <c r="D37" s="871"/>
      <c r="E37" s="871"/>
      <c r="F37" s="871"/>
      <c r="G37" s="871"/>
      <c r="H37" s="872"/>
      <c r="I37" s="420"/>
      <c r="J37" s="421"/>
      <c r="K37" s="268"/>
      <c r="L37" s="334"/>
      <c r="M37" s="335"/>
      <c r="N37" s="271"/>
    </row>
    <row r="38" spans="1:14">
      <c r="B38" s="870"/>
      <c r="C38" s="871"/>
      <c r="D38" s="871"/>
      <c r="E38" s="871"/>
      <c r="F38" s="871"/>
      <c r="G38" s="871"/>
      <c r="H38" s="872"/>
      <c r="I38" s="327"/>
      <c r="J38" s="329"/>
      <c r="K38" s="268"/>
      <c r="L38" s="422"/>
      <c r="M38" s="423"/>
      <c r="N38" s="271"/>
    </row>
    <row r="39" spans="1:14">
      <c r="B39" s="870"/>
      <c r="C39" s="871"/>
      <c r="D39" s="871"/>
      <c r="E39" s="871"/>
      <c r="F39" s="871"/>
      <c r="G39" s="871"/>
      <c r="H39" s="872"/>
      <c r="I39" s="36"/>
      <c r="J39" s="37"/>
      <c r="K39" s="268"/>
      <c r="L39" s="275"/>
      <c r="M39" s="335"/>
      <c r="N39" s="271"/>
    </row>
    <row r="40" spans="1:14">
      <c r="B40" s="319"/>
      <c r="C40" s="320"/>
      <c r="D40" s="320"/>
      <c r="E40" s="320"/>
      <c r="F40" s="322"/>
      <c r="G40" s="322"/>
      <c r="H40" s="125"/>
      <c r="I40" s="36"/>
      <c r="J40" s="37"/>
      <c r="K40" s="268"/>
      <c r="L40" s="275"/>
      <c r="M40" s="276"/>
      <c r="N40" s="272"/>
    </row>
    <row r="41" spans="1:14">
      <c r="B41" s="878" t="s">
        <v>952</v>
      </c>
      <c r="C41" s="879"/>
      <c r="D41" s="879"/>
      <c r="E41" s="38"/>
      <c r="F41" s="39"/>
      <c r="G41" s="39"/>
      <c r="H41" s="40"/>
      <c r="I41" s="36"/>
      <c r="J41" s="37"/>
      <c r="K41" s="278"/>
      <c r="L41" s="275"/>
      <c r="M41" s="400">
        <v>0.05</v>
      </c>
      <c r="N41" s="343">
        <f>N76*M41</f>
        <v>90218.333333333343</v>
      </c>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11584.989994024969</v>
      </c>
      <c r="N48" s="271">
        <f>K48*M48</f>
        <v>12743488.993427467</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1" t="s">
        <v>953</v>
      </c>
      <c r="C54" s="822"/>
      <c r="D54" s="822"/>
      <c r="E54" s="822"/>
      <c r="F54" s="822"/>
      <c r="G54" s="822"/>
      <c r="H54" s="822"/>
      <c r="I54" s="822"/>
      <c r="J54" s="822"/>
      <c r="K54" s="822"/>
      <c r="L54" s="822"/>
      <c r="M54" s="823"/>
      <c r="N54" s="393">
        <f>SUM(N48:N53)</f>
        <v>12743488.993427467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907" t="s">
        <v>961</v>
      </c>
      <c r="M58" s="886"/>
      <c r="N58" s="76" t="s">
        <v>951</v>
      </c>
    </row>
    <row r="59" spans="1:14">
      <c r="B59" s="46"/>
      <c r="C59" s="316"/>
      <c r="D59" s="316"/>
      <c r="E59" s="316"/>
      <c r="F59" s="316"/>
      <c r="G59" s="316"/>
      <c r="H59" s="310"/>
      <c r="I59" s="278"/>
      <c r="J59" s="285"/>
      <c r="K59" s="278"/>
      <c r="L59" s="908"/>
      <c r="M59" s="909"/>
      <c r="N59" s="286"/>
    </row>
    <row r="60" spans="1:14">
      <c r="B60" s="46"/>
      <c r="C60" s="47"/>
      <c r="D60" s="47"/>
      <c r="E60" s="47"/>
      <c r="F60" s="47"/>
      <c r="G60" s="47"/>
      <c r="H60" s="310"/>
      <c r="I60" s="278"/>
      <c r="J60" s="285"/>
      <c r="K60" s="278"/>
      <c r="L60" s="908"/>
      <c r="M60" s="909"/>
      <c r="N60" s="286"/>
    </row>
    <row r="61" spans="1:14">
      <c r="B61" s="46"/>
      <c r="C61" s="47"/>
      <c r="D61" s="47"/>
      <c r="E61" s="47"/>
      <c r="F61" s="47"/>
      <c r="G61" s="47"/>
      <c r="H61" s="310"/>
      <c r="I61" s="278"/>
      <c r="J61" s="285"/>
      <c r="K61" s="278"/>
      <c r="L61" s="908"/>
      <c r="M61" s="909"/>
      <c r="N61" s="286"/>
    </row>
    <row r="62" spans="1:14">
      <c r="B62" s="46"/>
      <c r="C62" s="47"/>
      <c r="D62" s="47"/>
      <c r="E62" s="47"/>
      <c r="F62" s="47"/>
      <c r="G62" s="47"/>
      <c r="H62" s="310"/>
      <c r="I62" s="278"/>
      <c r="J62" s="285"/>
      <c r="K62" s="278"/>
      <c r="L62" s="908"/>
      <c r="M62" s="909"/>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1"/>
      <c r="M64" s="992"/>
      <c r="N64" s="484"/>
    </row>
    <row r="65" spans="1:15" ht="15.75" thickBot="1">
      <c r="B65" s="821" t="s">
        <v>953</v>
      </c>
      <c r="C65" s="822"/>
      <c r="D65" s="822"/>
      <c r="E65" s="822"/>
      <c r="F65" s="822"/>
      <c r="G65" s="822"/>
      <c r="H65" s="822"/>
      <c r="I65" s="822"/>
      <c r="J65" s="822"/>
      <c r="K65" s="822"/>
      <c r="L65" s="822"/>
      <c r="M65" s="823"/>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0" t="s">
        <v>963</v>
      </c>
      <c r="C69" s="861"/>
      <c r="D69" s="861"/>
      <c r="E69" s="861"/>
      <c r="F69" s="861"/>
      <c r="G69" s="861"/>
      <c r="H69" s="861"/>
      <c r="I69" s="73" t="s">
        <v>964</v>
      </c>
      <c r="J69" s="75" t="s">
        <v>1410</v>
      </c>
      <c r="K69" s="74" t="s">
        <v>966</v>
      </c>
      <c r="L69" s="862" t="s">
        <v>950</v>
      </c>
      <c r="M69" s="975"/>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3"/>
      <c r="C75" s="994"/>
      <c r="D75" s="994"/>
      <c r="E75" s="994"/>
      <c r="F75" s="994"/>
      <c r="G75" s="994"/>
      <c r="H75" s="994"/>
      <c r="I75" s="169"/>
      <c r="J75" s="169"/>
      <c r="K75" s="169"/>
      <c r="L75" s="995"/>
      <c r="M75" s="996"/>
      <c r="N75" s="45"/>
    </row>
    <row r="76" spans="1:15" ht="15.75" thickBot="1">
      <c r="B76" s="821" t="s">
        <v>953</v>
      </c>
      <c r="C76" s="822"/>
      <c r="D76" s="822"/>
      <c r="E76" s="822"/>
      <c r="F76" s="822"/>
      <c r="G76" s="822"/>
      <c r="H76" s="822"/>
      <c r="I76" s="822"/>
      <c r="J76" s="822"/>
      <c r="K76" s="822"/>
      <c r="L76" s="822"/>
      <c r="M76" s="823"/>
      <c r="N76" s="300">
        <f>SUM(N70:N75)</f>
        <v>1804366.6666666667</v>
      </c>
    </row>
    <row r="77" spans="1:15" ht="15.75" thickBot="1">
      <c r="B77" s="33"/>
      <c r="C77" s="34"/>
      <c r="D77" s="34"/>
      <c r="E77" s="34"/>
      <c r="F77" s="34"/>
      <c r="G77" s="34"/>
      <c r="H77" s="34"/>
      <c r="I77" s="34"/>
      <c r="J77" s="34"/>
      <c r="K77" s="34"/>
      <c r="L77" s="34"/>
      <c r="M77" s="34"/>
      <c r="N77" s="35"/>
    </row>
    <row r="78" spans="1:15" ht="15.75" thickBot="1">
      <c r="B78" s="821" t="s">
        <v>967</v>
      </c>
      <c r="C78" s="822"/>
      <c r="D78" s="822"/>
      <c r="E78" s="822"/>
      <c r="F78" s="822"/>
      <c r="G78" s="822"/>
      <c r="H78" s="822"/>
      <c r="I78" s="822"/>
      <c r="J78" s="822"/>
      <c r="K78" s="822"/>
      <c r="L78" s="822"/>
      <c r="M78" s="823"/>
      <c r="N78" s="99">
        <f>N43+N54+N65+N76</f>
        <v>14638073.993427467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2927614.7986854934</v>
      </c>
      <c r="M83" s="857"/>
      <c r="N83" s="51"/>
    </row>
    <row r="84" spans="1:14">
      <c r="B84" s="89" t="s">
        <v>973</v>
      </c>
      <c r="C84" s="90"/>
      <c r="D84" s="90"/>
      <c r="E84" s="90"/>
      <c r="F84" s="90"/>
      <c r="G84" s="90"/>
      <c r="H84" s="90"/>
      <c r="I84" s="87"/>
      <c r="J84" s="88"/>
      <c r="K84" s="303">
        <v>0.05</v>
      </c>
      <c r="L84" s="856">
        <f>N78*K84</f>
        <v>731903.69967137335</v>
      </c>
      <c r="M84" s="857"/>
      <c r="N84" s="51"/>
    </row>
    <row r="85" spans="1:14" ht="15.75" thickBot="1">
      <c r="B85" s="91" t="s">
        <v>974</v>
      </c>
      <c r="C85" s="92"/>
      <c r="D85" s="92"/>
      <c r="E85" s="92"/>
      <c r="F85" s="92"/>
      <c r="G85" s="92"/>
      <c r="H85" s="92"/>
      <c r="I85" s="93"/>
      <c r="J85" s="94"/>
      <c r="K85" s="304">
        <v>0.05</v>
      </c>
      <c r="L85" s="858">
        <f>N78*K85</f>
        <v>731903.69967137335</v>
      </c>
      <c r="M85" s="859"/>
      <c r="N85" s="51"/>
    </row>
    <row r="86" spans="1:14" ht="15.75" thickBot="1">
      <c r="B86" s="821" t="s">
        <v>953</v>
      </c>
      <c r="C86" s="822"/>
      <c r="D86" s="822"/>
      <c r="E86" s="822"/>
      <c r="F86" s="822"/>
      <c r="G86" s="822"/>
      <c r="H86" s="822"/>
      <c r="I86" s="822"/>
      <c r="J86" s="822"/>
      <c r="K86" s="822"/>
      <c r="L86" s="822"/>
      <c r="M86" s="823"/>
      <c r="N86" s="52">
        <f>L83+L84+L85</f>
        <v>4391422.1980282404</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19029496.191455707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28.5" customHeight="1" thickBot="1">
      <c r="A31" t="s">
        <v>1845</v>
      </c>
      <c r="B31" s="107" t="s">
        <v>1166</v>
      </c>
      <c r="C31" s="997" t="s">
        <v>2193</v>
      </c>
      <c r="D31" s="998"/>
      <c r="E31" s="998"/>
      <c r="F31" s="998"/>
      <c r="G31" s="998"/>
      <c r="H31" s="998"/>
      <c r="I31" s="998"/>
      <c r="J31" s="998"/>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s="171" t="s">
        <v>373</v>
      </c>
      <c r="B36" s="870" t="str">
        <f>VLOOKUP(A36,EQUIPOS!A6:D154,3,FALSE)</f>
        <v>Volqueta 6 m3</v>
      </c>
      <c r="C36" s="871"/>
      <c r="D36" s="871"/>
      <c r="E36" s="871"/>
      <c r="F36" s="871"/>
      <c r="G36" s="871"/>
      <c r="H36" s="872"/>
      <c r="I36" s="266"/>
      <c r="J36" s="267"/>
      <c r="K36" s="268">
        <f>VLOOKUP(A36,EQUIPOS!A6:D161,4,FALSE)</f>
        <v>120927.80370347261</v>
      </c>
      <c r="L36" s="269"/>
      <c r="M36" s="454">
        <v>81</v>
      </c>
      <c r="N36" s="271">
        <f>K36/M36</f>
        <v>1492.9358481910199</v>
      </c>
    </row>
    <row r="37" spans="1:14">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2"/>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99">
        <f>SUM(N36:N42)</f>
        <v>1492.9358481910199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07" t="s">
        <v>961</v>
      </c>
      <c r="M58" s="886"/>
      <c r="N58" s="76" t="s">
        <v>951</v>
      </c>
    </row>
    <row r="59" spans="2:14">
      <c r="B59" s="46"/>
      <c r="C59" s="316"/>
      <c r="D59" s="316"/>
      <c r="E59" s="316"/>
      <c r="F59" s="316"/>
      <c r="G59" s="316"/>
      <c r="H59" s="310"/>
      <c r="I59" s="278"/>
      <c r="J59" s="285"/>
      <c r="K59" s="278"/>
      <c r="L59" s="908"/>
      <c r="M59" s="90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1"/>
      <c r="M64" s="992"/>
      <c r="N64" s="484"/>
    </row>
    <row r="65" spans="2:15" ht="15.75" thickBot="1">
      <c r="B65" s="821" t="s">
        <v>953</v>
      </c>
      <c r="C65" s="822"/>
      <c r="D65" s="822"/>
      <c r="E65" s="822"/>
      <c r="F65" s="822"/>
      <c r="G65" s="822"/>
      <c r="H65" s="822"/>
      <c r="I65" s="822"/>
      <c r="J65" s="822"/>
      <c r="K65" s="822"/>
      <c r="L65" s="822"/>
      <c r="M65" s="82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3"/>
      <c r="C75" s="994"/>
      <c r="D75" s="994"/>
      <c r="E75" s="994"/>
      <c r="F75" s="994"/>
      <c r="G75" s="994"/>
      <c r="H75" s="994"/>
      <c r="I75" s="169"/>
      <c r="J75" s="169"/>
      <c r="K75" s="169"/>
      <c r="L75" s="995"/>
      <c r="M75" s="996"/>
      <c r="N75" s="45"/>
    </row>
    <row r="76" spans="2:15" ht="15.75" thickBot="1">
      <c r="B76" s="821" t="s">
        <v>953</v>
      </c>
      <c r="C76" s="822"/>
      <c r="D76" s="822"/>
      <c r="E76" s="822"/>
      <c r="F76" s="822"/>
      <c r="G76" s="822"/>
      <c r="H76" s="822"/>
      <c r="I76" s="822"/>
      <c r="J76" s="822"/>
      <c r="K76" s="822"/>
      <c r="L76" s="822"/>
      <c r="M76" s="823"/>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1492.9358481910199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298.58716963820399</v>
      </c>
      <c r="M83" s="857"/>
      <c r="N83" s="51"/>
    </row>
    <row r="84" spans="1:14">
      <c r="B84" s="89" t="s">
        <v>973</v>
      </c>
      <c r="C84" s="90"/>
      <c r="D84" s="90"/>
      <c r="E84" s="90"/>
      <c r="F84" s="90"/>
      <c r="G84" s="90"/>
      <c r="H84" s="90"/>
      <c r="I84" s="87"/>
      <c r="J84" s="88"/>
      <c r="K84" s="303">
        <v>0.05</v>
      </c>
      <c r="L84" s="856">
        <f>N78*K84</f>
        <v>74.646792409550997</v>
      </c>
      <c r="M84" s="857"/>
      <c r="N84" s="51"/>
    </row>
    <row r="85" spans="1:14" ht="15.75" thickBot="1">
      <c r="B85" s="91" t="s">
        <v>974</v>
      </c>
      <c r="C85" s="92"/>
      <c r="D85" s="92"/>
      <c r="E85" s="92"/>
      <c r="F85" s="92"/>
      <c r="G85" s="92"/>
      <c r="H85" s="92"/>
      <c r="I85" s="93"/>
      <c r="J85" s="94"/>
      <c r="K85" s="304">
        <v>0.05</v>
      </c>
      <c r="L85" s="858">
        <f>N78*K85</f>
        <v>74.646792409550997</v>
      </c>
      <c r="M85" s="859"/>
      <c r="N85" s="51"/>
    </row>
    <row r="86" spans="1:14" ht="15.75" thickBot="1">
      <c r="B86" s="821" t="s">
        <v>953</v>
      </c>
      <c r="C86" s="822"/>
      <c r="D86" s="822"/>
      <c r="E86" s="822"/>
      <c r="F86" s="822"/>
      <c r="G86" s="822"/>
      <c r="H86" s="822"/>
      <c r="I86" s="822"/>
      <c r="J86" s="822"/>
      <c r="K86" s="822"/>
      <c r="L86" s="822"/>
      <c r="M86" s="823"/>
      <c r="N86" s="52">
        <f>L83+L84+L85</f>
        <v>447.88075445730595</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1940.8166026483259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5"/>
      <c r="H25" s="81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818" t="s">
        <v>942</v>
      </c>
      <c r="C27" s="819"/>
      <c r="D27" s="819"/>
      <c r="E27" s="819"/>
      <c r="F27" s="819"/>
      <c r="G27" s="819"/>
      <c r="H27" s="819"/>
      <c r="I27" s="819"/>
      <c r="J27" s="819"/>
      <c r="K27" s="819"/>
      <c r="L27" s="819"/>
      <c r="M27" s="819"/>
      <c r="N27" s="820"/>
    </row>
    <row r="28" spans="1:14" ht="15.75" thickBot="1">
      <c r="B28" s="33"/>
      <c r="C28" s="34"/>
      <c r="D28" s="34"/>
      <c r="E28" s="34"/>
      <c r="F28" s="34"/>
      <c r="G28" s="34"/>
      <c r="H28" s="34"/>
      <c r="I28" s="34"/>
      <c r="J28" s="34"/>
      <c r="K28" s="34"/>
      <c r="L28" s="34"/>
      <c r="M28" s="34"/>
      <c r="N28" s="35"/>
    </row>
    <row r="29" spans="1:14" ht="26.25" thickBot="1">
      <c r="B29" s="71" t="s">
        <v>943</v>
      </c>
      <c r="C29" s="800" t="s">
        <v>944</v>
      </c>
      <c r="D29" s="801"/>
      <c r="E29" s="801"/>
      <c r="F29" s="801"/>
      <c r="G29" s="801"/>
      <c r="H29" s="801"/>
      <c r="I29" s="801"/>
      <c r="J29" s="72"/>
      <c r="K29" s="341" t="s">
        <v>2215</v>
      </c>
      <c r="L29" s="797" t="s">
        <v>945</v>
      </c>
      <c r="M29" s="798"/>
      <c r="N29" s="71" t="s">
        <v>946</v>
      </c>
    </row>
    <row r="30" spans="1:14" hidden="1">
      <c r="B30" s="71" t="s">
        <v>943</v>
      </c>
      <c r="C30" s="800" t="s">
        <v>944</v>
      </c>
      <c r="D30" s="801"/>
      <c r="E30" s="801"/>
      <c r="F30" s="801"/>
      <c r="G30" s="801"/>
      <c r="H30" s="801"/>
      <c r="I30" s="801"/>
      <c r="J30" s="72"/>
      <c r="K30" s="306"/>
      <c r="L30" s="797" t="s">
        <v>945</v>
      </c>
      <c r="M30" s="798"/>
      <c r="N30" s="71" t="s">
        <v>946</v>
      </c>
    </row>
    <row r="31" spans="1:14" ht="41.25" customHeight="1" thickBot="1">
      <c r="A31" t="s">
        <v>1845</v>
      </c>
      <c r="B31" s="107" t="s">
        <v>1167</v>
      </c>
      <c r="C31" s="997" t="s">
        <v>2196</v>
      </c>
      <c r="D31" s="998"/>
      <c r="E31" s="998"/>
      <c r="F31" s="998"/>
      <c r="G31" s="998"/>
      <c r="H31" s="998"/>
      <c r="I31" s="998"/>
      <c r="J31" s="998"/>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373</v>
      </c>
      <c r="B36" s="870" t="str">
        <f>VLOOKUP(A36,EQUIPOS!A6:D154,3,FALSE)</f>
        <v>Volqueta 6 m3</v>
      </c>
      <c r="C36" s="871"/>
      <c r="D36" s="871"/>
      <c r="E36" s="871"/>
      <c r="F36" s="871"/>
      <c r="G36" s="871"/>
      <c r="H36" s="872"/>
      <c r="I36" s="266"/>
      <c r="J36" s="267"/>
      <c r="K36" s="268">
        <f>VLOOKUP(A36,EQUIPOS!A6:D161,4,FALSE)</f>
        <v>120927.80370347261</v>
      </c>
      <c r="L36" s="269"/>
      <c r="M36" s="282">
        <v>66</v>
      </c>
      <c r="N36" s="271">
        <f>K36/M36</f>
        <v>1832.2394500526154</v>
      </c>
    </row>
    <row r="37" spans="1:14">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2"/>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99">
        <f>SUM(N36:N42)</f>
        <v>1832.2394500526154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07" t="s">
        <v>961</v>
      </c>
      <c r="M58" s="886"/>
      <c r="N58" s="76" t="s">
        <v>951</v>
      </c>
    </row>
    <row r="59" spans="2:14">
      <c r="B59" s="46"/>
      <c r="C59" s="316"/>
      <c r="D59" s="316"/>
      <c r="E59" s="316"/>
      <c r="F59" s="316"/>
      <c r="G59" s="316"/>
      <c r="H59" s="310"/>
      <c r="I59" s="278"/>
      <c r="J59" s="285"/>
      <c r="K59" s="278"/>
      <c r="L59" s="908"/>
      <c r="M59" s="90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1"/>
      <c r="M64" s="992"/>
      <c r="N64" s="484"/>
    </row>
    <row r="65" spans="2:15" ht="15.75" thickBot="1">
      <c r="B65" s="821" t="s">
        <v>953</v>
      </c>
      <c r="C65" s="822"/>
      <c r="D65" s="822"/>
      <c r="E65" s="822"/>
      <c r="F65" s="822"/>
      <c r="G65" s="822"/>
      <c r="H65" s="822"/>
      <c r="I65" s="822"/>
      <c r="J65" s="822"/>
      <c r="K65" s="822"/>
      <c r="L65" s="822"/>
      <c r="M65" s="82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3"/>
      <c r="C75" s="994"/>
      <c r="D75" s="994"/>
      <c r="E75" s="994"/>
      <c r="F75" s="994"/>
      <c r="G75" s="994"/>
      <c r="H75" s="994"/>
      <c r="I75" s="169"/>
      <c r="J75" s="169"/>
      <c r="K75" s="169"/>
      <c r="L75" s="995"/>
      <c r="M75" s="996"/>
      <c r="N75" s="45"/>
    </row>
    <row r="76" spans="2:15" ht="15.75" thickBot="1">
      <c r="B76" s="821" t="s">
        <v>953</v>
      </c>
      <c r="C76" s="822"/>
      <c r="D76" s="822"/>
      <c r="E76" s="822"/>
      <c r="F76" s="822"/>
      <c r="G76" s="822"/>
      <c r="H76" s="822"/>
      <c r="I76" s="822"/>
      <c r="J76" s="822"/>
      <c r="K76" s="822"/>
      <c r="L76" s="822"/>
      <c r="M76" s="823"/>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1832.2394500526154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366.44789001052311</v>
      </c>
      <c r="M83" s="857"/>
      <c r="N83" s="51"/>
    </row>
    <row r="84" spans="1:14">
      <c r="B84" s="89" t="s">
        <v>973</v>
      </c>
      <c r="C84" s="90"/>
      <c r="D84" s="90"/>
      <c r="E84" s="90"/>
      <c r="F84" s="90"/>
      <c r="G84" s="90"/>
      <c r="H84" s="90"/>
      <c r="I84" s="87"/>
      <c r="J84" s="88"/>
      <c r="K84" s="303">
        <v>0.05</v>
      </c>
      <c r="L84" s="856">
        <f>N78*K84</f>
        <v>91.611972502630778</v>
      </c>
      <c r="M84" s="857"/>
      <c r="N84" s="51"/>
    </row>
    <row r="85" spans="1:14" ht="15.75" thickBot="1">
      <c r="B85" s="91" t="s">
        <v>974</v>
      </c>
      <c r="C85" s="92"/>
      <c r="D85" s="92"/>
      <c r="E85" s="92"/>
      <c r="F85" s="92"/>
      <c r="G85" s="92"/>
      <c r="H85" s="92"/>
      <c r="I85" s="93"/>
      <c r="J85" s="94"/>
      <c r="K85" s="304">
        <v>0.05</v>
      </c>
      <c r="L85" s="858">
        <f>N78*K85</f>
        <v>91.611972502630778</v>
      </c>
      <c r="M85" s="859"/>
      <c r="N85" s="51"/>
    </row>
    <row r="86" spans="1:14" ht="15.75" thickBot="1">
      <c r="B86" s="821" t="s">
        <v>953</v>
      </c>
      <c r="C86" s="822"/>
      <c r="D86" s="822"/>
      <c r="E86" s="822"/>
      <c r="F86" s="822"/>
      <c r="G86" s="822"/>
      <c r="H86" s="822"/>
      <c r="I86" s="822"/>
      <c r="J86" s="822"/>
      <c r="K86" s="822"/>
      <c r="L86" s="822"/>
      <c r="M86" s="823"/>
      <c r="N86" s="52">
        <f>L83+L84+L85</f>
        <v>549.67183501578472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2381.9112850684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12" t="s">
        <v>2205</v>
      </c>
      <c r="C10" s="913"/>
      <c r="D10" s="913"/>
      <c r="E10" s="913"/>
      <c r="F10" s="387" t="s">
        <v>2206</v>
      </c>
      <c r="G10" s="382"/>
      <c r="H10" s="388"/>
      <c r="I10" s="914" t="s">
        <v>2207</v>
      </c>
      <c r="J10" s="914"/>
      <c r="K10" s="389" t="s">
        <v>2206</v>
      </c>
      <c r="L10" s="385"/>
      <c r="M10" s="385"/>
      <c r="N10" s="386"/>
    </row>
    <row r="11" spans="2:14">
      <c r="B11" s="360" t="s">
        <v>939</v>
      </c>
      <c r="C11" s="361"/>
      <c r="D11" s="799"/>
      <c r="E11" s="799"/>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816"/>
      <c r="M12" s="816"/>
      <c r="N12" s="81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814" t="s">
        <v>2222</v>
      </c>
      <c r="G25" s="814"/>
      <c r="H25" s="814"/>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99" t="s">
        <v>942</v>
      </c>
      <c r="C27" s="1000"/>
      <c r="D27" s="1000"/>
      <c r="E27" s="1000"/>
      <c r="F27" s="1000"/>
      <c r="G27" s="1000"/>
      <c r="H27" s="1000"/>
      <c r="I27" s="1000"/>
      <c r="J27" s="1000"/>
      <c r="K27" s="1000"/>
      <c r="L27" s="1000"/>
      <c r="M27" s="1000"/>
      <c r="N27" s="1001"/>
    </row>
    <row r="28" spans="1:14" ht="15.75" thickBot="1">
      <c r="B28" s="33"/>
      <c r="C28" s="34"/>
      <c r="D28" s="34"/>
      <c r="E28" s="34"/>
      <c r="F28" s="34"/>
      <c r="G28" s="34"/>
      <c r="H28" s="34"/>
      <c r="I28" s="34"/>
      <c r="J28" s="34"/>
      <c r="K28" s="34"/>
      <c r="L28" s="34"/>
      <c r="M28" s="34"/>
      <c r="N28" s="35"/>
    </row>
    <row r="29" spans="1:14" ht="26.25" thickBot="1">
      <c r="B29" s="71" t="s">
        <v>943</v>
      </c>
      <c r="C29" s="1004" t="s">
        <v>944</v>
      </c>
      <c r="D29" s="1005"/>
      <c r="E29" s="1005"/>
      <c r="F29" s="1005"/>
      <c r="G29" s="1005"/>
      <c r="H29" s="1005"/>
      <c r="I29" s="1005"/>
      <c r="J29" s="72"/>
      <c r="K29" s="341" t="s">
        <v>2215</v>
      </c>
      <c r="L29" s="1002" t="s">
        <v>945</v>
      </c>
      <c r="M29" s="1003"/>
      <c r="N29" s="71" t="s">
        <v>946</v>
      </c>
    </row>
    <row r="30" spans="1:14" hidden="1">
      <c r="B30" s="71" t="s">
        <v>943</v>
      </c>
      <c r="C30" s="800" t="s">
        <v>944</v>
      </c>
      <c r="D30" s="801"/>
      <c r="E30" s="801"/>
      <c r="F30" s="801"/>
      <c r="G30" s="801"/>
      <c r="H30" s="801"/>
      <c r="I30" s="801"/>
      <c r="J30" s="72"/>
      <c r="K30" s="306"/>
      <c r="L30" s="797" t="s">
        <v>945</v>
      </c>
      <c r="M30" s="798"/>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91" t="s">
        <v>944</v>
      </c>
      <c r="C35" s="892"/>
      <c r="D35" s="892"/>
      <c r="E35" s="892"/>
      <c r="F35" s="892"/>
      <c r="G35" s="892"/>
      <c r="H35" s="893"/>
      <c r="I35" s="894" t="s">
        <v>948</v>
      </c>
      <c r="J35" s="895"/>
      <c r="K35" s="69" t="s">
        <v>949</v>
      </c>
      <c r="L35" s="896" t="s">
        <v>950</v>
      </c>
      <c r="M35" s="893"/>
      <c r="N35" s="70" t="s">
        <v>951</v>
      </c>
    </row>
    <row r="36" spans="1:14">
      <c r="A36" t="s">
        <v>373</v>
      </c>
      <c r="B36" s="870" t="str">
        <f>VLOOKUP(A36,EQUIPOS!A6:D154,3,FALSE)</f>
        <v>Volqueta 6 m3</v>
      </c>
      <c r="C36" s="871"/>
      <c r="D36" s="871"/>
      <c r="E36" s="871"/>
      <c r="F36" s="871"/>
      <c r="G36" s="871"/>
      <c r="H36" s="872"/>
      <c r="I36" s="266"/>
      <c r="J36" s="267"/>
      <c r="K36" s="268">
        <f>VLOOKUP(A36,EQUIPOS!A6:D161,4,FALSE)</f>
        <v>120927.80370347261</v>
      </c>
      <c r="L36" s="269"/>
      <c r="M36" s="282">
        <v>66</v>
      </c>
      <c r="N36" s="271">
        <f>K36/M36</f>
        <v>1832.2394500526154</v>
      </c>
    </row>
    <row r="37" spans="1:14">
      <c r="B37" s="870"/>
      <c r="C37" s="871"/>
      <c r="D37" s="871"/>
      <c r="E37" s="871"/>
      <c r="F37" s="871"/>
      <c r="G37" s="871"/>
      <c r="H37" s="872"/>
      <c r="I37" s="266"/>
      <c r="J37" s="267"/>
      <c r="K37" s="268"/>
      <c r="L37" s="269"/>
      <c r="M37" s="270"/>
      <c r="N37" s="271"/>
    </row>
    <row r="38" spans="1:14">
      <c r="B38" s="870"/>
      <c r="C38" s="871"/>
      <c r="D38" s="871"/>
      <c r="E38" s="871"/>
      <c r="F38" s="871"/>
      <c r="G38" s="871"/>
      <c r="H38" s="872"/>
      <c r="I38" s="266"/>
      <c r="J38" s="267"/>
      <c r="K38" s="268"/>
      <c r="L38" s="269"/>
      <c r="M38" s="270"/>
      <c r="N38" s="272"/>
    </row>
    <row r="39" spans="1:14">
      <c r="B39" s="870"/>
      <c r="C39" s="871"/>
      <c r="D39" s="871"/>
      <c r="E39" s="871"/>
      <c r="F39" s="871"/>
      <c r="G39" s="871"/>
      <c r="H39" s="872"/>
      <c r="I39" s="873"/>
      <c r="J39" s="874"/>
      <c r="K39" s="273"/>
      <c r="L39" s="875"/>
      <c r="M39" s="876"/>
      <c r="N39" s="274"/>
    </row>
    <row r="40" spans="1:14">
      <c r="B40" s="870"/>
      <c r="C40" s="871"/>
      <c r="D40" s="871"/>
      <c r="E40" s="877"/>
      <c r="F40" s="871"/>
      <c r="G40" s="871"/>
      <c r="H40" s="872"/>
      <c r="I40" s="36"/>
      <c r="J40" s="37"/>
      <c r="K40" s="273"/>
      <c r="L40" s="275"/>
      <c r="M40" s="276"/>
      <c r="N40" s="277"/>
    </row>
    <row r="41" spans="1:14">
      <c r="B41" s="878"/>
      <c r="C41" s="879"/>
      <c r="D41" s="879"/>
      <c r="E41" s="38"/>
      <c r="F41" s="39"/>
      <c r="G41" s="39"/>
      <c r="H41" s="40"/>
      <c r="I41" s="36"/>
      <c r="J41" s="37"/>
      <c r="K41" s="278"/>
      <c r="L41" s="275"/>
      <c r="M41" s="276"/>
      <c r="N41" s="343"/>
    </row>
    <row r="42" spans="1:14" ht="15.75" thickBot="1">
      <c r="B42" s="870"/>
      <c r="C42" s="871"/>
      <c r="D42" s="871"/>
      <c r="E42" s="871"/>
      <c r="F42" s="871"/>
      <c r="G42" s="871"/>
      <c r="H42" s="872"/>
      <c r="I42" s="880"/>
      <c r="J42" s="881"/>
      <c r="K42" s="41"/>
      <c r="L42" s="882"/>
      <c r="M42" s="883"/>
      <c r="N42" s="105"/>
    </row>
    <row r="43" spans="1:14" ht="15.75" thickBot="1">
      <c r="B43" s="821" t="s">
        <v>953</v>
      </c>
      <c r="C43" s="822"/>
      <c r="D43" s="822"/>
      <c r="E43" s="822"/>
      <c r="F43" s="822"/>
      <c r="G43" s="822"/>
      <c r="H43" s="822"/>
      <c r="I43" s="822"/>
      <c r="J43" s="822"/>
      <c r="K43" s="822"/>
      <c r="L43" s="822"/>
      <c r="M43" s="823"/>
      <c r="N43" s="99">
        <f>SUM(N36:N42)</f>
        <v>1832.2394500526154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6" t="s">
        <v>944</v>
      </c>
      <c r="C47" s="867"/>
      <c r="D47" s="867"/>
      <c r="E47" s="867"/>
      <c r="F47" s="867"/>
      <c r="G47" s="867"/>
      <c r="H47" s="867"/>
      <c r="I47" s="901"/>
      <c r="J47" s="314" t="s">
        <v>945</v>
      </c>
      <c r="K47" s="85" t="s">
        <v>946</v>
      </c>
      <c r="L47" s="902" t="s">
        <v>955</v>
      </c>
      <c r="M47" s="901"/>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903"/>
      <c r="C53" s="904"/>
      <c r="D53" s="904"/>
      <c r="E53" s="904"/>
      <c r="F53" s="904"/>
      <c r="G53" s="904"/>
      <c r="H53" s="904"/>
      <c r="I53" s="874"/>
      <c r="J53" s="42"/>
      <c r="K53" s="44"/>
      <c r="L53" s="905"/>
      <c r="M53" s="906"/>
      <c r="N53" s="45"/>
    </row>
    <row r="54" spans="2:14" ht="15.75" thickBot="1">
      <c r="B54" s="821" t="s">
        <v>953</v>
      </c>
      <c r="C54" s="822"/>
      <c r="D54" s="822"/>
      <c r="E54" s="822"/>
      <c r="F54" s="822"/>
      <c r="G54" s="822"/>
      <c r="H54" s="822"/>
      <c r="I54" s="822"/>
      <c r="J54" s="822"/>
      <c r="K54" s="822"/>
      <c r="L54" s="822"/>
      <c r="M54" s="823"/>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907" t="s">
        <v>961</v>
      </c>
      <c r="M58" s="886"/>
      <c r="N58" s="76" t="s">
        <v>951</v>
      </c>
    </row>
    <row r="59" spans="2:14">
      <c r="B59" s="46"/>
      <c r="C59" s="316"/>
      <c r="D59" s="316"/>
      <c r="E59" s="316"/>
      <c r="F59" s="316"/>
      <c r="G59" s="316"/>
      <c r="H59" s="310"/>
      <c r="I59" s="278"/>
      <c r="J59" s="285"/>
      <c r="K59" s="278"/>
      <c r="L59" s="908"/>
      <c r="M59" s="909"/>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1"/>
      <c r="M64" s="992"/>
      <c r="N64" s="484"/>
    </row>
    <row r="65" spans="2:15" ht="15.75" thickBot="1">
      <c r="B65" s="821" t="s">
        <v>953</v>
      </c>
      <c r="C65" s="822"/>
      <c r="D65" s="822"/>
      <c r="E65" s="822"/>
      <c r="F65" s="822"/>
      <c r="G65" s="822"/>
      <c r="H65" s="822"/>
      <c r="I65" s="822"/>
      <c r="J65" s="822"/>
      <c r="K65" s="822"/>
      <c r="L65" s="822"/>
      <c r="M65" s="823"/>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0" t="s">
        <v>963</v>
      </c>
      <c r="C69" s="861"/>
      <c r="D69" s="861"/>
      <c r="E69" s="861"/>
      <c r="F69" s="861"/>
      <c r="G69" s="861"/>
      <c r="H69" s="861"/>
      <c r="I69" s="73" t="s">
        <v>964</v>
      </c>
      <c r="J69" s="75" t="s">
        <v>1410</v>
      </c>
      <c r="K69" s="74" t="s">
        <v>966</v>
      </c>
      <c r="L69" s="862" t="s">
        <v>950</v>
      </c>
      <c r="M69" s="863"/>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3"/>
      <c r="C75" s="994"/>
      <c r="D75" s="994"/>
      <c r="E75" s="994"/>
      <c r="F75" s="994"/>
      <c r="G75" s="994"/>
      <c r="H75" s="994"/>
      <c r="I75" s="169"/>
      <c r="J75" s="169"/>
      <c r="K75" s="169"/>
      <c r="L75" s="995"/>
      <c r="M75" s="996"/>
      <c r="N75" s="45"/>
    </row>
    <row r="76" spans="2:15" ht="15.75" thickBot="1">
      <c r="B76" s="821" t="s">
        <v>953</v>
      </c>
      <c r="C76" s="822"/>
      <c r="D76" s="822"/>
      <c r="E76" s="822"/>
      <c r="F76" s="822"/>
      <c r="G76" s="822"/>
      <c r="H76" s="822"/>
      <c r="I76" s="822"/>
      <c r="J76" s="822"/>
      <c r="K76" s="822"/>
      <c r="L76" s="822"/>
      <c r="M76" s="823"/>
      <c r="N76" s="300"/>
    </row>
    <row r="77" spans="2:15" ht="15.75" thickBot="1">
      <c r="B77" s="33"/>
      <c r="C77" s="34"/>
      <c r="D77" s="34"/>
      <c r="E77" s="34"/>
      <c r="F77" s="34"/>
      <c r="G77" s="34"/>
      <c r="H77" s="34"/>
      <c r="I77" s="34"/>
      <c r="J77" s="34"/>
      <c r="K77" s="34"/>
      <c r="L77" s="34"/>
      <c r="M77" s="34"/>
      <c r="N77" s="35"/>
    </row>
    <row r="78" spans="2:15" ht="15.75" thickBot="1">
      <c r="B78" s="821" t="s">
        <v>967</v>
      </c>
      <c r="C78" s="822"/>
      <c r="D78" s="822"/>
      <c r="E78" s="822"/>
      <c r="F78" s="822"/>
      <c r="G78" s="822"/>
      <c r="H78" s="822"/>
      <c r="I78" s="822"/>
      <c r="J78" s="822"/>
      <c r="K78" s="822"/>
      <c r="L78" s="822"/>
      <c r="M78" s="823"/>
      <c r="N78" s="99">
        <f>N43+N54+N65+N76</f>
        <v>1832.2394500526154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6" t="s">
        <v>969</v>
      </c>
      <c r="C82" s="867"/>
      <c r="D82" s="867"/>
      <c r="E82" s="867"/>
      <c r="F82" s="867"/>
      <c r="G82" s="867"/>
      <c r="H82" s="867"/>
      <c r="I82" s="313"/>
      <c r="J82" s="333"/>
      <c r="K82" s="301" t="s">
        <v>970</v>
      </c>
      <c r="L82" s="868" t="s">
        <v>971</v>
      </c>
      <c r="M82" s="869"/>
      <c r="N82" s="302"/>
    </row>
    <row r="83" spans="1:14">
      <c r="B83" s="854" t="s">
        <v>972</v>
      </c>
      <c r="C83" s="855"/>
      <c r="D83" s="855"/>
      <c r="E83" s="855"/>
      <c r="F83" s="855"/>
      <c r="G83" s="855"/>
      <c r="H83" s="855"/>
      <c r="I83" s="87"/>
      <c r="J83" s="88"/>
      <c r="K83" s="303">
        <v>0.2</v>
      </c>
      <c r="L83" s="856">
        <f>N78*K83</f>
        <v>366.44789001052311</v>
      </c>
      <c r="M83" s="857"/>
      <c r="N83" s="51"/>
    </row>
    <row r="84" spans="1:14">
      <c r="B84" s="89" t="s">
        <v>973</v>
      </c>
      <c r="C84" s="90"/>
      <c r="D84" s="90"/>
      <c r="E84" s="90"/>
      <c r="F84" s="90"/>
      <c r="G84" s="90"/>
      <c r="H84" s="90"/>
      <c r="I84" s="87"/>
      <c r="J84" s="88"/>
      <c r="K84" s="303">
        <v>0.05</v>
      </c>
      <c r="L84" s="856">
        <f>N78*K84</f>
        <v>91.611972502630778</v>
      </c>
      <c r="M84" s="857"/>
      <c r="N84" s="51"/>
    </row>
    <row r="85" spans="1:14" ht="15.75" thickBot="1">
      <c r="B85" s="91" t="s">
        <v>974</v>
      </c>
      <c r="C85" s="92"/>
      <c r="D85" s="92"/>
      <c r="E85" s="92"/>
      <c r="F85" s="92"/>
      <c r="G85" s="92"/>
      <c r="H85" s="92"/>
      <c r="I85" s="93"/>
      <c r="J85" s="94"/>
      <c r="K85" s="304">
        <v>0.05</v>
      </c>
      <c r="L85" s="858">
        <f>N78*K85</f>
        <v>91.611972502630778</v>
      </c>
      <c r="M85" s="859"/>
      <c r="N85" s="51"/>
    </row>
    <row r="86" spans="1:14" ht="15.75" thickBot="1">
      <c r="B86" s="821" t="s">
        <v>953</v>
      </c>
      <c r="C86" s="822"/>
      <c r="D86" s="822"/>
      <c r="E86" s="822"/>
      <c r="F86" s="822"/>
      <c r="G86" s="822"/>
      <c r="H86" s="822"/>
      <c r="I86" s="822"/>
      <c r="J86" s="822"/>
      <c r="K86" s="822"/>
      <c r="L86" s="822"/>
      <c r="M86" s="823"/>
      <c r="N86" s="52">
        <f>L83+L84+L85</f>
        <v>549.67183501578472</v>
      </c>
    </row>
    <row r="87" spans="1:14" ht="15.75" thickBot="1">
      <c r="B87" s="33"/>
      <c r="C87" s="34"/>
      <c r="D87" s="34"/>
      <c r="E87" s="34"/>
      <c r="F87" s="34"/>
      <c r="G87" s="34"/>
      <c r="H87" s="34"/>
      <c r="I87" s="34"/>
      <c r="J87" s="34"/>
      <c r="K87" s="34"/>
      <c r="L87" s="34"/>
      <c r="M87" s="34"/>
      <c r="N87" s="35"/>
    </row>
    <row r="88" spans="1:14" ht="15.75" thickBot="1">
      <c r="A88" t="s">
        <v>2016</v>
      </c>
      <c r="B88" s="821" t="s">
        <v>975</v>
      </c>
      <c r="C88" s="822"/>
      <c r="D88" s="822"/>
      <c r="E88" s="822"/>
      <c r="F88" s="822"/>
      <c r="G88" s="822"/>
      <c r="H88" s="822"/>
      <c r="I88" s="822"/>
      <c r="J88" s="822"/>
      <c r="K88" s="822"/>
      <c r="L88" s="822"/>
      <c r="M88" s="823"/>
      <c r="N88" s="187">
        <f>N78+N86</f>
        <v>2381.9112850684</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2021-04-06T21:22:13Z</dcterms:modified>
</cp:coreProperties>
</file>