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36AD7D46-CA8C-4050-8D12-8CF74A0F253D}" xr6:coauthVersionLast="45" xr6:coauthVersionMax="45" xr10:uidLastSave="{00000000-0000-0000-0000-000000000000}"/>
  <bookViews>
    <workbookView xWindow="3510" yWindow="1800" windowWidth="12600" windowHeight="144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9" i="2"/>
  <c r="D38" i="2"/>
  <c r="D36" i="2"/>
  <c r="D34" i="2"/>
  <c r="D33" i="2"/>
  <c r="D32" i="2"/>
  <c r="D31" i="2"/>
  <c r="D29" i="2"/>
  <c r="D9" i="2"/>
  <c r="D35" i="2" l="1"/>
  <c r="M70" i="374"/>
  <c r="B77" i="244"/>
  <c r="M58" i="244"/>
  <c r="N58" i="244" s="1"/>
  <c r="J58" i="244"/>
  <c r="B58" i="244"/>
  <c r="B57" i="244"/>
  <c r="K44" i="244"/>
  <c r="N44" i="244" s="1"/>
  <c r="B44" i="244"/>
  <c r="K77" i="244"/>
  <c r="N77"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N58" i="284" s="1"/>
  <c r="N64" i="284" s="1"/>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N37" i="12" s="1"/>
  <c r="B38" i="12"/>
  <c r="B37" i="12"/>
  <c r="N71" i="12"/>
  <c r="C3" i="5"/>
  <c r="K36" i="370"/>
  <c r="N36" i="370" s="1"/>
  <c r="N43" i="370" s="1"/>
  <c r="N78" i="370" s="1"/>
  <c r="L84" i="370" s="1"/>
  <c r="B36" i="370"/>
  <c r="K36" i="11"/>
  <c r="N36" i="11" s="1"/>
  <c r="N43" i="11" s="1"/>
  <c r="N78" i="11" s="1"/>
  <c r="L59" i="2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N72" i="353" s="1"/>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N72" i="320" s="1"/>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N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I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N81" i="268" s="1"/>
  <c r="N41"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L8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s="1"/>
  <c r="N75" i="192" s="1"/>
  <c r="N41"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N76" i="172" s="1"/>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N76" i="158" s="1"/>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3" i="121" s="1"/>
  <c r="J48" i="121"/>
  <c r="B48" i="121"/>
  <c r="M48" i="120"/>
  <c r="N48" i="120" s="1"/>
  <c r="N54" i="120" s="1"/>
  <c r="N78" i="120" s="1"/>
  <c r="L83" i="120" s="1"/>
  <c r="J48" i="120"/>
  <c r="B48" i="120"/>
  <c r="M48" i="119"/>
  <c r="N48" i="119" s="1"/>
  <c r="N54" i="119" s="1"/>
  <c r="N78" i="119" s="1"/>
  <c r="J48" i="119"/>
  <c r="B48" i="119"/>
  <c r="M48" i="118"/>
  <c r="N48" i="118" s="1"/>
  <c r="N54" i="118" s="1"/>
  <c r="N78" i="118" s="1"/>
  <c r="L84" i="118" s="1"/>
  <c r="J48" i="118"/>
  <c r="B48" i="118"/>
  <c r="M48" i="117"/>
  <c r="N48" i="117" s="1"/>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4" i="114" s="1"/>
  <c r="J48" i="114"/>
  <c r="B48" i="114"/>
  <c r="M48" i="113"/>
  <c r="N48" i="113" s="1"/>
  <c r="N54" i="113" s="1"/>
  <c r="N78" i="113" s="1"/>
  <c r="L85" i="113" s="1"/>
  <c r="J48" i="113"/>
  <c r="B48" i="113"/>
  <c r="M48" i="112"/>
  <c r="N48" i="112" s="1"/>
  <c r="N54" i="112" s="1"/>
  <c r="N78" i="112" s="1"/>
  <c r="L84"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N70" i="66" s="1"/>
  <c r="B70" i="66"/>
  <c r="M48" i="66"/>
  <c r="N48" i="66" s="1"/>
  <c r="N54" i="66" s="1"/>
  <c r="J48" i="66"/>
  <c r="B48" i="66"/>
  <c r="K71" i="65"/>
  <c r="N71" i="65" s="1"/>
  <c r="B71" i="65"/>
  <c r="K70" i="65"/>
  <c r="N70" i="65" s="1"/>
  <c r="B70" i="65"/>
  <c r="M48" i="65"/>
  <c r="N48" i="65" s="1"/>
  <c r="N54" i="65" s="1"/>
  <c r="J48" i="65"/>
  <c r="B48" i="65"/>
  <c r="K71" i="64"/>
  <c r="N71" i="64" s="1"/>
  <c r="B71" i="64"/>
  <c r="K70" i="64"/>
  <c r="I70" i="64" s="1"/>
  <c r="B70" i="64"/>
  <c r="N48" i="64"/>
  <c r="N54" i="64" s="1"/>
  <c r="J48" i="64"/>
  <c r="B48" i="64"/>
  <c r="K71" i="63"/>
  <c r="N71" i="63" s="1"/>
  <c r="B71" i="63"/>
  <c r="K70" i="63"/>
  <c r="I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I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K59" i="31"/>
  <c r="B59" i="31"/>
  <c r="N54" i="31"/>
  <c r="K36" i="31"/>
  <c r="N36" i="31" s="1"/>
  <c r="B36" i="31"/>
  <c r="K70" i="30"/>
  <c r="B70" i="30"/>
  <c r="K59" i="30"/>
  <c r="B59" i="30"/>
  <c r="N54" i="30"/>
  <c r="K36" i="30"/>
  <c r="N36" i="30" s="1"/>
  <c r="B36" i="30"/>
  <c r="K70" i="29"/>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B71" i="25"/>
  <c r="K70" i="25"/>
  <c r="I70" i="25" s="1"/>
  <c r="B70" i="25"/>
  <c r="K59" i="25"/>
  <c r="N59" i="25" s="1"/>
  <c r="N65" i="25" s="1"/>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N59" i="23" s="1"/>
  <c r="N65" i="23" s="1"/>
  <c r="H59" i="23"/>
  <c r="B59" i="23"/>
  <c r="K37" i="23"/>
  <c r="N37" i="23" s="1"/>
  <c r="B37" i="23"/>
  <c r="K36" i="23"/>
  <c r="N36" i="23" s="1"/>
  <c r="B36" i="23"/>
  <c r="K70" i="22"/>
  <c r="N70" i="22" s="1"/>
  <c r="N76" i="22" s="1"/>
  <c r="N42" i="22" s="1"/>
  <c r="B70" i="22"/>
  <c r="K59" i="22"/>
  <c r="H59" i="22"/>
  <c r="B59" i="22"/>
  <c r="K36" i="22"/>
  <c r="N36" i="22" s="1"/>
  <c r="B36" i="22"/>
  <c r="K71" i="21"/>
  <c r="N71" i="21" s="1"/>
  <c r="B71" i="21"/>
  <c r="K70" i="21"/>
  <c r="N70" i="21" s="1"/>
  <c r="B70" i="21"/>
  <c r="K59" i="21"/>
  <c r="H59" i="21"/>
  <c r="B59" i="21"/>
  <c r="K37" i="21"/>
  <c r="N37" i="21" s="1"/>
  <c r="B37" i="21"/>
  <c r="K36" i="21"/>
  <c r="N36" i="21" s="1"/>
  <c r="B36" i="21"/>
  <c r="K71" i="20"/>
  <c r="B71" i="20"/>
  <c r="K70" i="20"/>
  <c r="N70" i="20" s="1"/>
  <c r="B70" i="20"/>
  <c r="K59" i="20"/>
  <c r="H59" i="20"/>
  <c r="B59" i="20"/>
  <c r="K37" i="20"/>
  <c r="N37" i="20" s="1"/>
  <c r="B37" i="20"/>
  <c r="K36" i="20"/>
  <c r="N36" i="20" s="1"/>
  <c r="B36" i="20"/>
  <c r="K71" i="19"/>
  <c r="N71" i="19" s="1"/>
  <c r="B71" i="19"/>
  <c r="K70" i="19"/>
  <c r="I70" i="19" s="1"/>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H59" i="14"/>
  <c r="B59" i="14"/>
  <c r="K38" i="14"/>
  <c r="N38" i="14" s="1"/>
  <c r="B38" i="14"/>
  <c r="K37" i="14"/>
  <c r="N37" i="14" s="1"/>
  <c r="B37" i="14"/>
  <c r="K36" i="14"/>
  <c r="N36" i="14" s="1"/>
  <c r="B36" i="14"/>
  <c r="N70" i="12"/>
  <c r="N76" i="12" s="1"/>
  <c r="N42" i="12" s="1"/>
  <c r="K59" i="12"/>
  <c r="H59" i="12"/>
  <c r="B59" i="12"/>
  <c r="K36" i="12"/>
  <c r="N36" i="12" s="1"/>
  <c r="B36" i="12"/>
  <c r="K70" i="9"/>
  <c r="N70" i="9" s="1"/>
  <c r="N76" i="9" s="1"/>
  <c r="N42" i="9" s="1"/>
  <c r="B70"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32"/>
  <c r="N41" i="232" s="1"/>
  <c r="N77" i="364"/>
  <c r="N41" i="364" s="1"/>
  <c r="N73" i="229"/>
  <c r="N40" i="229" s="1"/>
  <c r="N77" i="363"/>
  <c r="N41" i="363" s="1"/>
  <c r="N77" i="365"/>
  <c r="N41" i="365" s="1"/>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296"/>
  <c r="N41" i="296" s="1"/>
  <c r="N43" i="296" s="1"/>
  <c r="N77" i="356"/>
  <c r="N41" i="356" s="1"/>
  <c r="N43" i="356" s="1"/>
  <c r="N77" i="264"/>
  <c r="N41" i="264" s="1"/>
  <c r="N76" i="213"/>
  <c r="N42" i="213" s="1"/>
  <c r="N75" i="301"/>
  <c r="N41" i="301" s="1"/>
  <c r="N43" i="301" s="1"/>
  <c r="N76" i="57"/>
  <c r="N41" i="57" s="1"/>
  <c r="N76" i="140"/>
  <c r="N41" i="140" s="1"/>
  <c r="N76" i="142"/>
  <c r="N41" i="142" s="1"/>
  <c r="N76" i="148"/>
  <c r="N41" i="148" s="1"/>
  <c r="N76" i="141"/>
  <c r="N41" i="141" s="1"/>
  <c r="I75" i="157"/>
  <c r="N60" i="261"/>
  <c r="N66" i="261" s="1"/>
  <c r="I69" i="138"/>
  <c r="I70" i="138"/>
  <c r="I71" i="235"/>
  <c r="I75" i="282"/>
  <c r="I77" i="282"/>
  <c r="I71" i="98"/>
  <c r="I71" i="250"/>
  <c r="I72" i="250"/>
  <c r="I71" i="258"/>
  <c r="I72" i="258"/>
  <c r="I69" i="298"/>
  <c r="I70" i="298"/>
  <c r="I71" i="308"/>
  <c r="I72" i="308"/>
  <c r="I71" i="334"/>
  <c r="I72" i="334"/>
  <c r="I71" i="82"/>
  <c r="I70" i="209"/>
  <c r="I70" i="142"/>
  <c r="I69" i="146"/>
  <c r="I74" i="160"/>
  <c r="I76" i="160"/>
  <c r="I74" i="174"/>
  <c r="N75" i="174"/>
  <c r="I75" i="174"/>
  <c r="N76" i="174"/>
  <c r="I76" i="174"/>
  <c r="I74" i="189"/>
  <c r="I75" i="189"/>
  <c r="I76" i="189"/>
  <c r="I67" i="229"/>
  <c r="I68" i="229"/>
  <c r="I71" i="239"/>
  <c r="I71" i="241"/>
  <c r="N64" i="244"/>
  <c r="N70" i="244" s="1"/>
  <c r="I71" i="262"/>
  <c r="I72" i="262"/>
  <c r="I71" i="265"/>
  <c r="I72" i="271"/>
  <c r="I73" i="271"/>
  <c r="I71" i="339"/>
  <c r="I71" i="340"/>
  <c r="I71" i="343"/>
  <c r="I71" i="347"/>
  <c r="I72" i="347"/>
  <c r="N53" i="298"/>
  <c r="N55" i="334"/>
  <c r="I70" i="65"/>
  <c r="I71" i="67"/>
  <c r="I71" i="88"/>
  <c r="I69" i="141"/>
  <c r="I70" i="141"/>
  <c r="I69" i="147"/>
  <c r="I70" i="147"/>
  <c r="I69" i="143"/>
  <c r="I77" i="165"/>
  <c r="I78" i="165"/>
  <c r="I79" i="165"/>
  <c r="I75" i="171"/>
  <c r="I76" i="171"/>
  <c r="I77" i="171"/>
  <c r="I75" i="179"/>
  <c r="I76" i="179"/>
  <c r="I75" i="177"/>
  <c r="I76" i="177"/>
  <c r="N76" i="214"/>
  <c r="N42" i="214" s="1"/>
  <c r="I67" i="227"/>
  <c r="I68" i="227"/>
  <c r="I76" i="244"/>
  <c r="N74" i="247"/>
  <c r="I74" i="247"/>
  <c r="N73" i="248"/>
  <c r="I73" i="248"/>
  <c r="N74" i="248"/>
  <c r="I74" i="248"/>
  <c r="N76" i="248"/>
  <c r="I76" i="248"/>
  <c r="I71" i="263"/>
  <c r="I72" i="263"/>
  <c r="I75" i="266"/>
  <c r="I75" i="280"/>
  <c r="I76" i="280"/>
  <c r="I77" i="280"/>
  <c r="I78" i="280"/>
  <c r="I70" i="289"/>
  <c r="I69" i="291"/>
  <c r="I70" i="291"/>
  <c r="I71" i="294"/>
  <c r="I72" i="294"/>
  <c r="I71" i="296"/>
  <c r="I72" i="296"/>
  <c r="I69" i="309"/>
  <c r="I70" i="309"/>
  <c r="I71" i="322"/>
  <c r="I71" i="328"/>
  <c r="I72" i="328"/>
  <c r="I71" i="333"/>
  <c r="I72" i="333"/>
  <c r="I71" i="337"/>
  <c r="I72" i="337"/>
  <c r="I71" i="371"/>
  <c r="I71" i="342"/>
  <c r="I72" i="342"/>
  <c r="I71" i="356"/>
  <c r="I72" i="356"/>
  <c r="I71" i="360"/>
  <c r="I70" i="49"/>
  <c r="N70" i="71"/>
  <c r="I71" i="69"/>
  <c r="I71" i="80"/>
  <c r="I71" i="84"/>
  <c r="I70" i="90"/>
  <c r="I71" i="90"/>
  <c r="I70" i="96"/>
  <c r="I71" i="96"/>
  <c r="I70" i="107"/>
  <c r="I71" i="107"/>
  <c r="I70" i="149"/>
  <c r="I70" i="148"/>
  <c r="I71" i="148"/>
  <c r="I69" i="144"/>
  <c r="I75" i="154"/>
  <c r="I76" i="154"/>
  <c r="I77" i="154"/>
  <c r="N77" i="157"/>
  <c r="I77" i="157"/>
  <c r="N75" i="182"/>
  <c r="I75" i="182"/>
  <c r="N76" i="182"/>
  <c r="I76" i="182"/>
  <c r="I77" i="182"/>
  <c r="I74" i="164"/>
  <c r="I75" i="164"/>
  <c r="I76" i="164"/>
  <c r="I75" i="170"/>
  <c r="I76" i="170"/>
  <c r="I77" i="170"/>
  <c r="I74" i="188"/>
  <c r="I75" i="188"/>
  <c r="I76" i="188"/>
  <c r="I71" i="212"/>
  <c r="I71" i="216"/>
  <c r="I78" i="220"/>
  <c r="I71" i="233"/>
  <c r="I72" i="233"/>
  <c r="I71" i="234"/>
  <c r="I71" i="238"/>
  <c r="I71" i="240"/>
  <c r="N59" i="243"/>
  <c r="N65" i="243" s="1"/>
  <c r="I71" i="243"/>
  <c r="I72" i="243"/>
  <c r="I79" i="252"/>
  <c r="I80" i="252"/>
  <c r="I82" i="252"/>
  <c r="I72" i="253"/>
  <c r="I71" i="259"/>
  <c r="I85" i="260"/>
  <c r="I86" i="260"/>
  <c r="I76" i="267"/>
  <c r="I72" i="273"/>
  <c r="I73" i="273"/>
  <c r="I72" i="274"/>
  <c r="I73" i="274"/>
  <c r="I72" i="275"/>
  <c r="I73" i="275"/>
  <c r="I72" i="277"/>
  <c r="I70" i="284"/>
  <c r="N69" i="285"/>
  <c r="I69" i="285"/>
  <c r="N70" i="285"/>
  <c r="I70" i="285"/>
  <c r="N69" i="287"/>
  <c r="N70" i="287"/>
  <c r="I70" i="287"/>
  <c r="I69" i="293"/>
  <c r="I69" i="297"/>
  <c r="I70" i="297"/>
  <c r="I69" i="299"/>
  <c r="I70" i="299"/>
  <c r="I69" i="301"/>
  <c r="I70" i="301"/>
  <c r="N53" i="302"/>
  <c r="I69" i="302"/>
  <c r="I70" i="302"/>
  <c r="I69" i="303"/>
  <c r="I69" i="305"/>
  <c r="I71" i="312"/>
  <c r="I72" i="312"/>
  <c r="I71" i="323"/>
  <c r="I72" i="323"/>
  <c r="I69" i="325"/>
  <c r="I70" i="325"/>
  <c r="I71" i="327"/>
  <c r="I71" i="329"/>
  <c r="I72" i="329"/>
  <c r="I71" i="332"/>
  <c r="I72" i="332"/>
  <c r="I72" i="348"/>
  <c r="I71" i="354"/>
  <c r="I72" i="354"/>
  <c r="I71" i="362"/>
  <c r="I72" i="362"/>
  <c r="I71" i="363"/>
  <c r="I72" i="363"/>
  <c r="I71" i="364"/>
  <c r="I72" i="364"/>
  <c r="I71" i="365"/>
  <c r="I72" i="365"/>
  <c r="N72" i="150"/>
  <c r="I72" i="150"/>
  <c r="I73" i="150"/>
  <c r="N75" i="155"/>
  <c r="N76" i="155"/>
  <c r="I76" i="155"/>
  <c r="N75" i="162"/>
  <c r="N76" i="162"/>
  <c r="I76" i="162"/>
  <c r="N74" i="172"/>
  <c r="I74" i="172"/>
  <c r="N75" i="172"/>
  <c r="I75" i="172"/>
  <c r="I76" i="172"/>
  <c r="I71" i="55"/>
  <c r="I71" i="58"/>
  <c r="I71" i="61"/>
  <c r="I70" i="57"/>
  <c r="I69" i="74"/>
  <c r="I70" i="81"/>
  <c r="I70" i="85"/>
  <c r="I70" i="87"/>
  <c r="I70" i="89"/>
  <c r="I71" i="91"/>
  <c r="I71" i="92"/>
  <c r="I70" i="94"/>
  <c r="I71" i="94"/>
  <c r="I71" i="95"/>
  <c r="I70" i="97"/>
  <c r="I71" i="99"/>
  <c r="I70" i="101"/>
  <c r="I71" i="101"/>
  <c r="I70" i="103"/>
  <c r="I70" i="208"/>
  <c r="I70" i="130"/>
  <c r="I70" i="131"/>
  <c r="I70" i="132"/>
  <c r="I69" i="134"/>
  <c r="I70" i="134"/>
  <c r="I70" i="135"/>
  <c r="I70" i="136"/>
  <c r="I69" i="137"/>
  <c r="I70" i="137"/>
  <c r="I69" i="139"/>
  <c r="I70" i="139"/>
  <c r="I69" i="140"/>
  <c r="I70" i="140"/>
  <c r="N75" i="158"/>
  <c r="I75" i="158"/>
  <c r="N77" i="158"/>
  <c r="I77" i="158"/>
  <c r="N75" i="168"/>
  <c r="I75" i="168"/>
  <c r="N76" i="168"/>
  <c r="I76" i="168"/>
  <c r="I77" i="168"/>
  <c r="I75" i="176"/>
  <c r="I76" i="176"/>
  <c r="I77" i="176"/>
  <c r="I75" i="178"/>
  <c r="I76" i="178"/>
  <c r="I75" i="180"/>
  <c r="I76" i="180"/>
  <c r="I75" i="181"/>
  <c r="I74" i="183"/>
  <c r="I75" i="183"/>
  <c r="I76" i="183"/>
  <c r="I74" i="184"/>
  <c r="I75" i="184"/>
  <c r="I76" i="184"/>
  <c r="I76" i="185"/>
  <c r="I77" i="185"/>
  <c r="N41" i="239"/>
  <c r="N43" i="239" s="1"/>
  <c r="I76" i="186"/>
  <c r="I77" i="186"/>
  <c r="I75" i="187"/>
  <c r="I76" i="187"/>
  <c r="I77" i="187"/>
  <c r="I70" i="192"/>
  <c r="I70" i="231"/>
  <c r="I71" i="231"/>
  <c r="I72" i="232"/>
  <c r="I73" i="232"/>
  <c r="I71" i="242"/>
  <c r="I72" i="242"/>
  <c r="N65" i="245"/>
  <c r="I76" i="245"/>
  <c r="I79" i="245"/>
  <c r="I80" i="245"/>
  <c r="N53" i="286"/>
  <c r="I70" i="213"/>
  <c r="I71" i="213"/>
  <c r="I71" i="215"/>
  <c r="I75" i="217"/>
  <c r="N80" i="218"/>
  <c r="N46" i="218" s="1"/>
  <c r="I75" i="218"/>
  <c r="I74" i="219"/>
  <c r="I75" i="219"/>
  <c r="I77" i="207"/>
  <c r="I78" i="207"/>
  <c r="I77" i="221"/>
  <c r="I78" i="221"/>
  <c r="I66" i="228"/>
  <c r="I71" i="254"/>
  <c r="I72" i="254"/>
  <c r="I72" i="256"/>
  <c r="I73" i="256"/>
  <c r="I71" i="257"/>
  <c r="N71" i="307"/>
  <c r="I71" i="307"/>
  <c r="N72" i="307"/>
  <c r="I72" i="307"/>
  <c r="N72" i="314"/>
  <c r="I72" i="314"/>
  <c r="N71" i="316"/>
  <c r="I71" i="316"/>
  <c r="N72" i="316"/>
  <c r="I72" i="316"/>
  <c r="N72" i="318"/>
  <c r="I72" i="318"/>
  <c r="N71" i="335"/>
  <c r="I71" i="335"/>
  <c r="N72" i="335"/>
  <c r="I72" i="335"/>
  <c r="N71" i="336"/>
  <c r="N77" i="336" s="1"/>
  <c r="N41" i="336" s="1"/>
  <c r="I71" i="336"/>
  <c r="N71" i="344"/>
  <c r="I71" i="344"/>
  <c r="N72" i="344"/>
  <c r="I72" i="344"/>
  <c r="N71" i="351"/>
  <c r="I71" i="351"/>
  <c r="N72" i="351"/>
  <c r="I72" i="351"/>
  <c r="N71" i="353"/>
  <c r="I71" i="353"/>
  <c r="N71" i="357"/>
  <c r="I71" i="357"/>
  <c r="N72" i="357"/>
  <c r="I72" i="357"/>
  <c r="N70" i="367"/>
  <c r="N76" i="367" s="1"/>
  <c r="N41" i="367" s="1"/>
  <c r="N43" i="367" s="1"/>
  <c r="N78" i="367" s="1"/>
  <c r="L84" i="367" s="1"/>
  <c r="I70" i="367"/>
  <c r="I71" i="264"/>
  <c r="I72" i="264"/>
  <c r="I76" i="268"/>
  <c r="I73" i="270"/>
  <c r="I72" i="272"/>
  <c r="I78" i="279"/>
  <c r="I79" i="279"/>
  <c r="I69" i="283"/>
  <c r="I70" i="283"/>
  <c r="I69" i="286"/>
  <c r="I70" i="286"/>
  <c r="I69" i="292"/>
  <c r="I70" i="292"/>
  <c r="I72" i="295"/>
  <c r="N69" i="300"/>
  <c r="I69" i="300"/>
  <c r="N69" i="304"/>
  <c r="N75" i="304" s="1"/>
  <c r="N41" i="304" s="1"/>
  <c r="N43" i="304" s="1"/>
  <c r="N77" i="304" s="1"/>
  <c r="L84" i="304" s="1"/>
  <c r="I69" i="304"/>
  <c r="N69" i="310"/>
  <c r="I69" i="310"/>
  <c r="N70" i="310"/>
  <c r="I70" i="310"/>
  <c r="N71" i="311"/>
  <c r="I71" i="311"/>
  <c r="N72" i="311"/>
  <c r="I72" i="311"/>
  <c r="N71" i="313"/>
  <c r="I71" i="313"/>
  <c r="I72" i="313"/>
  <c r="N71" i="315"/>
  <c r="I71" i="315"/>
  <c r="N72" i="315"/>
  <c r="I72" i="315"/>
  <c r="N71" i="317"/>
  <c r="I71" i="317"/>
  <c r="I72" i="317"/>
  <c r="N71" i="319"/>
  <c r="I71" i="319"/>
  <c r="N72" i="319"/>
  <c r="I72" i="319"/>
  <c r="N71" i="320"/>
  <c r="I71" i="320"/>
  <c r="I72" i="320"/>
  <c r="N71" i="330"/>
  <c r="I71" i="330"/>
  <c r="N72" i="330"/>
  <c r="I72" i="330"/>
  <c r="N71" i="331"/>
  <c r="I71" i="331"/>
  <c r="N72" i="331"/>
  <c r="I72" i="331"/>
  <c r="N79" i="339"/>
  <c r="N71" i="346"/>
  <c r="N77" i="346" s="1"/>
  <c r="N41" i="346" s="1"/>
  <c r="N43" i="346" s="1"/>
  <c r="I71" i="346"/>
  <c r="N55" i="311"/>
  <c r="N55" i="332"/>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11"/>
  <c r="L84" i="369"/>
  <c r="L83" i="369"/>
  <c r="L85" i="369"/>
  <c r="N79" i="343"/>
  <c r="L85" i="343" s="1"/>
  <c r="N64" i="249"/>
  <c r="N65" i="249"/>
  <c r="I74" i="249"/>
  <c r="I76" i="249"/>
  <c r="I80" i="246"/>
  <c r="I81" i="246"/>
  <c r="I83" i="246"/>
  <c r="I84" i="246"/>
  <c r="N55" i="345"/>
  <c r="N55" i="346"/>
  <c r="N55" i="348"/>
  <c r="N55" i="353"/>
  <c r="N55" i="356"/>
  <c r="N55" i="228"/>
  <c r="I74" i="218"/>
  <c r="I74" i="217"/>
  <c r="I70" i="214"/>
  <c r="I70" i="212"/>
  <c r="N55" i="336"/>
  <c r="I71" i="193"/>
  <c r="I72" i="193"/>
  <c r="I69" i="192"/>
  <c r="N75" i="190"/>
  <c r="N41" i="190" s="1"/>
  <c r="I69" i="190"/>
  <c r="N53" i="146"/>
  <c r="N59" i="162"/>
  <c r="N59" i="186"/>
  <c r="N56" i="272"/>
  <c r="N55" i="337"/>
  <c r="N55" i="347"/>
  <c r="N55" i="365"/>
  <c r="N53" i="291"/>
  <c r="N53" i="299"/>
  <c r="N53" i="301"/>
  <c r="N55" i="344"/>
  <c r="N55" i="314"/>
  <c r="N55" i="354"/>
  <c r="N55" i="363"/>
  <c r="L83" i="113"/>
  <c r="I70" i="12"/>
  <c r="L84" i="224"/>
  <c r="L59" i="108"/>
  <c r="N59" i="108" s="1"/>
  <c r="N65" i="108" s="1"/>
  <c r="L59" i="107"/>
  <c r="N59" i="107" s="1"/>
  <c r="N65" i="107" s="1"/>
  <c r="L59" i="106"/>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L59" i="99"/>
  <c r="L59" i="95"/>
  <c r="N59" i="95" s="1"/>
  <c r="N65" i="95" s="1"/>
  <c r="L59" i="94"/>
  <c r="L59" i="92"/>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L63" i="180"/>
  <c r="N63" i="180" s="1"/>
  <c r="L63" i="179"/>
  <c r="N63" i="179" s="1"/>
  <c r="L64" i="178"/>
  <c r="N64" i="178" s="1"/>
  <c r="L64" i="171"/>
  <c r="N64" i="171" s="1"/>
  <c r="L64" i="176"/>
  <c r="L63" i="174"/>
  <c r="N63" i="174" s="1"/>
  <c r="L63" i="172"/>
  <c r="N63" i="172" s="1"/>
  <c r="L64" i="170"/>
  <c r="L63" i="189"/>
  <c r="N63" i="189" s="1"/>
  <c r="L64" i="162"/>
  <c r="N64" i="162" s="1"/>
  <c r="L64" i="154"/>
  <c r="N64" i="154" s="1"/>
  <c r="L64" i="168"/>
  <c r="N64" i="168" s="1"/>
  <c r="L63" i="164"/>
  <c r="L64" i="158"/>
  <c r="N64" i="158" s="1"/>
  <c r="L64" i="155"/>
  <c r="N64" i="155" s="1"/>
  <c r="L66" i="165"/>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L59" i="82"/>
  <c r="N59" i="82" s="1"/>
  <c r="N65" i="82" s="1"/>
  <c r="L59" i="80"/>
  <c r="L59" i="89"/>
  <c r="L59" i="85"/>
  <c r="L59" i="81"/>
  <c r="L59" i="91"/>
  <c r="N59" i="91" s="1"/>
  <c r="N65" i="91" s="1"/>
  <c r="L59" i="87"/>
  <c r="L59" i="83"/>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L85" i="124"/>
  <c r="L84" i="125"/>
  <c r="N69" i="160" l="1"/>
  <c r="N53" i="133"/>
  <c r="N66" i="165"/>
  <c r="N64" i="170"/>
  <c r="N63" i="177"/>
  <c r="I76" i="181"/>
  <c r="I70" i="45"/>
  <c r="N77" i="162"/>
  <c r="I76" i="157"/>
  <c r="N80" i="219"/>
  <c r="N46" i="219" s="1"/>
  <c r="N78" i="272"/>
  <c r="N41" i="272" s="1"/>
  <c r="I70" i="58"/>
  <c r="I70" i="108"/>
  <c r="I70" i="67"/>
  <c r="I76" i="158"/>
  <c r="I70" i="74"/>
  <c r="N72" i="165"/>
  <c r="N63" i="164"/>
  <c r="N64" i="176"/>
  <c r="N72" i="48"/>
  <c r="N53" i="147"/>
  <c r="N70" i="187"/>
  <c r="N68" i="252"/>
  <c r="N43" i="267"/>
  <c r="L85" i="118"/>
  <c r="N77" i="303"/>
  <c r="L83" i="303" s="1"/>
  <c r="M74" i="150"/>
  <c r="N73" i="150"/>
  <c r="I70" i="31"/>
  <c r="N59" i="31"/>
  <c r="N65" i="31" s="1"/>
  <c r="N76" i="138"/>
  <c r="N41" i="138" s="1"/>
  <c r="N55" i="330"/>
  <c r="N80" i="172"/>
  <c r="N46" i="172" s="1"/>
  <c r="N81" i="162"/>
  <c r="N47" i="162" s="1"/>
  <c r="I70" i="60"/>
  <c r="I71" i="24"/>
  <c r="N59" i="60"/>
  <c r="N65" i="60" s="1"/>
  <c r="N59" i="80"/>
  <c r="N65" i="80" s="1"/>
  <c r="I70" i="38"/>
  <c r="I70" i="61"/>
  <c r="N75" i="285"/>
  <c r="N41" i="285" s="1"/>
  <c r="N76" i="26"/>
  <c r="N42" i="26" s="1"/>
  <c r="N76" i="139"/>
  <c r="N41" i="139" s="1"/>
  <c r="N80" i="217"/>
  <c r="N46" i="217" s="1"/>
  <c r="N77" i="332"/>
  <c r="N41" i="332" s="1"/>
  <c r="N77" i="354"/>
  <c r="N41" i="354" s="1"/>
  <c r="N43" i="354" s="1"/>
  <c r="N61" i="273"/>
  <c r="N67" i="273" s="1"/>
  <c r="N70" i="63"/>
  <c r="N76" i="63" s="1"/>
  <c r="N41" i="63" s="1"/>
  <c r="N43" i="63" s="1"/>
  <c r="N70" i="64"/>
  <c r="N76" i="64" s="1"/>
  <c r="N41" i="64" s="1"/>
  <c r="N43" i="64" s="1"/>
  <c r="N78" i="64" s="1"/>
  <c r="N75" i="72"/>
  <c r="N41" i="72" s="1"/>
  <c r="N76" i="100"/>
  <c r="N41" i="100" s="1"/>
  <c r="N69" i="246"/>
  <c r="N63" i="248"/>
  <c r="N58" i="283"/>
  <c r="N64" i="283" s="1"/>
  <c r="I75" i="244"/>
  <c r="I69" i="136"/>
  <c r="I71" i="97"/>
  <c r="I70" i="46"/>
  <c r="I71" i="26"/>
  <c r="I69" i="145"/>
  <c r="I69" i="149"/>
  <c r="I70" i="16"/>
  <c r="I75" i="160"/>
  <c r="I69" i="142"/>
  <c r="I70" i="24"/>
  <c r="I70" i="98"/>
  <c r="N76" i="212"/>
  <c r="N42" i="212" s="1"/>
  <c r="N76" i="216"/>
  <c r="N42" i="216" s="1"/>
  <c r="N44" i="216" s="1"/>
  <c r="N77" i="265"/>
  <c r="N41" i="265" s="1"/>
  <c r="N78" i="274"/>
  <c r="N41" i="274" s="1"/>
  <c r="N79" i="340"/>
  <c r="L86" i="340" s="1"/>
  <c r="N76" i="60"/>
  <c r="N42" i="60" s="1"/>
  <c r="I70" i="15"/>
  <c r="N77" i="359"/>
  <c r="N41" i="359" s="1"/>
  <c r="N43" i="359" s="1"/>
  <c r="N77" i="352"/>
  <c r="N41" i="352" s="1"/>
  <c r="N43" i="352" s="1"/>
  <c r="N79" i="352" s="1"/>
  <c r="L86" i="352" s="1"/>
  <c r="N77" i="350"/>
  <c r="N41" i="350" s="1"/>
  <c r="I70" i="35"/>
  <c r="I70" i="84"/>
  <c r="I70" i="66"/>
  <c r="I70" i="47"/>
  <c r="N80" i="174"/>
  <c r="N46" i="174" s="1"/>
  <c r="N76" i="61"/>
  <c r="N42" i="61" s="1"/>
  <c r="N76" i="99"/>
  <c r="N41" i="99" s="1"/>
  <c r="N43" i="99" s="1"/>
  <c r="N76" i="145"/>
  <c r="N41" i="145" s="1"/>
  <c r="N76" i="143"/>
  <c r="N41" i="143" s="1"/>
  <c r="N81" i="154"/>
  <c r="N47" i="154" s="1"/>
  <c r="N75" i="290"/>
  <c r="N41" i="290" s="1"/>
  <c r="N43" i="290" s="1"/>
  <c r="N77" i="294"/>
  <c r="N41" i="294" s="1"/>
  <c r="N75" i="298"/>
  <c r="N41" i="298" s="1"/>
  <c r="N75" i="299"/>
  <c r="N41" i="299" s="1"/>
  <c r="N43" i="299" s="1"/>
  <c r="N77" i="312"/>
  <c r="N41" i="312" s="1"/>
  <c r="N43" i="312" s="1"/>
  <c r="N64" i="285"/>
  <c r="I71" i="81"/>
  <c r="N76" i="137"/>
  <c r="N41" i="137" s="1"/>
  <c r="N76" i="149"/>
  <c r="N41" i="149" s="1"/>
  <c r="N43" i="149" s="1"/>
  <c r="N76" i="147"/>
  <c r="N41" i="147" s="1"/>
  <c r="N76" i="215"/>
  <c r="N42" i="215" s="1"/>
  <c r="N77" i="233"/>
  <c r="N41" i="233" s="1"/>
  <c r="N77" i="247"/>
  <c r="N43" i="247" s="1"/>
  <c r="N81" i="249"/>
  <c r="N43" i="249" s="1"/>
  <c r="N77" i="253"/>
  <c r="N79" i="253" s="1"/>
  <c r="L84" i="253" s="1"/>
  <c r="N77" i="256"/>
  <c r="N41" i="256" s="1"/>
  <c r="N77" i="258"/>
  <c r="N41" i="258" s="1"/>
  <c r="N43" i="258" s="1"/>
  <c r="N91" i="260"/>
  <c r="N47" i="260" s="1"/>
  <c r="N59" i="24"/>
  <c r="N65" i="24" s="1"/>
  <c r="I71" i="87"/>
  <c r="N75" i="287"/>
  <c r="N41" i="287" s="1"/>
  <c r="N43" i="287" s="1"/>
  <c r="N59" i="83"/>
  <c r="N65" i="83" s="1"/>
  <c r="N59" i="85"/>
  <c r="N65" i="85" s="1"/>
  <c r="N59" i="30"/>
  <c r="N65" i="30" s="1"/>
  <c r="N70" i="170"/>
  <c r="N70" i="171"/>
  <c r="N59" i="92"/>
  <c r="N65" i="92" s="1"/>
  <c r="N59" i="100"/>
  <c r="N65" i="100" s="1"/>
  <c r="N59" i="106"/>
  <c r="N65" i="106" s="1"/>
  <c r="N77" i="351"/>
  <c r="N41" i="351" s="1"/>
  <c r="N43" i="351" s="1"/>
  <c r="N79" i="351" s="1"/>
  <c r="L85" i="351" s="1"/>
  <c r="N77" i="344"/>
  <c r="N41" i="344" s="1"/>
  <c r="N43" i="344" s="1"/>
  <c r="N77" i="335"/>
  <c r="N41" i="335" s="1"/>
  <c r="N77" i="307"/>
  <c r="N41" i="307" s="1"/>
  <c r="N43" i="307" s="1"/>
  <c r="N79" i="307" s="1"/>
  <c r="L84" i="307" s="1"/>
  <c r="I70" i="105"/>
  <c r="I71" i="100"/>
  <c r="I70" i="72"/>
  <c r="I70" i="55"/>
  <c r="I70" i="20"/>
  <c r="I71" i="60"/>
  <c r="I70" i="88"/>
  <c r="I70" i="82"/>
  <c r="N70" i="25"/>
  <c r="N78" i="70"/>
  <c r="N75" i="74"/>
  <c r="N41" i="74" s="1"/>
  <c r="N54" i="81"/>
  <c r="N76" i="81"/>
  <c r="N41" i="81" s="1"/>
  <c r="N76" i="83"/>
  <c r="N41" i="83" s="1"/>
  <c r="N76" i="85"/>
  <c r="N41" i="85" s="1"/>
  <c r="N76" i="209"/>
  <c r="N41" i="209" s="1"/>
  <c r="N43" i="209" s="1"/>
  <c r="N77" i="257"/>
  <c r="N41" i="257" s="1"/>
  <c r="N43" i="257" s="1"/>
  <c r="N78" i="275"/>
  <c r="N41" i="275" s="1"/>
  <c r="N81" i="280"/>
  <c r="N44" i="280" s="1"/>
  <c r="N46" i="280" s="1"/>
  <c r="N55" i="295"/>
  <c r="N77" i="295"/>
  <c r="N41" i="295" s="1"/>
  <c r="N43" i="295" s="1"/>
  <c r="N55" i="342"/>
  <c r="N77" i="342"/>
  <c r="N41" i="342" s="1"/>
  <c r="N77" i="348"/>
  <c r="N41" i="348" s="1"/>
  <c r="N43" i="348" s="1"/>
  <c r="N79" i="348" s="1"/>
  <c r="L84" i="348" s="1"/>
  <c r="N65" i="248"/>
  <c r="N59" i="87"/>
  <c r="N65" i="87" s="1"/>
  <c r="N59" i="89"/>
  <c r="N65" i="89" s="1"/>
  <c r="N70" i="154"/>
  <c r="N70" i="178"/>
  <c r="N59" i="94"/>
  <c r="N65" i="94" s="1"/>
  <c r="N77" i="319"/>
  <c r="N41" i="319" s="1"/>
  <c r="N43" i="319" s="1"/>
  <c r="I71" i="89"/>
  <c r="I71" i="85"/>
  <c r="I71" i="79"/>
  <c r="I70" i="14"/>
  <c r="I70" i="52"/>
  <c r="I70" i="68"/>
  <c r="I71" i="53"/>
  <c r="N37" i="137"/>
  <c r="N43" i="137" s="1"/>
  <c r="N74" i="150"/>
  <c r="N43" i="268"/>
  <c r="N63" i="249"/>
  <c r="N68" i="249" s="1"/>
  <c r="N69" i="184"/>
  <c r="N70" i="182"/>
  <c r="N69" i="183"/>
  <c r="L84" i="126"/>
  <c r="L84" i="77"/>
  <c r="N53" i="290"/>
  <c r="L83" i="112"/>
  <c r="N55" i="362"/>
  <c r="N55" i="313"/>
  <c r="N43" i="294"/>
  <c r="N75" i="297"/>
  <c r="N41" i="297" s="1"/>
  <c r="N77" i="353"/>
  <c r="N41" i="353" s="1"/>
  <c r="N43" i="353" s="1"/>
  <c r="N79" i="353" s="1"/>
  <c r="L85" i="353" s="1"/>
  <c r="N77" i="331"/>
  <c r="N41" i="331" s="1"/>
  <c r="I71" i="295"/>
  <c r="I77" i="245"/>
  <c r="N81" i="168"/>
  <c r="N47" i="168" s="1"/>
  <c r="N49" i="168" s="1"/>
  <c r="I70" i="129"/>
  <c r="I70" i="44"/>
  <c r="N76" i="53"/>
  <c r="N76" i="87"/>
  <c r="N41" i="87" s="1"/>
  <c r="N43" i="87" s="1"/>
  <c r="N76" i="89"/>
  <c r="N41" i="89" s="1"/>
  <c r="N77" i="254"/>
  <c r="N41" i="254" s="1"/>
  <c r="N43" i="254" s="1"/>
  <c r="N77" i="263"/>
  <c r="N41" i="263" s="1"/>
  <c r="N43" i="263" s="1"/>
  <c r="N78" i="271"/>
  <c r="N41" i="271" s="1"/>
  <c r="N43" i="271" s="1"/>
  <c r="N76" i="71"/>
  <c r="N41" i="71" s="1"/>
  <c r="N75" i="310"/>
  <c r="N41" i="310" s="1"/>
  <c r="N43" i="310" s="1"/>
  <c r="I69" i="135"/>
  <c r="I71" i="15"/>
  <c r="I72" i="259"/>
  <c r="I71" i="108"/>
  <c r="I71" i="66"/>
  <c r="I70" i="54"/>
  <c r="I72" i="322"/>
  <c r="I71" i="237"/>
  <c r="I70" i="143"/>
  <c r="I70" i="75"/>
  <c r="I78" i="282"/>
  <c r="N76" i="17"/>
  <c r="N42" i="17" s="1"/>
  <c r="N76" i="24"/>
  <c r="N42" i="24" s="1"/>
  <c r="N79" i="346"/>
  <c r="L86" i="346" s="1"/>
  <c r="I75" i="268"/>
  <c r="N77" i="357"/>
  <c r="N41" i="357" s="1"/>
  <c r="N43" i="357" s="1"/>
  <c r="I71" i="256"/>
  <c r="I70" i="127"/>
  <c r="I70" i="99"/>
  <c r="I70" i="92"/>
  <c r="I71" i="83"/>
  <c r="I71" i="63"/>
  <c r="I71" i="56"/>
  <c r="I70" i="39"/>
  <c r="I79" i="220"/>
  <c r="I70" i="86"/>
  <c r="I74" i="179"/>
  <c r="I69" i="75"/>
  <c r="I70" i="146"/>
  <c r="I70" i="51"/>
  <c r="N76" i="56"/>
  <c r="N42" i="56" s="1"/>
  <c r="N43" i="56" s="1"/>
  <c r="N78" i="56" s="1"/>
  <c r="N76" i="106"/>
  <c r="N41" i="106" s="1"/>
  <c r="N80" i="180"/>
  <c r="N46" i="180" s="1"/>
  <c r="N83" i="207"/>
  <c r="N46" i="207" s="1"/>
  <c r="N48" i="207" s="1"/>
  <c r="N79" i="371"/>
  <c r="L84" i="371" s="1"/>
  <c r="I70" i="215"/>
  <c r="N76" i="103"/>
  <c r="N41" i="103" s="1"/>
  <c r="N77" i="250"/>
  <c r="N41" i="250" s="1"/>
  <c r="N43" i="250" s="1"/>
  <c r="N79" i="250" s="1"/>
  <c r="L85" i="250" s="1"/>
  <c r="N77" i="262"/>
  <c r="N41" i="262" s="1"/>
  <c r="N43" i="262" s="1"/>
  <c r="N81" i="266"/>
  <c r="N41" i="266" s="1"/>
  <c r="N78" i="270"/>
  <c r="N41" i="270" s="1"/>
  <c r="N77" i="334"/>
  <c r="N41" i="334" s="1"/>
  <c r="N43" i="334" s="1"/>
  <c r="N79" i="334" s="1"/>
  <c r="L84" i="334" s="1"/>
  <c r="I71" i="105"/>
  <c r="I74" i="150"/>
  <c r="N76" i="242"/>
  <c r="N40" i="242" s="1"/>
  <c r="N75" i="284"/>
  <c r="N41" i="284" s="1"/>
  <c r="N43" i="284" s="1"/>
  <c r="N79" i="327"/>
  <c r="L85" i="327" s="1"/>
  <c r="I74" i="181"/>
  <c r="I70" i="41"/>
  <c r="I71" i="57"/>
  <c r="N76" i="66"/>
  <c r="N41" i="66" s="1"/>
  <c r="N43" i="66" s="1"/>
  <c r="I73" i="247"/>
  <c r="N77" i="330"/>
  <c r="N41" i="330" s="1"/>
  <c r="N43" i="330" s="1"/>
  <c r="N79" i="330" s="1"/>
  <c r="L86" i="330" s="1"/>
  <c r="N70" i="300"/>
  <c r="N75" i="300" s="1"/>
  <c r="N41" i="300" s="1"/>
  <c r="N43" i="300" s="1"/>
  <c r="N77" i="300" s="1"/>
  <c r="I77" i="279"/>
  <c r="N81" i="158"/>
  <c r="N47" i="158" s="1"/>
  <c r="I71" i="65"/>
  <c r="I70" i="53"/>
  <c r="N76" i="95"/>
  <c r="N41" i="95" s="1"/>
  <c r="N76" i="234"/>
  <c r="N40" i="234" s="1"/>
  <c r="N42" i="234" s="1"/>
  <c r="N78" i="234" s="1"/>
  <c r="L83" i="234" s="1"/>
  <c r="N75" i="286"/>
  <c r="N41" i="286" s="1"/>
  <c r="N43" i="286" s="1"/>
  <c r="N75" i="291"/>
  <c r="N41" i="291" s="1"/>
  <c r="N43" i="291" s="1"/>
  <c r="N77" i="291" s="1"/>
  <c r="L82" i="291" s="1"/>
  <c r="N75" i="309"/>
  <c r="N41" i="309" s="1"/>
  <c r="N77" i="313"/>
  <c r="N41" i="313" s="1"/>
  <c r="N43" i="313" s="1"/>
  <c r="N77" i="317"/>
  <c r="N41" i="317" s="1"/>
  <c r="N43" i="317" s="1"/>
  <c r="N77" i="321"/>
  <c r="N77" i="320"/>
  <c r="I70" i="243"/>
  <c r="I70" i="17"/>
  <c r="I73" i="249"/>
  <c r="I69" i="290"/>
  <c r="I69" i="133"/>
  <c r="I70" i="34"/>
  <c r="I71" i="21"/>
  <c r="N77" i="311"/>
  <c r="N41" i="311" s="1"/>
  <c r="I74" i="50"/>
  <c r="I72" i="321"/>
  <c r="I70" i="216"/>
  <c r="N81" i="182"/>
  <c r="N47" i="182" s="1"/>
  <c r="I70" i="106"/>
  <c r="I71" i="71"/>
  <c r="N76" i="65"/>
  <c r="N41" i="65" s="1"/>
  <c r="N43" i="65" s="1"/>
  <c r="N78" i="65" s="1"/>
  <c r="N76" i="67"/>
  <c r="N41" i="67" s="1"/>
  <c r="N76" i="79"/>
  <c r="N41" i="79" s="1"/>
  <c r="N43" i="79" s="1"/>
  <c r="N77" i="315"/>
  <c r="N41" i="315" s="1"/>
  <c r="N43" i="315" s="1"/>
  <c r="I73" i="272"/>
  <c r="N77" i="316"/>
  <c r="N41" i="316" s="1"/>
  <c r="N43" i="316" s="1"/>
  <c r="I74" i="180"/>
  <c r="I70" i="95"/>
  <c r="I70" i="79"/>
  <c r="I70" i="23"/>
  <c r="N77" i="150"/>
  <c r="N46" i="150" s="1"/>
  <c r="N48" i="150" s="1"/>
  <c r="I75" i="267"/>
  <c r="I70" i="80"/>
  <c r="I72" i="265"/>
  <c r="N76" i="21"/>
  <c r="N42" i="21" s="1"/>
  <c r="N72" i="228"/>
  <c r="N38" i="228" s="1"/>
  <c r="N40" i="228" s="1"/>
  <c r="N83" i="245"/>
  <c r="N45" i="245" s="1"/>
  <c r="N81" i="157"/>
  <c r="N47" i="157" s="1"/>
  <c r="N49" i="157" s="1"/>
  <c r="I74" i="177"/>
  <c r="I71" i="64"/>
  <c r="N70" i="19"/>
  <c r="N76" i="19" s="1"/>
  <c r="N42" i="19" s="1"/>
  <c r="N43" i="19" s="1"/>
  <c r="N81" i="155"/>
  <c r="N47" i="155" s="1"/>
  <c r="N49" i="155" s="1"/>
  <c r="N79" i="244"/>
  <c r="N45" i="244" s="1"/>
  <c r="N61" i="228"/>
  <c r="N43" i="270"/>
  <c r="L85" i="120"/>
  <c r="N79" i="320"/>
  <c r="L84" i="320" s="1"/>
  <c r="N59" i="157"/>
  <c r="N53" i="297"/>
  <c r="N55" i="319"/>
  <c r="N79" i="319" s="1"/>
  <c r="L85" i="319" s="1"/>
  <c r="N55" i="328"/>
  <c r="N55" i="331"/>
  <c r="N55" i="333"/>
  <c r="N55" i="357"/>
  <c r="N55" i="359"/>
  <c r="N79" i="359" s="1"/>
  <c r="N55" i="360"/>
  <c r="N79" i="360" s="1"/>
  <c r="L84" i="360" s="1"/>
  <c r="N55" i="364"/>
  <c r="N55" i="366"/>
  <c r="N79" i="366" s="1"/>
  <c r="L84" i="366" s="1"/>
  <c r="N69" i="164"/>
  <c r="N70" i="168"/>
  <c r="N70" i="176"/>
  <c r="N69" i="181"/>
  <c r="N59" i="33"/>
  <c r="N65" i="33" s="1"/>
  <c r="N59" i="84"/>
  <c r="N65" i="84" s="1"/>
  <c r="N69" i="189"/>
  <c r="N74" i="252"/>
  <c r="N70" i="186"/>
  <c r="N74" i="246"/>
  <c r="N69" i="179"/>
  <c r="N70" i="185"/>
  <c r="N67" i="150"/>
  <c r="N70" i="266"/>
  <c r="N69" i="177"/>
  <c r="N69" i="172"/>
  <c r="N69" i="180"/>
  <c r="L83" i="114"/>
  <c r="N79" i="241"/>
  <c r="L86" i="241" s="1"/>
  <c r="N53" i="136"/>
  <c r="N56" i="273"/>
  <c r="N79" i="321"/>
  <c r="L85" i="321" s="1"/>
  <c r="N43" i="274"/>
  <c r="N43" i="266"/>
  <c r="N42" i="229"/>
  <c r="N75" i="229" s="1"/>
  <c r="L82" i="229" s="1"/>
  <c r="N43" i="331"/>
  <c r="N79" i="331" s="1"/>
  <c r="L84" i="331" s="1"/>
  <c r="N43" i="232"/>
  <c r="N43" i="272"/>
  <c r="N43" i="342"/>
  <c r="N79" i="342" s="1"/>
  <c r="L85" i="342" s="1"/>
  <c r="I72" i="353"/>
  <c r="N76" i="58"/>
  <c r="N42" i="58" s="1"/>
  <c r="N43" i="58" s="1"/>
  <c r="N76" i="69"/>
  <c r="N41" i="69" s="1"/>
  <c r="N43" i="69" s="1"/>
  <c r="N78" i="69" s="1"/>
  <c r="L83" i="69" s="1"/>
  <c r="N80" i="188"/>
  <c r="N46" i="188" s="1"/>
  <c r="N48" i="188" s="1"/>
  <c r="N87" i="246"/>
  <c r="N45" i="246" s="1"/>
  <c r="N43" i="306"/>
  <c r="N79" i="306" s="1"/>
  <c r="L86" i="306" s="1"/>
  <c r="N77" i="333"/>
  <c r="N41" i="333" s="1"/>
  <c r="N77" i="323"/>
  <c r="N79" i="323" s="1"/>
  <c r="L86" i="323" s="1"/>
  <c r="I75" i="186"/>
  <c r="I70" i="56"/>
  <c r="I71" i="348"/>
  <c r="I69" i="289"/>
  <c r="I71" i="306"/>
  <c r="I70" i="133"/>
  <c r="I70" i="33"/>
  <c r="I71" i="18"/>
  <c r="I77" i="155"/>
  <c r="I71" i="261"/>
  <c r="I70" i="7"/>
  <c r="N81" i="171"/>
  <c r="N47" i="171" s="1"/>
  <c r="N80" i="189"/>
  <c r="N46" i="189" s="1"/>
  <c r="N48" i="189" s="1"/>
  <c r="N77" i="305"/>
  <c r="L83" i="305" s="1"/>
  <c r="I70" i="100"/>
  <c r="I70" i="293"/>
  <c r="I71" i="236"/>
  <c r="I70" i="144"/>
  <c r="N86" i="252"/>
  <c r="N45" i="252" s="1"/>
  <c r="N47" i="252" s="1"/>
  <c r="N77" i="322"/>
  <c r="N79" i="322" s="1"/>
  <c r="L85" i="322" s="1"/>
  <c r="N75" i="325"/>
  <c r="N41" i="325" s="1"/>
  <c r="N43" i="325" s="1"/>
  <c r="N77" i="347"/>
  <c r="N41" i="347" s="1"/>
  <c r="N43" i="347" s="1"/>
  <c r="N79" i="347" s="1"/>
  <c r="L84" i="347" s="1"/>
  <c r="N77" i="314"/>
  <c r="N41" i="314" s="1"/>
  <c r="N43" i="314" s="1"/>
  <c r="N79" i="314" s="1"/>
  <c r="I71" i="321"/>
  <c r="N80" i="160"/>
  <c r="N46" i="160" s="1"/>
  <c r="N76" i="243"/>
  <c r="N40" i="243" s="1"/>
  <c r="N42" i="243" s="1"/>
  <c r="I72" i="257"/>
  <c r="I77" i="178"/>
  <c r="I71" i="318"/>
  <c r="I71" i="314"/>
  <c r="I71" i="103"/>
  <c r="I70" i="59"/>
  <c r="I70" i="9"/>
  <c r="I70" i="234"/>
  <c r="I70" i="145"/>
  <c r="I76" i="282"/>
  <c r="N76" i="18"/>
  <c r="N42" i="18" s="1"/>
  <c r="N43" i="18" s="1"/>
  <c r="N76" i="55"/>
  <c r="N78" i="55" s="1"/>
  <c r="N76" i="107"/>
  <c r="N41" i="107" s="1"/>
  <c r="N43" i="107" s="1"/>
  <c r="N78" i="107" s="1"/>
  <c r="L85" i="107" s="1"/>
  <c r="N75" i="133"/>
  <c r="N41" i="133" s="1"/>
  <c r="N80" i="177"/>
  <c r="N46" i="177" s="1"/>
  <c r="N77" i="193"/>
  <c r="N43" i="193" s="1"/>
  <c r="N45" i="193" s="1"/>
  <c r="N79" i="193" s="1"/>
  <c r="L86" i="193" s="1"/>
  <c r="N77" i="329"/>
  <c r="N41" i="329" s="1"/>
  <c r="N43" i="329" s="1"/>
  <c r="N77" i="318"/>
  <c r="N41" i="318" s="1"/>
  <c r="N43" i="318" s="1"/>
  <c r="I70" i="242"/>
  <c r="I67" i="228"/>
  <c r="N77" i="355"/>
  <c r="N41" i="355" s="1"/>
  <c r="N43" i="355" s="1"/>
  <c r="I72" i="270"/>
  <c r="I75" i="185"/>
  <c r="I70" i="83"/>
  <c r="I69" i="284"/>
  <c r="I76" i="266"/>
  <c r="I69" i="209"/>
  <c r="N76" i="80"/>
  <c r="N41" i="80" s="1"/>
  <c r="N43" i="80" s="1"/>
  <c r="N76" i="97"/>
  <c r="N41" i="97" s="1"/>
  <c r="N43" i="97" s="1"/>
  <c r="N76" i="144"/>
  <c r="N41" i="144" s="1"/>
  <c r="N43" i="144" s="1"/>
  <c r="N43" i="238"/>
  <c r="N77" i="362"/>
  <c r="N41" i="362" s="1"/>
  <c r="N43" i="362" s="1"/>
  <c r="I69" i="191"/>
  <c r="I70" i="290"/>
  <c r="I80" i="279"/>
  <c r="I70" i="128"/>
  <c r="I71" i="102"/>
  <c r="I71" i="106"/>
  <c r="I71" i="214"/>
  <c r="N43" i="236"/>
  <c r="N69" i="174"/>
  <c r="I70" i="22"/>
  <c r="N81" i="248"/>
  <c r="N43" i="248" s="1"/>
  <c r="N45" i="248" s="1"/>
  <c r="I70" i="21"/>
  <c r="I70" i="28"/>
  <c r="I71" i="19"/>
  <c r="N70" i="30"/>
  <c r="N76" i="30" s="1"/>
  <c r="N42" i="30" s="1"/>
  <c r="I70" i="30"/>
  <c r="N70" i="36"/>
  <c r="N76" i="36" s="1"/>
  <c r="N42" i="36" s="1"/>
  <c r="N43" i="36" s="1"/>
  <c r="I70" i="36"/>
  <c r="N43" i="44"/>
  <c r="N71" i="59"/>
  <c r="N76" i="59" s="1"/>
  <c r="N42" i="59" s="1"/>
  <c r="N43" i="59" s="1"/>
  <c r="N78" i="59" s="1"/>
  <c r="I71" i="59"/>
  <c r="N66" i="294"/>
  <c r="I70" i="40"/>
  <c r="I70" i="27"/>
  <c r="I70" i="18"/>
  <c r="I71" i="17"/>
  <c r="I70" i="42"/>
  <c r="N71" i="20"/>
  <c r="N76" i="20" s="1"/>
  <c r="N42" i="20" s="1"/>
  <c r="N43" i="20" s="1"/>
  <c r="I71" i="20"/>
  <c r="N70" i="29"/>
  <c r="N76" i="29" s="1"/>
  <c r="N42" i="29" s="1"/>
  <c r="N43" i="29" s="1"/>
  <c r="I70" i="29"/>
  <c r="N70" i="32"/>
  <c r="N76" i="32" s="1"/>
  <c r="N42" i="32" s="1"/>
  <c r="N43" i="32" s="1"/>
  <c r="N78" i="32" s="1"/>
  <c r="L84" i="32" s="1"/>
  <c r="N43" i="85"/>
  <c r="N43" i="27"/>
  <c r="N78" i="27" s="1"/>
  <c r="L83" i="27" s="1"/>
  <c r="N43" i="31"/>
  <c r="N70" i="37"/>
  <c r="N76" i="37" s="1"/>
  <c r="N42" i="37" s="1"/>
  <c r="N43" i="37" s="1"/>
  <c r="I70" i="37"/>
  <c r="N43" i="51"/>
  <c r="N78" i="51" s="1"/>
  <c r="L85" i="51" s="1"/>
  <c r="N71" i="25"/>
  <c r="N76" i="25" s="1"/>
  <c r="N42" i="25" s="1"/>
  <c r="N43" i="25" s="1"/>
  <c r="N78" i="25" s="1"/>
  <c r="L85" i="25" s="1"/>
  <c r="I71" i="25"/>
  <c r="N77" i="299"/>
  <c r="L84" i="299" s="1"/>
  <c r="N79" i="345"/>
  <c r="L85" i="345" s="1"/>
  <c r="I71" i="14"/>
  <c r="N70" i="162"/>
  <c r="I71" i="86"/>
  <c r="I70" i="69"/>
  <c r="N43" i="33"/>
  <c r="N43" i="47"/>
  <c r="N78" i="47" s="1"/>
  <c r="N71" i="54"/>
  <c r="N76" i="54" s="1"/>
  <c r="I71" i="54"/>
  <c r="N70" i="245"/>
  <c r="I70" i="26"/>
  <c r="N59" i="29"/>
  <c r="N65" i="29" s="1"/>
  <c r="I70" i="43"/>
  <c r="N73" i="48"/>
  <c r="N78" i="48" s="1"/>
  <c r="N42" i="48" s="1"/>
  <c r="I73" i="48"/>
  <c r="N70" i="91"/>
  <c r="N76" i="91" s="1"/>
  <c r="N41" i="91" s="1"/>
  <c r="N43" i="91" s="1"/>
  <c r="I70" i="91"/>
  <c r="N73" i="50"/>
  <c r="N79" i="50" s="1"/>
  <c r="N42" i="50" s="1"/>
  <c r="N43" i="89"/>
  <c r="N76" i="105"/>
  <c r="N41" i="105" s="1"/>
  <c r="N43" i="105" s="1"/>
  <c r="N80" i="181"/>
  <c r="N46" i="181" s="1"/>
  <c r="N48" i="181" s="1"/>
  <c r="N44" i="213"/>
  <c r="N43" i="235"/>
  <c r="N75" i="293"/>
  <c r="N41" i="293" s="1"/>
  <c r="N43" i="293" s="1"/>
  <c r="N78" i="63"/>
  <c r="L85" i="63" s="1"/>
  <c r="N76" i="92"/>
  <c r="N41" i="92" s="1"/>
  <c r="N76" i="94"/>
  <c r="N41" i="94" s="1"/>
  <c r="N43" i="94" s="1"/>
  <c r="N78" i="94" s="1"/>
  <c r="N81" i="178"/>
  <c r="N47" i="178" s="1"/>
  <c r="N49" i="178" s="1"/>
  <c r="N43" i="298"/>
  <c r="N80" i="179"/>
  <c r="N46" i="179" s="1"/>
  <c r="N81" i="282"/>
  <c r="N44" i="282" s="1"/>
  <c r="N80" i="184"/>
  <c r="N46" i="184" s="1"/>
  <c r="N48" i="184" s="1"/>
  <c r="N83" i="221"/>
  <c r="N46" i="221" s="1"/>
  <c r="N43" i="83"/>
  <c r="N81" i="185"/>
  <c r="N47" i="185" s="1"/>
  <c r="N49" i="185" s="1"/>
  <c r="N43" i="233"/>
  <c r="N79" i="233" s="1"/>
  <c r="L86" i="233" s="1"/>
  <c r="N61" i="272"/>
  <c r="N67" i="272" s="1"/>
  <c r="N83" i="279"/>
  <c r="N46" i="279" s="1"/>
  <c r="N48" i="279" s="1"/>
  <c r="N61" i="281"/>
  <c r="N67" i="281" s="1"/>
  <c r="N80" i="281" s="1"/>
  <c r="N77" i="328"/>
  <c r="N41" i="328" s="1"/>
  <c r="N43" i="328" s="1"/>
  <c r="N79" i="328" s="1"/>
  <c r="N77" i="337"/>
  <c r="N41" i="337" s="1"/>
  <c r="N43" i="337" s="1"/>
  <c r="N79" i="337" s="1"/>
  <c r="L85" i="337" s="1"/>
  <c r="N43" i="350"/>
  <c r="N79" i="350" s="1"/>
  <c r="L86" i="350" s="1"/>
  <c r="N43" i="363"/>
  <c r="N79" i="363" s="1"/>
  <c r="N43" i="364"/>
  <c r="N79" i="364" s="1"/>
  <c r="L86" i="364" s="1"/>
  <c r="N59" i="21"/>
  <c r="N65" i="21" s="1"/>
  <c r="N58" i="287"/>
  <c r="N64" i="287" s="1"/>
  <c r="N70" i="155"/>
  <c r="N79" i="354"/>
  <c r="L86" i="354" s="1"/>
  <c r="I70" i="102"/>
  <c r="N70" i="268"/>
  <c r="N76" i="15"/>
  <c r="N42" i="15" s="1"/>
  <c r="N43" i="15" s="1"/>
  <c r="N78" i="15" s="1"/>
  <c r="L83" i="15" s="1"/>
  <c r="N43" i="41"/>
  <c r="N80" i="164"/>
  <c r="N46" i="164" s="1"/>
  <c r="N48" i="164" s="1"/>
  <c r="N83" i="165"/>
  <c r="N49" i="165" s="1"/>
  <c r="N84" i="220"/>
  <c r="N46" i="220" s="1"/>
  <c r="N48" i="220" s="1"/>
  <c r="N59" i="81"/>
  <c r="N65" i="81" s="1"/>
  <c r="N59" i="26"/>
  <c r="N65" i="26" s="1"/>
  <c r="N70" i="158"/>
  <c r="N70" i="157"/>
  <c r="N70" i="267"/>
  <c r="N59" i="99"/>
  <c r="N65" i="99" s="1"/>
  <c r="N79" i="356"/>
  <c r="L84" i="356" s="1"/>
  <c r="I69" i="72"/>
  <c r="I71" i="68"/>
  <c r="N43" i="26"/>
  <c r="N56" i="150"/>
  <c r="N81" i="170"/>
  <c r="N47" i="170" s="1"/>
  <c r="N81" i="176"/>
  <c r="N47" i="176" s="1"/>
  <c r="N49" i="176" s="1"/>
  <c r="N59" i="171"/>
  <c r="N78" i="273"/>
  <c r="N41" i="273" s="1"/>
  <c r="N43" i="273" s="1"/>
  <c r="N80" i="277"/>
  <c r="L85" i="277" s="1"/>
  <c r="N64" i="248"/>
  <c r="N68" i="248" s="1"/>
  <c r="N75" i="75"/>
  <c r="N41" i="75" s="1"/>
  <c r="N43" i="75" s="1"/>
  <c r="N55" i="233"/>
  <c r="N43" i="237"/>
  <c r="N43" i="265"/>
  <c r="N43" i="332"/>
  <c r="N43" i="333"/>
  <c r="N48" i="219"/>
  <c r="N82" i="219" s="1"/>
  <c r="L89" i="219" s="1"/>
  <c r="N43" i="275"/>
  <c r="L59" i="14"/>
  <c r="N59" i="14" s="1"/>
  <c r="N65" i="14" s="1"/>
  <c r="L59" i="16"/>
  <c r="N59" i="16" s="1"/>
  <c r="N65" i="16" s="1"/>
  <c r="L59" i="18"/>
  <c r="N59" i="18" s="1"/>
  <c r="N65" i="18" s="1"/>
  <c r="L59" i="19"/>
  <c r="N59" i="19" s="1"/>
  <c r="N65" i="19" s="1"/>
  <c r="L59" i="17"/>
  <c r="N59" i="17" s="1"/>
  <c r="N65" i="17" s="1"/>
  <c r="L59" i="9"/>
  <c r="N59" i="9" s="1"/>
  <c r="N65" i="9" s="1"/>
  <c r="L59" i="22"/>
  <c r="N59" i="22" s="1"/>
  <c r="N65" i="22" s="1"/>
  <c r="N42" i="242"/>
  <c r="N47" i="244"/>
  <c r="N43" i="143"/>
  <c r="N43" i="256"/>
  <c r="N43" i="142"/>
  <c r="N43" i="335"/>
  <c r="N43" i="311"/>
  <c r="N79" i="311" s="1"/>
  <c r="N43" i="285"/>
  <c r="L83" i="11"/>
  <c r="N86" i="11" s="1"/>
  <c r="N88" i="11" s="1"/>
  <c r="D319" i="5" s="1"/>
  <c r="L85" i="370"/>
  <c r="N86" i="370" s="1"/>
  <c r="N88" i="370" s="1"/>
  <c r="D320" i="5" s="1"/>
  <c r="N45" i="247"/>
  <c r="L59" i="12"/>
  <c r="N59" i="12" s="1"/>
  <c r="N65" i="12" s="1"/>
  <c r="L59" i="20"/>
  <c r="N59" i="20" s="1"/>
  <c r="N65" i="20" s="1"/>
  <c r="N47" i="245"/>
  <c r="N64" i="286"/>
  <c r="N69" i="188"/>
  <c r="N79" i="240"/>
  <c r="L84" i="240" s="1"/>
  <c r="N64" i="297"/>
  <c r="N79" i="239"/>
  <c r="L86" i="239" s="1"/>
  <c r="N77" i="301"/>
  <c r="L83" i="301" s="1"/>
  <c r="N78" i="31"/>
  <c r="L85" i="31" s="1"/>
  <c r="N53" i="138"/>
  <c r="N53" i="140"/>
  <c r="N58" i="184"/>
  <c r="L83" i="125"/>
  <c r="N86" i="125" s="1"/>
  <c r="N88" i="125" s="1"/>
  <c r="D115" i="5" s="1"/>
  <c r="L83" i="109"/>
  <c r="L84" i="117"/>
  <c r="N54" i="89"/>
  <c r="N54" i="105"/>
  <c r="N58" i="174"/>
  <c r="N54" i="242"/>
  <c r="N55" i="258"/>
  <c r="N55" i="265"/>
  <c r="N59" i="267"/>
  <c r="N59" i="280"/>
  <c r="N53" i="292"/>
  <c r="N55" i="294"/>
  <c r="N79" i="294" s="1"/>
  <c r="L85" i="294" s="1"/>
  <c r="N53" i="309"/>
  <c r="N53" i="310"/>
  <c r="N55" i="315"/>
  <c r="N55" i="316"/>
  <c r="N55" i="317"/>
  <c r="N55" i="318"/>
  <c r="N79" i="318" s="1"/>
  <c r="N55" i="335"/>
  <c r="N55" i="355"/>
  <c r="L83" i="124"/>
  <c r="N86" i="124" s="1"/>
  <c r="N88" i="124" s="1"/>
  <c r="D113" i="5" s="1"/>
  <c r="L84" i="104"/>
  <c r="L84" i="111"/>
  <c r="L85" i="114"/>
  <c r="L83" i="118"/>
  <c r="N86" i="118" s="1"/>
  <c r="N88" i="118" s="1"/>
  <c r="D108" i="5" s="1"/>
  <c r="L85" i="77"/>
  <c r="L83" i="111"/>
  <c r="L85" i="104"/>
  <c r="N54" i="83"/>
  <c r="N54" i="98"/>
  <c r="N53" i="142"/>
  <c r="N53" i="149"/>
  <c r="N53" i="145"/>
  <c r="N59" i="185"/>
  <c r="N62" i="220"/>
  <c r="N55" i="238"/>
  <c r="N79" i="238" s="1"/>
  <c r="L85" i="238" s="1"/>
  <c r="N53" i="141"/>
  <c r="L85" i="76"/>
  <c r="L84" i="76"/>
  <c r="L85" i="126"/>
  <c r="N54" i="68"/>
  <c r="N54" i="86"/>
  <c r="N54" i="97"/>
  <c r="N54" i="106"/>
  <c r="N61" i="165"/>
  <c r="N59" i="187"/>
  <c r="N61" i="207"/>
  <c r="N50" i="228"/>
  <c r="N74" i="228" s="1"/>
  <c r="L80" i="228" s="1"/>
  <c r="N69" i="260"/>
  <c r="N55" i="296"/>
  <c r="N79" i="296" s="1"/>
  <c r="N53" i="135"/>
  <c r="N59" i="176"/>
  <c r="N58" i="179"/>
  <c r="N58" i="177"/>
  <c r="N53" i="192"/>
  <c r="L83" i="115"/>
  <c r="L84" i="115"/>
  <c r="L84" i="120"/>
  <c r="N86" i="120" s="1"/>
  <c r="N88" i="120" s="1"/>
  <c r="D110" i="5" s="1"/>
  <c r="N61" i="279"/>
  <c r="L84" i="343"/>
  <c r="L86" i="343"/>
  <c r="L85" i="112"/>
  <c r="N78" i="216"/>
  <c r="L84" i="216" s="1"/>
  <c r="N54" i="45"/>
  <c r="N54" i="84"/>
  <c r="N54" i="87"/>
  <c r="N54" i="88"/>
  <c r="N54" i="91"/>
  <c r="N59" i="244"/>
  <c r="N59" i="245"/>
  <c r="N58" i="248"/>
  <c r="N55" i="251"/>
  <c r="N79" i="251" s="1"/>
  <c r="L84" i="251" s="1"/>
  <c r="N55" i="254"/>
  <c r="N55" i="257"/>
  <c r="N55" i="259"/>
  <c r="N55" i="262"/>
  <c r="N55" i="263"/>
  <c r="N59" i="266"/>
  <c r="N59" i="268"/>
  <c r="N56" i="270"/>
  <c r="N56" i="274"/>
  <c r="N80" i="274" s="1"/>
  <c r="L86" i="274" s="1"/>
  <c r="L86" i="371"/>
  <c r="N53" i="134"/>
  <c r="N53" i="137"/>
  <c r="N53" i="144"/>
  <c r="N58" i="160"/>
  <c r="N58" i="164"/>
  <c r="N59" i="178"/>
  <c r="N59" i="182"/>
  <c r="N58" i="183"/>
  <c r="N54" i="231"/>
  <c r="N55" i="235"/>
  <c r="N55" i="236"/>
  <c r="N59" i="282"/>
  <c r="N53" i="284"/>
  <c r="N53" i="285"/>
  <c r="N53" i="287"/>
  <c r="L83" i="123"/>
  <c r="L84" i="123"/>
  <c r="L85" i="123"/>
  <c r="N55" i="237"/>
  <c r="L84" i="119"/>
  <c r="L85" i="119"/>
  <c r="L84" i="109"/>
  <c r="L84" i="113"/>
  <c r="N86" i="113" s="1"/>
  <c r="N88" i="113" s="1"/>
  <c r="D103" i="5" s="1"/>
  <c r="N54" i="34"/>
  <c r="N54" i="40"/>
  <c r="N53" i="143"/>
  <c r="N59" i="168"/>
  <c r="L85" i="371"/>
  <c r="L84" i="122"/>
  <c r="N63" i="246"/>
  <c r="N63" i="252"/>
  <c r="N78" i="66"/>
  <c r="N54" i="42"/>
  <c r="L83" i="73"/>
  <c r="L84" i="321"/>
  <c r="L85" i="117"/>
  <c r="L83" i="122"/>
  <c r="L83" i="63"/>
  <c r="N53" i="293"/>
  <c r="N55" i="312"/>
  <c r="N53" i="325"/>
  <c r="L85" i="73"/>
  <c r="N54" i="80"/>
  <c r="N53" i="209"/>
  <c r="N54" i="148"/>
  <c r="N59" i="155"/>
  <c r="N59" i="158"/>
  <c r="N53" i="283"/>
  <c r="N54" i="38"/>
  <c r="N54" i="43"/>
  <c r="L85" i="224"/>
  <c r="L83" i="224"/>
  <c r="L84" i="351"/>
  <c r="L83" i="76"/>
  <c r="N55" i="264"/>
  <c r="N56" i="232"/>
  <c r="N55" i="256"/>
  <c r="N54" i="41"/>
  <c r="N54" i="44"/>
  <c r="N55" i="50"/>
  <c r="N58" i="180"/>
  <c r="N58" i="181"/>
  <c r="N53" i="78"/>
  <c r="N77" i="78" s="1"/>
  <c r="L82" i="78" s="1"/>
  <c r="N54" i="79"/>
  <c r="N54" i="99"/>
  <c r="N53" i="139"/>
  <c r="N59" i="154"/>
  <c r="N59" i="170"/>
  <c r="N58" i="172"/>
  <c r="N58" i="188"/>
  <c r="N61" i="221"/>
  <c r="N58" i="247"/>
  <c r="N58" i="249"/>
  <c r="N56" i="48"/>
  <c r="L85" i="70"/>
  <c r="L83" i="70"/>
  <c r="L84" i="70"/>
  <c r="L83" i="110"/>
  <c r="L84" i="110"/>
  <c r="L85" i="110"/>
  <c r="L83" i="116"/>
  <c r="L85" i="367"/>
  <c r="L83" i="225"/>
  <c r="L84" i="121"/>
  <c r="L85" i="121"/>
  <c r="L85" i="115"/>
  <c r="N79" i="315"/>
  <c r="L85" i="315" s="1"/>
  <c r="L84" i="116"/>
  <c r="L83" i="119"/>
  <c r="N78" i="58"/>
  <c r="L83" i="58" s="1"/>
  <c r="N54" i="243"/>
  <c r="N56" i="271"/>
  <c r="N86" i="126"/>
  <c r="N88" i="126" s="1"/>
  <c r="D116" i="5" s="1"/>
  <c r="N56" i="275"/>
  <c r="N55" i="329"/>
  <c r="N78" i="213"/>
  <c r="L83" i="213" s="1"/>
  <c r="N54" i="36"/>
  <c r="N54" i="90"/>
  <c r="N54" i="71"/>
  <c r="N53" i="75"/>
  <c r="L84" i="346"/>
  <c r="L86" i="351"/>
  <c r="L85" i="320"/>
  <c r="L84" i="339"/>
  <c r="L85" i="339"/>
  <c r="L86" i="339"/>
  <c r="L83" i="304"/>
  <c r="L82" i="304"/>
  <c r="N54" i="39"/>
  <c r="L84" i="226"/>
  <c r="L83" i="226"/>
  <c r="L85" i="226"/>
  <c r="N54" i="85"/>
  <c r="N54" i="96"/>
  <c r="L85" i="225"/>
  <c r="N79" i="344"/>
  <c r="L84" i="344" s="1"/>
  <c r="N54" i="37"/>
  <c r="N54" i="82"/>
  <c r="L83" i="367"/>
  <c r="L82" i="303"/>
  <c r="L84" i="303"/>
  <c r="L84" i="63"/>
  <c r="L84" i="78"/>
  <c r="N54" i="35"/>
  <c r="N79" i="332"/>
  <c r="L84" i="332" s="1"/>
  <c r="N77" i="298"/>
  <c r="L83" i="298" s="1"/>
  <c r="N80" i="276"/>
  <c r="L86" i="276" s="1"/>
  <c r="N43" i="132"/>
  <c r="N78" i="132" s="1"/>
  <c r="L84" i="132" s="1"/>
  <c r="N49" i="162"/>
  <c r="N43" i="133"/>
  <c r="N77" i="133" s="1"/>
  <c r="L84" i="133" s="1"/>
  <c r="N43" i="192"/>
  <c r="N77" i="192" s="1"/>
  <c r="L83" i="192" s="1"/>
  <c r="N46" i="282"/>
  <c r="N43" i="92"/>
  <c r="N78" i="92" s="1"/>
  <c r="L85" i="92" s="1"/>
  <c r="N43" i="95"/>
  <c r="N78" i="95" s="1"/>
  <c r="L83" i="95" s="1"/>
  <c r="N43" i="100"/>
  <c r="N78" i="100" s="1"/>
  <c r="L83" i="100" s="1"/>
  <c r="N43" i="106"/>
  <c r="N43" i="129"/>
  <c r="N78" i="129" s="1"/>
  <c r="L85" i="129" s="1"/>
  <c r="N43" i="128"/>
  <c r="N78" i="128" s="1"/>
  <c r="L85" i="128" s="1"/>
  <c r="N49" i="154"/>
  <c r="N49" i="260"/>
  <c r="N47" i="246"/>
  <c r="N43" i="261"/>
  <c r="N79" i="261" s="1"/>
  <c r="L85" i="261" s="1"/>
  <c r="N43" i="264"/>
  <c r="N43" i="147"/>
  <c r="N78" i="147" s="1"/>
  <c r="L84" i="147" s="1"/>
  <c r="N48" i="180"/>
  <c r="N45" i="249"/>
  <c r="N48" i="218"/>
  <c r="N82" i="218" s="1"/>
  <c r="L88" i="218" s="1"/>
  <c r="N43" i="74"/>
  <c r="N77" i="74" s="1"/>
  <c r="L82" i="74" s="1"/>
  <c r="N43" i="127"/>
  <c r="N77" i="127" s="1"/>
  <c r="L84" i="127" s="1"/>
  <c r="N43" i="208"/>
  <c r="N78" i="208" s="1"/>
  <c r="L83" i="208" s="1"/>
  <c r="N43" i="130"/>
  <c r="N78" i="130" s="1"/>
  <c r="L83" i="130" s="1"/>
  <c r="N49" i="171"/>
  <c r="N44" i="214"/>
  <c r="N78" i="214" s="1"/>
  <c r="L84" i="214" s="1"/>
  <c r="N43" i="24"/>
  <c r="N78" i="24" s="1"/>
  <c r="L84" i="24" s="1"/>
  <c r="N43" i="38"/>
  <c r="N43" i="35"/>
  <c r="N43" i="50"/>
  <c r="N49" i="170"/>
  <c r="N83" i="170" s="1"/>
  <c r="L88" i="170" s="1"/>
  <c r="N43" i="191"/>
  <c r="N77" i="191" s="1"/>
  <c r="L83" i="191" s="1"/>
  <c r="N43" i="365"/>
  <c r="N79" i="365" s="1"/>
  <c r="L84" i="365" s="1"/>
  <c r="N43" i="190"/>
  <c r="N77" i="190" s="1"/>
  <c r="L83" i="190" s="1"/>
  <c r="N48" i="172"/>
  <c r="N48" i="174"/>
  <c r="N43" i="297"/>
  <c r="N43" i="145"/>
  <c r="N44" i="212"/>
  <c r="N78" i="212" s="1"/>
  <c r="L83" i="212" s="1"/>
  <c r="N43" i="309"/>
  <c r="N43" i="34"/>
  <c r="N43" i="43"/>
  <c r="N43" i="45"/>
  <c r="N43" i="61"/>
  <c r="N78" i="61" s="1"/>
  <c r="L83" i="61" s="1"/>
  <c r="N43" i="138"/>
  <c r="N43" i="139"/>
  <c r="N43" i="140"/>
  <c r="N51" i="165"/>
  <c r="N48" i="179"/>
  <c r="N43" i="72"/>
  <c r="N77" i="72" s="1"/>
  <c r="L83" i="72" s="1"/>
  <c r="N48" i="217"/>
  <c r="N82" i="217" s="1"/>
  <c r="L87" i="217" s="1"/>
  <c r="N43" i="103"/>
  <c r="N78" i="103" s="1"/>
  <c r="N48" i="160"/>
  <c r="N43" i="57"/>
  <c r="N78" i="57" s="1"/>
  <c r="L85" i="57" s="1"/>
  <c r="N43" i="54"/>
  <c r="N43" i="71"/>
  <c r="N78" i="71" s="1"/>
  <c r="L83" i="71" s="1"/>
  <c r="N43" i="60"/>
  <c r="N78" i="60" s="1"/>
  <c r="N43" i="49"/>
  <c r="N78" i="49" s="1"/>
  <c r="L85" i="49" s="1"/>
  <c r="N43" i="148"/>
  <c r="N78" i="148" s="1"/>
  <c r="L85" i="148" s="1"/>
  <c r="N43" i="21"/>
  <c r="N78" i="21" s="1"/>
  <c r="N48" i="177"/>
  <c r="N48" i="221"/>
  <c r="N49" i="158"/>
  <c r="N44" i="215"/>
  <c r="N78" i="215" s="1"/>
  <c r="N43" i="141"/>
  <c r="N43" i="53"/>
  <c r="N78" i="53" s="1"/>
  <c r="L84" i="53" s="1"/>
  <c r="N43" i="131"/>
  <c r="N78" i="131" s="1"/>
  <c r="L83" i="131" s="1"/>
  <c r="N43" i="23"/>
  <c r="N78" i="23" s="1"/>
  <c r="L85" i="23" s="1"/>
  <c r="N49" i="182"/>
  <c r="N43" i="336"/>
  <c r="N79" i="336" s="1"/>
  <c r="L85" i="336" s="1"/>
  <c r="N43" i="39"/>
  <c r="N43" i="42"/>
  <c r="N78" i="42" s="1"/>
  <c r="N43" i="46"/>
  <c r="N78" i="46" s="1"/>
  <c r="L84" i="46" s="1"/>
  <c r="L84" i="47"/>
  <c r="L83" i="47"/>
  <c r="L85" i="47"/>
  <c r="L87" i="219"/>
  <c r="N86" i="369"/>
  <c r="N88" i="369" s="1"/>
  <c r="D318" i="5" s="1"/>
  <c r="N43" i="48"/>
  <c r="N43" i="12"/>
  <c r="N78" i="12" s="1"/>
  <c r="L84" i="12" s="1"/>
  <c r="N43" i="17"/>
  <c r="N43" i="67"/>
  <c r="N78" i="67" s="1"/>
  <c r="N43" i="52"/>
  <c r="N78" i="52" s="1"/>
  <c r="N43" i="81"/>
  <c r="N43" i="16"/>
  <c r="N78" i="16" s="1"/>
  <c r="L84" i="16" s="1"/>
  <c r="N43" i="7"/>
  <c r="N78" i="7" s="1"/>
  <c r="L85" i="7" s="1"/>
  <c r="N43" i="40"/>
  <c r="N43" i="22"/>
  <c r="N43" i="30"/>
  <c r="N78" i="30" s="1"/>
  <c r="N43" i="9"/>
  <c r="L84" i="315"/>
  <c r="L84" i="28"/>
  <c r="L83" i="28"/>
  <c r="L85" i="28"/>
  <c r="N76" i="14"/>
  <c r="N42" i="14" s="1"/>
  <c r="N43" i="14" s="1"/>
  <c r="N76" i="101"/>
  <c r="N41" i="101" s="1"/>
  <c r="N43" i="101" s="1"/>
  <c r="N78" i="101" s="1"/>
  <c r="N76" i="102"/>
  <c r="N41" i="102" s="1"/>
  <c r="N43" i="102" s="1"/>
  <c r="N78" i="102" s="1"/>
  <c r="N76" i="82"/>
  <c r="N41" i="82" s="1"/>
  <c r="N43" i="82" s="1"/>
  <c r="N76" i="84"/>
  <c r="N41" i="84" s="1"/>
  <c r="N43" i="84" s="1"/>
  <c r="N76" i="136"/>
  <c r="N41" i="136" s="1"/>
  <c r="N43" i="136" s="1"/>
  <c r="N78" i="136" s="1"/>
  <c r="N76" i="108"/>
  <c r="N41" i="108" s="1"/>
  <c r="N43" i="108" s="1"/>
  <c r="N78" i="108" s="1"/>
  <c r="N76" i="135"/>
  <c r="N41" i="135" s="1"/>
  <c r="N43" i="135" s="1"/>
  <c r="N76" i="146"/>
  <c r="N41" i="146" s="1"/>
  <c r="N43" i="146" s="1"/>
  <c r="N78" i="146" s="1"/>
  <c r="N76" i="68"/>
  <c r="N41" i="68" s="1"/>
  <c r="N43" i="68" s="1"/>
  <c r="N76" i="86"/>
  <c r="N41" i="86" s="1"/>
  <c r="N43" i="86" s="1"/>
  <c r="N76" i="88"/>
  <c r="N41" i="88" s="1"/>
  <c r="N43" i="88" s="1"/>
  <c r="N76" i="90"/>
  <c r="N41" i="90" s="1"/>
  <c r="N43" i="90" s="1"/>
  <c r="N76" i="96"/>
  <c r="N41" i="96" s="1"/>
  <c r="N43" i="96" s="1"/>
  <c r="N76" i="98"/>
  <c r="N41" i="98" s="1"/>
  <c r="N43" i="98" s="1"/>
  <c r="N76" i="134"/>
  <c r="N41" i="134" s="1"/>
  <c r="N43" i="134" s="1"/>
  <c r="N81" i="187"/>
  <c r="N47" i="187" s="1"/>
  <c r="N49" i="187" s="1"/>
  <c r="N75" i="283"/>
  <c r="N41" i="283" s="1"/>
  <c r="N43" i="283" s="1"/>
  <c r="N75" i="289"/>
  <c r="N41" i="289" s="1"/>
  <c r="N43" i="289" s="1"/>
  <c r="N77" i="289" s="1"/>
  <c r="N75" i="302"/>
  <c r="N41" i="302" s="1"/>
  <c r="N43" i="302" s="1"/>
  <c r="N77" i="302" s="1"/>
  <c r="N81" i="186"/>
  <c r="N47" i="186" s="1"/>
  <c r="N49" i="186" s="1"/>
  <c r="N77" i="259"/>
  <c r="N41" i="259" s="1"/>
  <c r="N43" i="259" s="1"/>
  <c r="N75" i="292"/>
  <c r="N41" i="292" s="1"/>
  <c r="N43" i="292" s="1"/>
  <c r="N77" i="292" s="1"/>
  <c r="N80" i="183"/>
  <c r="N46" i="183" s="1"/>
  <c r="N48" i="183" s="1"/>
  <c r="N72" i="227"/>
  <c r="N41" i="227" s="1"/>
  <c r="N43" i="227" s="1"/>
  <c r="N74" i="227" s="1"/>
  <c r="N77" i="308"/>
  <c r="N41" i="308" s="1"/>
  <c r="N43" i="308" s="1"/>
  <c r="N79" i="308" s="1"/>
  <c r="N76" i="231"/>
  <c r="N40" i="231" s="1"/>
  <c r="N42" i="231" s="1"/>
  <c r="N78" i="231" s="1"/>
  <c r="L87" i="276"/>
  <c r="I72" i="276"/>
  <c r="I77" i="244"/>
  <c r="N89" i="246" l="1"/>
  <c r="L95" i="246" s="1"/>
  <c r="N78" i="139"/>
  <c r="L85" i="139" s="1"/>
  <c r="L86" i="360"/>
  <c r="L85" i="360"/>
  <c r="N78" i="45"/>
  <c r="L85" i="45" s="1"/>
  <c r="N79" i="264"/>
  <c r="L84" i="264" s="1"/>
  <c r="N86" i="112"/>
  <c r="N88" i="112" s="1"/>
  <c r="D102" i="5" s="1"/>
  <c r="N82" i="177"/>
  <c r="L87" i="177" s="1"/>
  <c r="N82" i="160"/>
  <c r="N77" i="297"/>
  <c r="L82" i="297" s="1"/>
  <c r="N86" i="104"/>
  <c r="N88" i="104" s="1"/>
  <c r="D94" i="5" s="1"/>
  <c r="N80" i="273"/>
  <c r="L85" i="273" s="1"/>
  <c r="N78" i="90"/>
  <c r="N78" i="26"/>
  <c r="L83" i="26" s="1"/>
  <c r="N83" i="186"/>
  <c r="N82" i="180"/>
  <c r="L88" i="180" s="1"/>
  <c r="N83" i="268"/>
  <c r="N78" i="81"/>
  <c r="L85" i="359"/>
  <c r="L86" i="359"/>
  <c r="L84" i="359"/>
  <c r="N86" i="117"/>
  <c r="N88" i="117" s="1"/>
  <c r="D107" i="5" s="1"/>
  <c r="N86" i="73"/>
  <c r="N88" i="73" s="1"/>
  <c r="D64" i="5" s="1"/>
  <c r="L86" i="320"/>
  <c r="N87" i="320" s="1"/>
  <c r="N89" i="320" s="1"/>
  <c r="D276" i="5" s="1"/>
  <c r="N78" i="142"/>
  <c r="L83" i="142" s="1"/>
  <c r="N79" i="257"/>
  <c r="L85" i="257" s="1"/>
  <c r="N83" i="280"/>
  <c r="L90" i="280" s="1"/>
  <c r="L85" i="64"/>
  <c r="L83" i="64"/>
  <c r="L84" i="64"/>
  <c r="N82" i="188"/>
  <c r="L89" i="188" s="1"/>
  <c r="N82" i="181"/>
  <c r="L87" i="181" s="1"/>
  <c r="N79" i="265"/>
  <c r="L86" i="265" s="1"/>
  <c r="N83" i="178"/>
  <c r="L90" i="178" s="1"/>
  <c r="N79" i="362"/>
  <c r="L86" i="362" s="1"/>
  <c r="N85" i="207"/>
  <c r="L90" i="207" s="1"/>
  <c r="N78" i="137"/>
  <c r="L83" i="137" s="1"/>
  <c r="N78" i="209"/>
  <c r="L85" i="209" s="1"/>
  <c r="N79" i="258"/>
  <c r="L86" i="258" s="1"/>
  <c r="N78" i="149"/>
  <c r="L85" i="149" s="1"/>
  <c r="N77" i="290"/>
  <c r="L82" i="290" s="1"/>
  <c r="N83" i="187"/>
  <c r="N79" i="237"/>
  <c r="L84" i="237" s="1"/>
  <c r="N78" i="98"/>
  <c r="N79" i="316"/>
  <c r="L84" i="316" s="1"/>
  <c r="N82" i="184"/>
  <c r="L89" i="184" s="1"/>
  <c r="N77" i="284"/>
  <c r="L83" i="284" s="1"/>
  <c r="N79" i="313"/>
  <c r="L84" i="313" s="1"/>
  <c r="N79" i="295"/>
  <c r="L86" i="295" s="1"/>
  <c r="N79" i="312"/>
  <c r="L85" i="65"/>
  <c r="L84" i="65"/>
  <c r="L85" i="363"/>
  <c r="L86" i="363"/>
  <c r="L84" i="301"/>
  <c r="L84" i="345"/>
  <c r="L84" i="352"/>
  <c r="L84" i="340"/>
  <c r="L85" i="340"/>
  <c r="N80" i="272"/>
  <c r="L87" i="272" s="1"/>
  <c r="L83" i="51"/>
  <c r="L85" i="352"/>
  <c r="L85" i="253"/>
  <c r="L86" i="253"/>
  <c r="L86" i="314"/>
  <c r="L84" i="314"/>
  <c r="L85" i="276"/>
  <c r="N78" i="134"/>
  <c r="L84" i="134" s="1"/>
  <c r="N78" i="88"/>
  <c r="L85" i="88" s="1"/>
  <c r="N78" i="40"/>
  <c r="L84" i="40" s="1"/>
  <c r="L84" i="31"/>
  <c r="N85" i="221"/>
  <c r="L91" i="221" s="1"/>
  <c r="N82" i="179"/>
  <c r="L87" i="179" s="1"/>
  <c r="L84" i="354"/>
  <c r="L85" i="346"/>
  <c r="N86" i="76"/>
  <c r="N88" i="76" s="1"/>
  <c r="D67" i="5" s="1"/>
  <c r="N80" i="270"/>
  <c r="L85" i="270" s="1"/>
  <c r="N79" i="355"/>
  <c r="L84" i="355" s="1"/>
  <c r="L85" i="32"/>
  <c r="N83" i="168"/>
  <c r="L90" i="168" s="1"/>
  <c r="L83" i="65"/>
  <c r="N77" i="293"/>
  <c r="L82" i="293" s="1"/>
  <c r="N86" i="111"/>
  <c r="N88" i="111" s="1"/>
  <c r="D101" i="5" s="1"/>
  <c r="N79" i="259"/>
  <c r="L86" i="259" s="1"/>
  <c r="N77" i="283"/>
  <c r="L84" i="283" s="1"/>
  <c r="N78" i="96"/>
  <c r="L85" i="96" s="1"/>
  <c r="N78" i="68"/>
  <c r="L84" i="68" s="1"/>
  <c r="N78" i="17"/>
  <c r="L84" i="17" s="1"/>
  <c r="L84" i="363"/>
  <c r="N78" i="140"/>
  <c r="L85" i="140" s="1"/>
  <c r="N78" i="145"/>
  <c r="L84" i="145" s="1"/>
  <c r="N82" i="172"/>
  <c r="L88" i="172" s="1"/>
  <c r="N85" i="279"/>
  <c r="L90" i="279" s="1"/>
  <c r="N86" i="225"/>
  <c r="N88" i="225" s="1"/>
  <c r="D186" i="5" s="1"/>
  <c r="N80" i="271"/>
  <c r="L85" i="271" s="1"/>
  <c r="L86" i="321"/>
  <c r="N87" i="321" s="1"/>
  <c r="N89" i="321" s="1"/>
  <c r="D277" i="5" s="1"/>
  <c r="N86" i="77"/>
  <c r="N88" i="77" s="1"/>
  <c r="D68" i="5" s="1"/>
  <c r="N79" i="317"/>
  <c r="L85" i="317" s="1"/>
  <c r="L83" i="32"/>
  <c r="N78" i="33"/>
  <c r="L85" i="33" s="1"/>
  <c r="N77" i="286"/>
  <c r="L83" i="286" s="1"/>
  <c r="N83" i="162"/>
  <c r="L89" i="162" s="1"/>
  <c r="N81" i="244"/>
  <c r="L87" i="244" s="1"/>
  <c r="N79" i="357"/>
  <c r="L85" i="357" s="1"/>
  <c r="N78" i="144"/>
  <c r="L85" i="144" s="1"/>
  <c r="N83" i="266"/>
  <c r="L90" i="266" s="1"/>
  <c r="N79" i="150"/>
  <c r="L85" i="150" s="1"/>
  <c r="N79" i="262"/>
  <c r="L86" i="262" s="1"/>
  <c r="N78" i="36"/>
  <c r="L84" i="36" s="1"/>
  <c r="N86" i="114"/>
  <c r="N88" i="114" s="1"/>
  <c r="D104" i="5" s="1"/>
  <c r="L85" i="314"/>
  <c r="N78" i="91"/>
  <c r="L85" i="91" s="1"/>
  <c r="N79" i="235"/>
  <c r="L84" i="235" s="1"/>
  <c r="N79" i="263"/>
  <c r="L86" i="263" s="1"/>
  <c r="N86" i="122"/>
  <c r="N88" i="122" s="1"/>
  <c r="D112" i="5" s="1"/>
  <c r="N79" i="236"/>
  <c r="L86" i="236" s="1"/>
  <c r="N78" i="19"/>
  <c r="L84" i="300"/>
  <c r="L83" i="300"/>
  <c r="L82" i="300"/>
  <c r="L85" i="56"/>
  <c r="L84" i="56"/>
  <c r="L83" i="56"/>
  <c r="N86" i="56" s="1"/>
  <c r="N88" i="56" s="1"/>
  <c r="D48" i="5" s="1"/>
  <c r="L83" i="31"/>
  <c r="N86" i="31" s="1"/>
  <c r="N88" i="31" s="1"/>
  <c r="D23" i="5" s="1"/>
  <c r="L87" i="277"/>
  <c r="L84" i="241"/>
  <c r="L86" i="277"/>
  <c r="L84" i="130"/>
  <c r="L85" i="241"/>
  <c r="L84" i="293"/>
  <c r="L84" i="327"/>
  <c r="N87" i="327" s="1"/>
  <c r="N89" i="327" s="1"/>
  <c r="D281" i="5" s="1"/>
  <c r="L84" i="239"/>
  <c r="N77" i="310"/>
  <c r="L84" i="310" s="1"/>
  <c r="L85" i="131"/>
  <c r="L86" i="327"/>
  <c r="L85" i="100"/>
  <c r="L85" i="233"/>
  <c r="L79" i="228"/>
  <c r="L84" i="290"/>
  <c r="L83" i="290"/>
  <c r="L84" i="233"/>
  <c r="N83" i="158"/>
  <c r="L90" i="158" s="1"/>
  <c r="N83" i="267"/>
  <c r="L90" i="267" s="1"/>
  <c r="N79" i="254"/>
  <c r="L86" i="254" s="1"/>
  <c r="N78" i="29"/>
  <c r="L83" i="29" s="1"/>
  <c r="L84" i="342"/>
  <c r="N80" i="232"/>
  <c r="L85" i="232" s="1"/>
  <c r="L86" i="342"/>
  <c r="N79" i="333"/>
  <c r="L85" i="333" s="1"/>
  <c r="L86" i="317"/>
  <c r="L84" i="317"/>
  <c r="L85" i="296"/>
  <c r="L84" i="296"/>
  <c r="L86" i="296"/>
  <c r="N86" i="109"/>
  <c r="N88" i="109" s="1"/>
  <c r="D99" i="5" s="1"/>
  <c r="N80" i="48"/>
  <c r="L87" i="48" s="1"/>
  <c r="N86" i="220"/>
  <c r="L93" i="220" s="1"/>
  <c r="N77" i="325"/>
  <c r="L82" i="325" s="1"/>
  <c r="L86" i="345"/>
  <c r="N78" i="86"/>
  <c r="N78" i="43"/>
  <c r="L83" i="43" s="1"/>
  <c r="N83" i="282"/>
  <c r="L88" i="282" s="1"/>
  <c r="N86" i="367"/>
  <c r="N88" i="367" s="1"/>
  <c r="D317" i="5" s="1"/>
  <c r="L84" i="92"/>
  <c r="N93" i="260"/>
  <c r="L98" i="260" s="1"/>
  <c r="L85" i="239"/>
  <c r="L86" i="235"/>
  <c r="L86" i="315"/>
  <c r="N81" i="50"/>
  <c r="L87" i="50" s="1"/>
  <c r="N83" i="185"/>
  <c r="L88" i="185" s="1"/>
  <c r="N83" i="154"/>
  <c r="L88" i="154" s="1"/>
  <c r="L82" i="301"/>
  <c r="L85" i="240"/>
  <c r="L86" i="240"/>
  <c r="N87" i="371"/>
  <c r="N89" i="371" s="1"/>
  <c r="D293" i="5" s="1"/>
  <c r="L85" i="214"/>
  <c r="N77" i="287"/>
  <c r="L83" i="287" s="1"/>
  <c r="L86" i="319"/>
  <c r="N83" i="157"/>
  <c r="L89" i="157" s="1"/>
  <c r="L84" i="319"/>
  <c r="N82" i="189"/>
  <c r="L88" i="189" s="1"/>
  <c r="L82" i="305"/>
  <c r="N83" i="176"/>
  <c r="L90" i="176" s="1"/>
  <c r="N78" i="83"/>
  <c r="L83" i="83" s="1"/>
  <c r="N78" i="135"/>
  <c r="L86" i="294"/>
  <c r="N78" i="79"/>
  <c r="N85" i="165"/>
  <c r="N77" i="309"/>
  <c r="L84" i="309" s="1"/>
  <c r="N83" i="171"/>
  <c r="L89" i="171" s="1"/>
  <c r="N83" i="249"/>
  <c r="L88" i="249" s="1"/>
  <c r="N78" i="106"/>
  <c r="L84" i="106" s="1"/>
  <c r="N78" i="99"/>
  <c r="L83" i="99" s="1"/>
  <c r="L84" i="305"/>
  <c r="L85" i="366"/>
  <c r="N77" i="285"/>
  <c r="L82" i="285" s="1"/>
  <c r="N78" i="89"/>
  <c r="L85" i="89" s="1"/>
  <c r="N78" i="85"/>
  <c r="L83" i="85" s="1"/>
  <c r="N79" i="329"/>
  <c r="L84" i="329" s="1"/>
  <c r="L84" i="294"/>
  <c r="L84" i="350"/>
  <c r="N78" i="34"/>
  <c r="L83" i="34" s="1"/>
  <c r="L85" i="344"/>
  <c r="N82" i="174"/>
  <c r="L89" i="174" s="1"/>
  <c r="L85" i="356"/>
  <c r="L86" i="366"/>
  <c r="L85" i="295"/>
  <c r="N78" i="41"/>
  <c r="L84" i="41" s="1"/>
  <c r="L85" i="350"/>
  <c r="N78" i="105"/>
  <c r="L83" i="105" s="1"/>
  <c r="L86" i="353"/>
  <c r="L86" i="272"/>
  <c r="L86" i="237"/>
  <c r="L86" i="344"/>
  <c r="L84" i="357"/>
  <c r="L85" i="130"/>
  <c r="L85" i="237"/>
  <c r="L86" i="251"/>
  <c r="N78" i="243"/>
  <c r="L85" i="243" s="1"/>
  <c r="N78" i="35"/>
  <c r="L84" i="35" s="1"/>
  <c r="N86" i="65"/>
  <c r="N88" i="65" s="1"/>
  <c r="D56" i="5" s="1"/>
  <c r="L86" i="356"/>
  <c r="L84" i="295"/>
  <c r="L83" i="299"/>
  <c r="N83" i="182"/>
  <c r="L90" i="182" s="1"/>
  <c r="N86" i="63"/>
  <c r="N88" i="63" s="1"/>
  <c r="D54" i="5" s="1"/>
  <c r="L82" i="299"/>
  <c r="L86" i="238"/>
  <c r="N78" i="84"/>
  <c r="L83" i="84" s="1"/>
  <c r="L83" i="291"/>
  <c r="L86" i="357"/>
  <c r="L87" i="273"/>
  <c r="N78" i="141"/>
  <c r="L83" i="141" s="1"/>
  <c r="N78" i="138"/>
  <c r="L84" i="138" s="1"/>
  <c r="N88" i="252"/>
  <c r="L95" i="252" s="1"/>
  <c r="N78" i="87"/>
  <c r="L83" i="87" s="1"/>
  <c r="L84" i="322"/>
  <c r="N82" i="183"/>
  <c r="L88" i="183" s="1"/>
  <c r="L90" i="170"/>
  <c r="L85" i="251"/>
  <c r="L85" i="348"/>
  <c r="L86" i="273"/>
  <c r="N78" i="97"/>
  <c r="L83" i="97" s="1"/>
  <c r="L85" i="354"/>
  <c r="L86" i="322"/>
  <c r="L84" i="51"/>
  <c r="L85" i="235"/>
  <c r="N80" i="275"/>
  <c r="L86" i="275" s="1"/>
  <c r="L84" i="297"/>
  <c r="L84" i="26"/>
  <c r="N78" i="14"/>
  <c r="L84" i="14" s="1"/>
  <c r="L84" i="192"/>
  <c r="N78" i="22"/>
  <c r="L85" i="22" s="1"/>
  <c r="L85" i="26"/>
  <c r="N78" i="242"/>
  <c r="L84" i="191"/>
  <c r="L85" i="132"/>
  <c r="L85" i="258"/>
  <c r="L87" i="218"/>
  <c r="L89" i="218"/>
  <c r="L82" i="191"/>
  <c r="L83" i="132"/>
  <c r="L84" i="238"/>
  <c r="L83" i="55"/>
  <c r="L84" i="55"/>
  <c r="L85" i="55"/>
  <c r="L86" i="347"/>
  <c r="L85" i="347"/>
  <c r="L84" i="291"/>
  <c r="L84" i="61"/>
  <c r="L83" i="74"/>
  <c r="L85" i="61"/>
  <c r="L85" i="316"/>
  <c r="L84" i="144"/>
  <c r="L86" i="316"/>
  <c r="L86" i="337"/>
  <c r="N78" i="44"/>
  <c r="L83" i="44" s="1"/>
  <c r="L84" i="69"/>
  <c r="L86" i="328"/>
  <c r="L85" i="328"/>
  <c r="L84" i="328"/>
  <c r="L85" i="323"/>
  <c r="L84" i="323"/>
  <c r="L92" i="207"/>
  <c r="L85" i="208"/>
  <c r="N79" i="247"/>
  <c r="L85" i="247" s="1"/>
  <c r="N79" i="256"/>
  <c r="L86" i="256" s="1"/>
  <c r="N78" i="143"/>
  <c r="L84" i="143" s="1"/>
  <c r="N83" i="248"/>
  <c r="L88" i="248" s="1"/>
  <c r="N78" i="54"/>
  <c r="L83" i="54" s="1"/>
  <c r="N85" i="245"/>
  <c r="L90" i="245" s="1"/>
  <c r="L86" i="281"/>
  <c r="L87" i="281"/>
  <c r="L85" i="281"/>
  <c r="N79" i="335"/>
  <c r="L84" i="335" s="1"/>
  <c r="L83" i="78"/>
  <c r="N85" i="78" s="1"/>
  <c r="N87" i="78" s="1"/>
  <c r="D69" i="5" s="1"/>
  <c r="N87" i="343"/>
  <c r="N89" i="343" s="1"/>
  <c r="D296" i="5" s="1"/>
  <c r="L89" i="170"/>
  <c r="L84" i="71"/>
  <c r="N86" i="71" s="1"/>
  <c r="N88" i="71" s="1"/>
  <c r="D62" i="5" s="1"/>
  <c r="L88" i="217"/>
  <c r="L91" i="207"/>
  <c r="L85" i="193"/>
  <c r="L85" i="71"/>
  <c r="L84" i="193"/>
  <c r="L86" i="331"/>
  <c r="L83" i="12"/>
  <c r="L88" i="219"/>
  <c r="N90" i="219" s="1"/>
  <c r="N92" i="219" s="1"/>
  <c r="D181" i="5" s="1"/>
  <c r="L84" i="250"/>
  <c r="L85" i="234"/>
  <c r="N78" i="18"/>
  <c r="L84" i="18" s="1"/>
  <c r="L85" i="331"/>
  <c r="N78" i="20"/>
  <c r="L85" i="20" s="1"/>
  <c r="L83" i="23"/>
  <c r="L82" i="133"/>
  <c r="L86" i="250"/>
  <c r="L85" i="334"/>
  <c r="L84" i="234"/>
  <c r="N78" i="9"/>
  <c r="L84" i="9" s="1"/>
  <c r="L84" i="306"/>
  <c r="L85" i="147"/>
  <c r="L83" i="92"/>
  <c r="L86" i="332"/>
  <c r="L84" i="337"/>
  <c r="L84" i="23"/>
  <c r="L81" i="229"/>
  <c r="L83" i="140"/>
  <c r="L89" i="266"/>
  <c r="L90" i="282"/>
  <c r="L85" i="236"/>
  <c r="L85" i="332"/>
  <c r="L85" i="306"/>
  <c r="L83" i="133"/>
  <c r="L83" i="45"/>
  <c r="L88" i="280"/>
  <c r="L83" i="147"/>
  <c r="L84" i="107"/>
  <c r="L83" i="144"/>
  <c r="L81" i="228"/>
  <c r="L83" i="107"/>
  <c r="L85" i="311"/>
  <c r="L84" i="311"/>
  <c r="L86" i="311"/>
  <c r="L84" i="27"/>
  <c r="L82" i="298"/>
  <c r="L84" i="213"/>
  <c r="L89" i="177"/>
  <c r="L84" i="99"/>
  <c r="L84" i="95"/>
  <c r="L83" i="57"/>
  <c r="L84" i="263"/>
  <c r="L83" i="91"/>
  <c r="L86" i="334"/>
  <c r="L85" i="330"/>
  <c r="L85" i="27"/>
  <c r="L83" i="49"/>
  <c r="L84" i="298"/>
  <c r="L85" i="213"/>
  <c r="L85" i="362"/>
  <c r="L88" i="177"/>
  <c r="L84" i="265"/>
  <c r="L85" i="265"/>
  <c r="L85" i="263"/>
  <c r="L84" i="91"/>
  <c r="L84" i="190"/>
  <c r="L86" i="261"/>
  <c r="L84" i="49"/>
  <c r="L84" i="362"/>
  <c r="L82" i="190"/>
  <c r="L84" i="330"/>
  <c r="N83" i="155"/>
  <c r="L89" i="155" s="1"/>
  <c r="N86" i="32"/>
  <c r="N88" i="32" s="1"/>
  <c r="D24" i="5" s="1"/>
  <c r="L94" i="246"/>
  <c r="L96" i="246"/>
  <c r="N86" i="123"/>
  <c r="N88" i="123" s="1"/>
  <c r="D114" i="5" s="1"/>
  <c r="L85" i="355"/>
  <c r="L86" i="355"/>
  <c r="N86" i="224"/>
  <c r="N88" i="224" s="1"/>
  <c r="D185" i="5" s="1"/>
  <c r="N86" i="115"/>
  <c r="N88" i="115" s="1"/>
  <c r="D106" i="5" s="1"/>
  <c r="L90" i="268"/>
  <c r="L89" i="268"/>
  <c r="L88" i="268"/>
  <c r="L87" i="275"/>
  <c r="L84" i="100"/>
  <c r="N86" i="100" s="1"/>
  <c r="N88" i="100" s="1"/>
  <c r="D90" i="5" s="1"/>
  <c r="N78" i="37"/>
  <c r="L85" i="37" s="1"/>
  <c r="L83" i="128"/>
  <c r="N82" i="164"/>
  <c r="L85" i="69"/>
  <c r="L85" i="307"/>
  <c r="L85" i="264"/>
  <c r="L84" i="128"/>
  <c r="N78" i="38"/>
  <c r="L83" i="127"/>
  <c r="L86" i="307"/>
  <c r="L86" i="264"/>
  <c r="L83" i="214"/>
  <c r="N86" i="214" s="1"/>
  <c r="N88" i="214" s="1"/>
  <c r="D176" i="5" s="1"/>
  <c r="N78" i="39"/>
  <c r="L85" i="39" s="1"/>
  <c r="L82" i="127"/>
  <c r="N78" i="80"/>
  <c r="L83" i="80" s="1"/>
  <c r="N87" i="351"/>
  <c r="N89" i="351" s="1"/>
  <c r="D303" i="5" s="1"/>
  <c r="N86" i="119"/>
  <c r="N88" i="119" s="1"/>
  <c r="D109" i="5" s="1"/>
  <c r="L85" i="216"/>
  <c r="L83" i="216"/>
  <c r="L83" i="66"/>
  <c r="L85" i="66"/>
  <c r="L84" i="66"/>
  <c r="N86" i="121"/>
  <c r="N88" i="121" s="1"/>
  <c r="D111" i="5" s="1"/>
  <c r="N86" i="110"/>
  <c r="N88" i="110" s="1"/>
  <c r="D100" i="5" s="1"/>
  <c r="N87" i="315"/>
  <c r="N89" i="315" s="1"/>
  <c r="D271" i="5" s="1"/>
  <c r="N85" i="303"/>
  <c r="N87" i="303" s="1"/>
  <c r="D259" i="5" s="1"/>
  <c r="N87" i="339"/>
  <c r="N89" i="339" s="1"/>
  <c r="D292" i="5" s="1"/>
  <c r="L89" i="267"/>
  <c r="L80" i="229"/>
  <c r="L85" i="99"/>
  <c r="L85" i="95"/>
  <c r="L86" i="257"/>
  <c r="L85" i="272"/>
  <c r="L88" i="168"/>
  <c r="L88" i="266"/>
  <c r="L85" i="142"/>
  <c r="L83" i="297"/>
  <c r="L85" i="58"/>
  <c r="N86" i="116"/>
  <c r="N88" i="116" s="1"/>
  <c r="D105" i="5" s="1"/>
  <c r="L87" i="274"/>
  <c r="L85" i="43"/>
  <c r="L82" i="72"/>
  <c r="L88" i="267"/>
  <c r="L86" i="348"/>
  <c r="L84" i="285"/>
  <c r="L84" i="353"/>
  <c r="L83" i="129"/>
  <c r="L84" i="212"/>
  <c r="L85" i="364"/>
  <c r="L89" i="280"/>
  <c r="N77" i="75"/>
  <c r="L83" i="75" s="1"/>
  <c r="L84" i="142"/>
  <c r="L84" i="58"/>
  <c r="N87" i="239"/>
  <c r="N89" i="239" s="1"/>
  <c r="D199" i="5" s="1"/>
  <c r="L85" i="312"/>
  <c r="L86" i="312"/>
  <c r="N78" i="82"/>
  <c r="L85" i="82" s="1"/>
  <c r="L85" i="274"/>
  <c r="L84" i="129"/>
  <c r="L85" i="212"/>
  <c r="L84" i="364"/>
  <c r="L87" i="180"/>
  <c r="L84" i="257"/>
  <c r="L84" i="312"/>
  <c r="N86" i="226"/>
  <c r="N88" i="226" s="1"/>
  <c r="D187" i="5" s="1"/>
  <c r="N87" i="354"/>
  <c r="N89" i="354" s="1"/>
  <c r="D306" i="5" s="1"/>
  <c r="N86" i="70"/>
  <c r="N88" i="70" s="1"/>
  <c r="D61" i="5" s="1"/>
  <c r="N85" i="304"/>
  <c r="N87" i="304" s="1"/>
  <c r="D260" i="5" s="1"/>
  <c r="N87" i="360"/>
  <c r="N89" i="360" s="1"/>
  <c r="D311" i="5" s="1"/>
  <c r="L86" i="318"/>
  <c r="L84" i="318"/>
  <c r="L85" i="318"/>
  <c r="N87" i="352"/>
  <c r="N89" i="352" s="1"/>
  <c r="D304" i="5" s="1"/>
  <c r="N87" i="346"/>
  <c r="N89" i="346" s="1"/>
  <c r="D299" i="5" s="1"/>
  <c r="L84" i="131"/>
  <c r="L84" i="336"/>
  <c r="L84" i="261"/>
  <c r="L89" i="180"/>
  <c r="L85" i="46"/>
  <c r="L85" i="19"/>
  <c r="L83" i="19"/>
  <c r="L88" i="176"/>
  <c r="L84" i="72"/>
  <c r="L89" i="217"/>
  <c r="L85" i="12"/>
  <c r="L84" i="140"/>
  <c r="L83" i="309"/>
  <c r="L84" i="208"/>
  <c r="L84" i="137"/>
  <c r="L83" i="145"/>
  <c r="L83" i="35"/>
  <c r="L84" i="74"/>
  <c r="N85" i="74" s="1"/>
  <c r="N87" i="74" s="1"/>
  <c r="D65" i="5" s="1"/>
  <c r="L83" i="209"/>
  <c r="L99" i="260"/>
  <c r="L85" i="145"/>
  <c r="L89" i="176"/>
  <c r="L83" i="7"/>
  <c r="L85" i="16"/>
  <c r="L82" i="192"/>
  <c r="L83" i="53"/>
  <c r="L83" i="25"/>
  <c r="L85" i="137"/>
  <c r="L84" i="45"/>
  <c r="L83" i="46"/>
  <c r="L84" i="19"/>
  <c r="L86" i="336"/>
  <c r="L89" i="179"/>
  <c r="L88" i="179"/>
  <c r="L83" i="24"/>
  <c r="L86" i="365"/>
  <c r="L85" i="53"/>
  <c r="L84" i="57"/>
  <c r="L85" i="24"/>
  <c r="L85" i="365"/>
  <c r="L84" i="25"/>
  <c r="L83" i="139"/>
  <c r="L84" i="139"/>
  <c r="L84" i="54"/>
  <c r="L85" i="103"/>
  <c r="L83" i="103"/>
  <c r="L84" i="103"/>
  <c r="L84" i="148"/>
  <c r="L83" i="148"/>
  <c r="L85" i="215"/>
  <c r="L84" i="215"/>
  <c r="L83" i="215"/>
  <c r="L84" i="60"/>
  <c r="L85" i="60"/>
  <c r="L83" i="60"/>
  <c r="L88" i="160"/>
  <c r="L87" i="160"/>
  <c r="L89" i="160"/>
  <c r="L84" i="7"/>
  <c r="N86" i="47"/>
  <c r="N88" i="47" s="1"/>
  <c r="D39" i="5" s="1"/>
  <c r="L84" i="22"/>
  <c r="L85" i="42"/>
  <c r="L83" i="42"/>
  <c r="L84" i="42"/>
  <c r="L84" i="21"/>
  <c r="L83" i="21"/>
  <c r="L85" i="21"/>
  <c r="L85" i="81"/>
  <c r="L83" i="81"/>
  <c r="L84" i="81"/>
  <c r="L85" i="94"/>
  <c r="L84" i="94"/>
  <c r="L83" i="94"/>
  <c r="L84" i="52"/>
  <c r="L83" i="52"/>
  <c r="L85" i="52"/>
  <c r="L84" i="59"/>
  <c r="L83" i="59"/>
  <c r="L85" i="59"/>
  <c r="N86" i="130"/>
  <c r="N88" i="130" s="1"/>
  <c r="D121" i="5" s="1"/>
  <c r="L83" i="16"/>
  <c r="L85" i="67"/>
  <c r="L83" i="67"/>
  <c r="L84" i="67"/>
  <c r="N87" i="253"/>
  <c r="N89" i="253" s="1"/>
  <c r="D213" i="5" s="1"/>
  <c r="L85" i="40"/>
  <c r="L85" i="17"/>
  <c r="L85" i="30"/>
  <c r="L84" i="30"/>
  <c r="L83" i="30"/>
  <c r="L84" i="15"/>
  <c r="L85" i="15"/>
  <c r="N86" i="51"/>
  <c r="N88" i="51" s="1"/>
  <c r="D43" i="5" s="1"/>
  <c r="L82" i="289"/>
  <c r="L84" i="289"/>
  <c r="L83" i="289"/>
  <c r="L84" i="259"/>
  <c r="L83" i="96"/>
  <c r="L84" i="96"/>
  <c r="L83" i="136"/>
  <c r="L85" i="136"/>
  <c r="L84" i="136"/>
  <c r="L80" i="227"/>
  <c r="L81" i="227"/>
  <c r="L79" i="227"/>
  <c r="L88" i="186"/>
  <c r="L89" i="186"/>
  <c r="L90" i="186"/>
  <c r="L88" i="187"/>
  <c r="L89" i="187"/>
  <c r="L90" i="187"/>
  <c r="L85" i="90"/>
  <c r="L83" i="90"/>
  <c r="L84" i="90"/>
  <c r="L85" i="146"/>
  <c r="L84" i="146"/>
  <c r="L83" i="146"/>
  <c r="N87" i="233"/>
  <c r="N89" i="233" s="1"/>
  <c r="D193" i="5" s="1"/>
  <c r="N87" i="359"/>
  <c r="N89" i="359" s="1"/>
  <c r="D310" i="5" s="1"/>
  <c r="L84" i="231"/>
  <c r="L83" i="231"/>
  <c r="L85" i="231"/>
  <c r="L83" i="98"/>
  <c r="L84" i="98"/>
  <c r="L85" i="98"/>
  <c r="L84" i="108"/>
  <c r="L85" i="108"/>
  <c r="L83" i="108"/>
  <c r="L84" i="101"/>
  <c r="L85" i="101"/>
  <c r="L83" i="101"/>
  <c r="N88" i="276"/>
  <c r="N90" i="276" s="1"/>
  <c r="D234" i="5" s="1"/>
  <c r="L84" i="302"/>
  <c r="L83" i="302"/>
  <c r="L82" i="302"/>
  <c r="L83" i="88"/>
  <c r="L83" i="135"/>
  <c r="L84" i="135"/>
  <c r="L85" i="135"/>
  <c r="N86" i="28"/>
  <c r="N88" i="28" s="1"/>
  <c r="D20" i="5" s="1"/>
  <c r="N87" i="357"/>
  <c r="N89" i="357" s="1"/>
  <c r="D309" i="5" s="1"/>
  <c r="L84" i="292"/>
  <c r="L82" i="292"/>
  <c r="L83" i="292"/>
  <c r="L83" i="86"/>
  <c r="L85" i="86"/>
  <c r="L84" i="86"/>
  <c r="L85" i="102"/>
  <c r="L84" i="102"/>
  <c r="L83" i="102"/>
  <c r="L85" i="308"/>
  <c r="L84" i="308"/>
  <c r="L86" i="308"/>
  <c r="L83" i="68"/>
  <c r="L85" i="44" l="1"/>
  <c r="N86" i="64"/>
  <c r="N88" i="64" s="1"/>
  <c r="D55" i="5" s="1"/>
  <c r="N87" i="319"/>
  <c r="N89" i="319" s="1"/>
  <c r="D275" i="5" s="1"/>
  <c r="N87" i="345"/>
  <c r="N89" i="345" s="1"/>
  <c r="D298" i="5" s="1"/>
  <c r="N87" i="241"/>
  <c r="N89" i="241" s="1"/>
  <c r="D201" i="5" s="1"/>
  <c r="L83" i="293"/>
  <c r="N85" i="293" s="1"/>
  <c r="N87" i="293" s="1"/>
  <c r="D249" i="5" s="1"/>
  <c r="N87" i="314"/>
  <c r="N89" i="314" s="1"/>
  <c r="D270" i="5" s="1"/>
  <c r="L85" i="68"/>
  <c r="N86" i="68" s="1"/>
  <c r="N88" i="68" s="1"/>
  <c r="D59" i="5" s="1"/>
  <c r="L83" i="40"/>
  <c r="L84" i="149"/>
  <c r="L88" i="181"/>
  <c r="L85" i="36"/>
  <c r="L86" i="271"/>
  <c r="L87" i="232"/>
  <c r="L90" i="185"/>
  <c r="L87" i="188"/>
  <c r="N90" i="188" s="1"/>
  <c r="N92" i="188" s="1"/>
  <c r="D167" i="5" s="1"/>
  <c r="N86" i="131"/>
  <c r="N88" i="131" s="1"/>
  <c r="D122" i="5" s="1"/>
  <c r="L83" i="36"/>
  <c r="N85" i="301"/>
  <c r="N87" i="301" s="1"/>
  <c r="L84" i="284"/>
  <c r="L86" i="313"/>
  <c r="N87" i="313" s="1"/>
  <c r="N89" i="313" s="1"/>
  <c r="D269" i="5" s="1"/>
  <c r="N87" i="363"/>
  <c r="N89" i="363" s="1"/>
  <c r="D313" i="5" s="1"/>
  <c r="L88" i="162"/>
  <c r="L89" i="181"/>
  <c r="N90" i="181" s="1"/>
  <c r="N92" i="181" s="1"/>
  <c r="D161" i="5" s="1"/>
  <c r="L85" i="313"/>
  <c r="L83" i="149"/>
  <c r="L87" i="271"/>
  <c r="L86" i="232"/>
  <c r="L90" i="162"/>
  <c r="N91" i="162" s="1"/>
  <c r="N93" i="162" s="1"/>
  <c r="D148" i="5" s="1"/>
  <c r="L85" i="138"/>
  <c r="L88" i="188"/>
  <c r="L84" i="258"/>
  <c r="N82" i="228"/>
  <c r="N84" i="228" s="1"/>
  <c r="D189" i="5" s="1"/>
  <c r="L82" i="283"/>
  <c r="L84" i="88"/>
  <c r="L87" i="184"/>
  <c r="L84" i="262"/>
  <c r="N87" i="262" s="1"/>
  <c r="N89" i="262" s="1"/>
  <c r="D221" i="5" s="1"/>
  <c r="L85" i="262"/>
  <c r="L84" i="209"/>
  <c r="L83" i="283"/>
  <c r="L87" i="270"/>
  <c r="L84" i="236"/>
  <c r="L83" i="33"/>
  <c r="L88" i="184"/>
  <c r="L86" i="270"/>
  <c r="N88" i="270" s="1"/>
  <c r="N90" i="270" s="1"/>
  <c r="D228" i="5" s="1"/>
  <c r="L84" i="33"/>
  <c r="L84" i="44"/>
  <c r="L82" i="284"/>
  <c r="N87" i="340"/>
  <c r="N89" i="340" s="1"/>
  <c r="D294" i="5" s="1"/>
  <c r="L85" i="9"/>
  <c r="L83" i="89"/>
  <c r="L84" i="286"/>
  <c r="L82" i="286"/>
  <c r="L100" i="260"/>
  <c r="L87" i="189"/>
  <c r="L83" i="14"/>
  <c r="N86" i="14" s="1"/>
  <c r="N88" i="14" s="1"/>
  <c r="D6" i="5" s="1"/>
  <c r="L82" i="310"/>
  <c r="L85" i="14"/>
  <c r="L82" i="309"/>
  <c r="L89" i="189"/>
  <c r="L84" i="254"/>
  <c r="L85" i="254"/>
  <c r="L88" i="178"/>
  <c r="L89" i="178"/>
  <c r="N87" i="296"/>
  <c r="N89" i="296" s="1"/>
  <c r="D252" i="5" s="1"/>
  <c r="N85" i="300"/>
  <c r="N87" i="300" s="1"/>
  <c r="D256" i="5" s="1"/>
  <c r="L92" i="279"/>
  <c r="L91" i="279"/>
  <c r="N93" i="279" s="1"/>
  <c r="N95" i="279" s="1"/>
  <c r="D236" i="5" s="1"/>
  <c r="N90" i="218"/>
  <c r="N92" i="218" s="1"/>
  <c r="D180" i="5" s="1"/>
  <c r="L85" i="85"/>
  <c r="L85" i="134"/>
  <c r="L85" i="259"/>
  <c r="N87" i="259" s="1"/>
  <c r="N89" i="259" s="1"/>
  <c r="D218" i="5" s="1"/>
  <c r="L83" i="17"/>
  <c r="N86" i="17" s="1"/>
  <c r="N88" i="17" s="1"/>
  <c r="D9" i="5" s="1"/>
  <c r="L86" i="150"/>
  <c r="L90" i="221"/>
  <c r="L84" i="85"/>
  <c r="L85" i="35"/>
  <c r="N86" i="35" s="1"/>
  <c r="N88" i="35" s="1"/>
  <c r="D37" i="5" s="1"/>
  <c r="L83" i="138"/>
  <c r="N86" i="138" s="1"/>
  <c r="N88" i="138" s="1"/>
  <c r="D129" i="5" s="1"/>
  <c r="L87" i="172"/>
  <c r="L84" i="89"/>
  <c r="N86" i="89" s="1"/>
  <c r="N88" i="89" s="1"/>
  <c r="D80" i="5" s="1"/>
  <c r="L89" i="282"/>
  <c r="N91" i="282" s="1"/>
  <c r="N93" i="282" s="1"/>
  <c r="D239" i="5" s="1"/>
  <c r="L86" i="244"/>
  <c r="N87" i="356"/>
  <c r="N89" i="356" s="1"/>
  <c r="D308" i="5" s="1"/>
  <c r="L89" i="185"/>
  <c r="N91" i="185" s="1"/>
  <c r="N93" i="185" s="1"/>
  <c r="D165" i="5" s="1"/>
  <c r="N85" i="290"/>
  <c r="N87" i="290" s="1"/>
  <c r="D246" i="5" s="1"/>
  <c r="N88" i="277"/>
  <c r="N90" i="277" s="1"/>
  <c r="D235" i="5" s="1"/>
  <c r="L83" i="134"/>
  <c r="L85" i="54"/>
  <c r="L92" i="221"/>
  <c r="L90" i="171"/>
  <c r="L84" i="150"/>
  <c r="N87" i="348"/>
  <c r="N89" i="348" s="1"/>
  <c r="D301" i="5" s="1"/>
  <c r="N91" i="266"/>
  <c r="N93" i="266" s="1"/>
  <c r="D225" i="5" s="1"/>
  <c r="L89" i="172"/>
  <c r="L89" i="168"/>
  <c r="L94" i="252"/>
  <c r="L88" i="171"/>
  <c r="N91" i="171" s="1"/>
  <c r="N93" i="171" s="1"/>
  <c r="D156" i="5" s="1"/>
  <c r="N87" i="316"/>
  <c r="N89" i="316" s="1"/>
  <c r="D272" i="5" s="1"/>
  <c r="N87" i="235"/>
  <c r="N89" i="235" s="1"/>
  <c r="D195" i="5" s="1"/>
  <c r="L88" i="244"/>
  <c r="N89" i="244" s="1"/>
  <c r="N91" i="244" s="1"/>
  <c r="D204" i="5" s="1"/>
  <c r="N87" i="317"/>
  <c r="N89" i="317" s="1"/>
  <c r="D273" i="5" s="1"/>
  <c r="N86" i="33"/>
  <c r="N88" i="33" s="1"/>
  <c r="D25" i="5" s="1"/>
  <c r="N91" i="170"/>
  <c r="N93" i="170" s="1"/>
  <c r="D152" i="5" s="1"/>
  <c r="N86" i="216"/>
  <c r="N88" i="216" s="1"/>
  <c r="D178" i="5" s="1"/>
  <c r="L84" i="333"/>
  <c r="N86" i="140"/>
  <c r="N88" i="140" s="1"/>
  <c r="D132" i="5" s="1"/>
  <c r="N87" i="350"/>
  <c r="N89" i="350" s="1"/>
  <c r="D302" i="5" s="1"/>
  <c r="L86" i="333"/>
  <c r="N87" i="333" s="1"/>
  <c r="N89" i="333" s="1"/>
  <c r="D287" i="5" s="1"/>
  <c r="L83" i="310"/>
  <c r="L86" i="335"/>
  <c r="L86" i="50"/>
  <c r="N87" i="334"/>
  <c r="N89" i="334" s="1"/>
  <c r="D288" i="5" s="1"/>
  <c r="N86" i="55"/>
  <c r="N88" i="55" s="1"/>
  <c r="D47" i="5" s="1"/>
  <c r="L84" i="43"/>
  <c r="N87" i="306"/>
  <c r="N89" i="306" s="1"/>
  <c r="D262" i="5" s="1"/>
  <c r="L93" i="252"/>
  <c r="N87" i="238"/>
  <c r="N89" i="238" s="1"/>
  <c r="D198" i="5" s="1"/>
  <c r="N85" i="291"/>
  <c r="N87" i="291" s="1"/>
  <c r="D247" i="5" s="1"/>
  <c r="N85" i="299"/>
  <c r="N87" i="299" s="1"/>
  <c r="D255" i="5" s="1"/>
  <c r="N87" i="342"/>
  <c r="N89" i="342" s="1"/>
  <c r="D295" i="5" s="1"/>
  <c r="L88" i="50"/>
  <c r="L83" i="22"/>
  <c r="N86" i="22" s="1"/>
  <c r="N88" i="22" s="1"/>
  <c r="D14" i="5" s="1"/>
  <c r="N86" i="26"/>
  <c r="N88" i="26" s="1"/>
  <c r="D18" i="5" s="1"/>
  <c r="L85" i="41"/>
  <c r="L84" i="82"/>
  <c r="N85" i="298"/>
  <c r="N87" i="298" s="1"/>
  <c r="D254" i="5" s="1"/>
  <c r="L88" i="158"/>
  <c r="L89" i="158"/>
  <c r="N91" i="158" s="1"/>
  <c r="N93" i="158" s="1"/>
  <c r="D146" i="5" s="1"/>
  <c r="L90" i="248"/>
  <c r="L89" i="248"/>
  <c r="L83" i="20"/>
  <c r="L84" i="287"/>
  <c r="L89" i="154"/>
  <c r="L85" i="275"/>
  <c r="L85" i="48"/>
  <c r="N87" i="258"/>
  <c r="N89" i="258" s="1"/>
  <c r="D217" i="5" s="1"/>
  <c r="L84" i="20"/>
  <c r="L90" i="154"/>
  <c r="L85" i="29"/>
  <c r="L85" i="87"/>
  <c r="N86" i="92"/>
  <c r="N88" i="92" s="1"/>
  <c r="D83" i="5" s="1"/>
  <c r="L84" i="29"/>
  <c r="L84" i="87"/>
  <c r="L85" i="83"/>
  <c r="L85" i="329"/>
  <c r="L84" i="84"/>
  <c r="L85" i="84"/>
  <c r="L82" i="287"/>
  <c r="N85" i="287" s="1"/>
  <c r="N87" i="287" s="1"/>
  <c r="D244" i="5" s="1"/>
  <c r="L86" i="329"/>
  <c r="N88" i="273"/>
  <c r="N90" i="273" s="1"/>
  <c r="D231" i="5" s="1"/>
  <c r="N87" i="344"/>
  <c r="N89" i="344" s="1"/>
  <c r="D297" i="5" s="1"/>
  <c r="N86" i="7"/>
  <c r="N88" i="7" s="1"/>
  <c r="D3" i="5" s="1"/>
  <c r="L86" i="48"/>
  <c r="N87" i="237"/>
  <c r="N89" i="237" s="1"/>
  <c r="D197" i="5" s="1"/>
  <c r="N87" i="294"/>
  <c r="N89" i="294" s="1"/>
  <c r="D250" i="5" s="1"/>
  <c r="L83" i="325"/>
  <c r="N87" i="240"/>
  <c r="N89" i="240" s="1"/>
  <c r="D200" i="5" s="1"/>
  <c r="L92" i="220"/>
  <c r="N86" i="132"/>
  <c r="N88" i="132" s="1"/>
  <c r="D123" i="5" s="1"/>
  <c r="N87" i="322"/>
  <c r="N89" i="322" s="1"/>
  <c r="D278" i="5" s="1"/>
  <c r="L85" i="34"/>
  <c r="L84" i="34"/>
  <c r="N88" i="274"/>
  <c r="N90" i="274" s="1"/>
  <c r="D232" i="5" s="1"/>
  <c r="N87" i="328"/>
  <c r="N89" i="328" s="1"/>
  <c r="D282" i="5" s="1"/>
  <c r="L84" i="325"/>
  <c r="N87" i="337"/>
  <c r="N89" i="337" s="1"/>
  <c r="D291" i="5" s="1"/>
  <c r="L91" i="220"/>
  <c r="N87" i="251"/>
  <c r="N89" i="251" s="1"/>
  <c r="D211" i="5" s="1"/>
  <c r="L90" i="157"/>
  <c r="L85" i="105"/>
  <c r="L84" i="105"/>
  <c r="N90" i="177"/>
  <c r="N92" i="177" s="1"/>
  <c r="N85" i="191"/>
  <c r="N87" i="191" s="1"/>
  <c r="D171" i="5" s="1"/>
  <c r="L87" i="183"/>
  <c r="N93" i="221"/>
  <c r="N95" i="221" s="1"/>
  <c r="D184" i="5" s="1"/>
  <c r="N93" i="207"/>
  <c r="N95" i="207" s="1"/>
  <c r="D183" i="5" s="1"/>
  <c r="L89" i="183"/>
  <c r="L88" i="157"/>
  <c r="N86" i="61"/>
  <c r="N88" i="61" s="1"/>
  <c r="D52" i="5" s="1"/>
  <c r="L89" i="182"/>
  <c r="N85" i="192"/>
  <c r="N87" i="192" s="1"/>
  <c r="D172" i="5" s="1"/>
  <c r="L84" i="243"/>
  <c r="N87" i="353"/>
  <c r="N89" i="353" s="1"/>
  <c r="D305" i="5" s="1"/>
  <c r="L83" i="41"/>
  <c r="L84" i="83"/>
  <c r="L85" i="79"/>
  <c r="L84" i="79"/>
  <c r="L87" i="174"/>
  <c r="L91" i="245"/>
  <c r="N87" i="347"/>
  <c r="N89" i="347" s="1"/>
  <c r="D300" i="5" s="1"/>
  <c r="L90" i="165"/>
  <c r="L91" i="165"/>
  <c r="L92" i="165"/>
  <c r="L83" i="79"/>
  <c r="L84" i="256"/>
  <c r="N87" i="193"/>
  <c r="N89" i="193" s="1"/>
  <c r="D173" i="5" s="1"/>
  <c r="N87" i="295"/>
  <c r="N89" i="295" s="1"/>
  <c r="D251" i="5" s="1"/>
  <c r="L92" i="245"/>
  <c r="L83" i="106"/>
  <c r="L85" i="106"/>
  <c r="N88" i="272"/>
  <c r="N90" i="272" s="1"/>
  <c r="D230" i="5" s="1"/>
  <c r="L83" i="243"/>
  <c r="N87" i="250"/>
  <c r="N89" i="250" s="1"/>
  <c r="D210" i="5" s="1"/>
  <c r="L85" i="97"/>
  <c r="L84" i="97"/>
  <c r="L89" i="249"/>
  <c r="L90" i="249"/>
  <c r="L88" i="182"/>
  <c r="L83" i="285"/>
  <c r="N85" i="285" s="1"/>
  <c r="N87" i="285" s="1"/>
  <c r="D242" i="5" s="1"/>
  <c r="L88" i="174"/>
  <c r="L84" i="141"/>
  <c r="L85" i="141"/>
  <c r="N87" i="332"/>
  <c r="N89" i="332" s="1"/>
  <c r="D286" i="5" s="1"/>
  <c r="N87" i="366"/>
  <c r="N89" i="366" s="1"/>
  <c r="D316" i="5" s="1"/>
  <c r="N85" i="305"/>
  <c r="N87" i="305" s="1"/>
  <c r="D261" i="5" s="1"/>
  <c r="N87" i="264"/>
  <c r="N89" i="264" s="1"/>
  <c r="D223" i="5" s="1"/>
  <c r="L85" i="335"/>
  <c r="N85" i="297"/>
  <c r="N87" i="297" s="1"/>
  <c r="D253" i="5" s="1"/>
  <c r="N83" i="229"/>
  <c r="N85" i="229" s="1"/>
  <c r="D190" i="5" s="1"/>
  <c r="L83" i="143"/>
  <c r="L84" i="242"/>
  <c r="L85" i="242"/>
  <c r="L83" i="242"/>
  <c r="N85" i="190"/>
  <c r="N87" i="190" s="1"/>
  <c r="D170" i="5" s="1"/>
  <c r="N86" i="129"/>
  <c r="N88" i="129" s="1"/>
  <c r="D118" i="5" s="1"/>
  <c r="N86" i="144"/>
  <c r="N88" i="144" s="1"/>
  <c r="D140" i="5" s="1"/>
  <c r="L85" i="143"/>
  <c r="N90" i="217"/>
  <c r="N92" i="217" s="1"/>
  <c r="D179" i="5" s="1"/>
  <c r="L85" i="256"/>
  <c r="N101" i="260"/>
  <c r="N103" i="260" s="1"/>
  <c r="D219" i="5" s="1"/>
  <c r="N90" i="180"/>
  <c r="N92" i="180" s="1"/>
  <c r="D160" i="5" s="1"/>
  <c r="N89" i="50"/>
  <c r="N91" i="50" s="1"/>
  <c r="D42" i="5" s="1"/>
  <c r="N87" i="362"/>
  <c r="N89" i="362" s="1"/>
  <c r="D312" i="5" s="1"/>
  <c r="N86" i="209"/>
  <c r="N88" i="209" s="1"/>
  <c r="D131" i="5" s="1"/>
  <c r="N86" i="212"/>
  <c r="N88" i="212" s="1"/>
  <c r="D174" i="5" s="1"/>
  <c r="N85" i="133"/>
  <c r="N87" i="133" s="1"/>
  <c r="D124" i="5" s="1"/>
  <c r="L83" i="82"/>
  <c r="N97" i="246"/>
  <c r="N99" i="246" s="1"/>
  <c r="D206" i="5" s="1"/>
  <c r="N87" i="265"/>
  <c r="N89" i="265" s="1"/>
  <c r="D224" i="5" s="1"/>
  <c r="N86" i="58"/>
  <c r="N88" i="58" s="1"/>
  <c r="D49" i="5" s="1"/>
  <c r="N86" i="69"/>
  <c r="N88" i="69" s="1"/>
  <c r="D60" i="5" s="1"/>
  <c r="N87" i="311"/>
  <c r="N89" i="311" s="1"/>
  <c r="D267" i="5" s="1"/>
  <c r="N86" i="57"/>
  <c r="N88" i="57" s="1"/>
  <c r="D53" i="5" s="1"/>
  <c r="N91" i="267"/>
  <c r="N93" i="267" s="1"/>
  <c r="D226" i="5" s="1"/>
  <c r="N86" i="128"/>
  <c r="N88" i="128" s="1"/>
  <c r="D120" i="5" s="1"/>
  <c r="L84" i="247"/>
  <c r="N86" i="107"/>
  <c r="N88" i="107" s="1"/>
  <c r="D97" i="5" s="1"/>
  <c r="N87" i="323"/>
  <c r="N89" i="323" s="1"/>
  <c r="D279" i="5" s="1"/>
  <c r="L86" i="247"/>
  <c r="L83" i="9"/>
  <c r="N86" i="9" s="1"/>
  <c r="N88" i="9" s="1"/>
  <c r="D4" i="5" s="1"/>
  <c r="N87" i="355"/>
  <c r="N89" i="355" s="1"/>
  <c r="D307" i="5" s="1"/>
  <c r="L84" i="37"/>
  <c r="N86" i="12"/>
  <c r="N88" i="12" s="1"/>
  <c r="D5" i="5" s="1"/>
  <c r="N86" i="208"/>
  <c r="N88" i="208" s="1"/>
  <c r="D119" i="5" s="1"/>
  <c r="N88" i="281"/>
  <c r="N90" i="281" s="1"/>
  <c r="D238" i="5" s="1"/>
  <c r="N86" i="16"/>
  <c r="N88" i="16" s="1"/>
  <c r="D8" i="5" s="1"/>
  <c r="N86" i="43"/>
  <c r="N88" i="43" s="1"/>
  <c r="D34" i="5" s="1"/>
  <c r="N86" i="27"/>
  <c r="N88" i="27" s="1"/>
  <c r="D19" i="5" s="1"/>
  <c r="N86" i="23"/>
  <c r="N88" i="23" s="1"/>
  <c r="D15" i="5" s="1"/>
  <c r="N86" i="147"/>
  <c r="N88" i="147" s="1"/>
  <c r="D137" i="5" s="1"/>
  <c r="N86" i="234"/>
  <c r="N88" i="234" s="1"/>
  <c r="D194" i="5" s="1"/>
  <c r="N87" i="331"/>
  <c r="N89" i="331" s="1"/>
  <c r="D285" i="5" s="1"/>
  <c r="N86" i="95"/>
  <c r="N88" i="95" s="1"/>
  <c r="D85" i="5" s="1"/>
  <c r="N86" i="213"/>
  <c r="N88" i="213" s="1"/>
  <c r="D175" i="5" s="1"/>
  <c r="N91" i="280"/>
  <c r="N93" i="280" s="1"/>
  <c r="D237" i="5" s="1"/>
  <c r="N86" i="24"/>
  <c r="N88" i="24" s="1"/>
  <c r="D16" i="5" s="1"/>
  <c r="N86" i="53"/>
  <c r="N88" i="53" s="1"/>
  <c r="D45" i="5" s="1"/>
  <c r="N86" i="91"/>
  <c r="N88" i="91" s="1"/>
  <c r="D82" i="5" s="1"/>
  <c r="N85" i="127"/>
  <c r="N87" i="127" s="1"/>
  <c r="D117" i="5" s="1"/>
  <c r="N86" i="44"/>
  <c r="N88" i="44" s="1"/>
  <c r="D35" i="5" s="1"/>
  <c r="L85" i="18"/>
  <c r="L83" i="18"/>
  <c r="N86" i="46"/>
  <c r="N88" i="46" s="1"/>
  <c r="D38" i="5" s="1"/>
  <c r="N87" i="263"/>
  <c r="N89" i="263" s="1"/>
  <c r="D222" i="5" s="1"/>
  <c r="L84" i="75"/>
  <c r="N86" i="45"/>
  <c r="N88" i="45" s="1"/>
  <c r="D36" i="5" s="1"/>
  <c r="N85" i="309"/>
  <c r="N87" i="309" s="1"/>
  <c r="D265" i="5" s="1"/>
  <c r="N87" i="261"/>
  <c r="N89" i="261" s="1"/>
  <c r="D220" i="5" s="1"/>
  <c r="L88" i="155"/>
  <c r="N87" i="236"/>
  <c r="N89" i="236" s="1"/>
  <c r="D196" i="5" s="1"/>
  <c r="N87" i="364"/>
  <c r="N89" i="364" s="1"/>
  <c r="D314" i="5" s="1"/>
  <c r="N85" i="72"/>
  <c r="N87" i="72" s="1"/>
  <c r="D63" i="5" s="1"/>
  <c r="N86" i="142"/>
  <c r="N88" i="142" s="1"/>
  <c r="D134" i="5" s="1"/>
  <c r="L82" i="75"/>
  <c r="N91" i="176"/>
  <c r="N93" i="176" s="1"/>
  <c r="D155" i="5" s="1"/>
  <c r="N87" i="307"/>
  <c r="N89" i="307" s="1"/>
  <c r="D263" i="5" s="1"/>
  <c r="N87" i="254"/>
  <c r="N89" i="254" s="1"/>
  <c r="D214" i="5" s="1"/>
  <c r="N88" i="275"/>
  <c r="N90" i="275" s="1"/>
  <c r="D233" i="5" s="1"/>
  <c r="N91" i="268"/>
  <c r="N93" i="268" s="1"/>
  <c r="D227" i="5" s="1"/>
  <c r="N91" i="168"/>
  <c r="N93" i="168" s="1"/>
  <c r="D151" i="5" s="1"/>
  <c r="N86" i="49"/>
  <c r="N88" i="49" s="1"/>
  <c r="D41" i="5" s="1"/>
  <c r="N86" i="99"/>
  <c r="N88" i="99" s="1"/>
  <c r="D89" i="5" s="1"/>
  <c r="L83" i="37"/>
  <c r="L83" i="39"/>
  <c r="L90" i="155"/>
  <c r="L84" i="39"/>
  <c r="N87" i="330"/>
  <c r="N89" i="330" s="1"/>
  <c r="D284" i="5" s="1"/>
  <c r="N90" i="179"/>
  <c r="N92" i="179" s="1"/>
  <c r="D158" i="5" s="1"/>
  <c r="N85" i="310"/>
  <c r="N87" i="310" s="1"/>
  <c r="D266" i="5" s="1"/>
  <c r="L85" i="80"/>
  <c r="L84" i="80"/>
  <c r="L88" i="164"/>
  <c r="L87" i="164"/>
  <c r="L89" i="164"/>
  <c r="L84" i="38"/>
  <c r="L83" i="38"/>
  <c r="L85" i="38"/>
  <c r="N86" i="36"/>
  <c r="N88" i="36" s="1"/>
  <c r="D27" i="5" s="1"/>
  <c r="N86" i="66"/>
  <c r="N88" i="66" s="1"/>
  <c r="D57" i="5" s="1"/>
  <c r="N87" i="318"/>
  <c r="N89" i="318" s="1"/>
  <c r="D274" i="5" s="1"/>
  <c r="N87" i="257"/>
  <c r="N89" i="257" s="1"/>
  <c r="D216" i="5" s="1"/>
  <c r="N87" i="312"/>
  <c r="N89" i="312" s="1"/>
  <c r="D268" i="5" s="1"/>
  <c r="N86" i="145"/>
  <c r="N88" i="145" s="1"/>
  <c r="D139" i="5" s="1"/>
  <c r="N87" i="336"/>
  <c r="N89" i="336" s="1"/>
  <c r="D290" i="5" s="1"/>
  <c r="D257" i="5"/>
  <c r="D258" i="5"/>
  <c r="N86" i="25"/>
  <c r="N88" i="25" s="1"/>
  <c r="D17" i="5" s="1"/>
  <c r="N87" i="365"/>
  <c r="N89" i="365" s="1"/>
  <c r="D315" i="5" s="1"/>
  <c r="N86" i="19"/>
  <c r="N88" i="19" s="1"/>
  <c r="D11" i="5" s="1"/>
  <c r="N86" i="137"/>
  <c r="N88" i="137" s="1"/>
  <c r="D128" i="5" s="1"/>
  <c r="N87" i="150"/>
  <c r="N89" i="150" s="1"/>
  <c r="D142" i="5" s="1"/>
  <c r="N90" i="160"/>
  <c r="N92" i="160" s="1"/>
  <c r="D147" i="5" s="1"/>
  <c r="N86" i="148"/>
  <c r="N88" i="148" s="1"/>
  <c r="D136" i="5" s="1"/>
  <c r="N86" i="54"/>
  <c r="N88" i="54" s="1"/>
  <c r="D46" i="5" s="1"/>
  <c r="N86" i="139"/>
  <c r="N88" i="139" s="1"/>
  <c r="D130" i="5" s="1"/>
  <c r="N86" i="103"/>
  <c r="N88" i="103" s="1"/>
  <c r="D93" i="5" s="1"/>
  <c r="N86" i="96"/>
  <c r="N88" i="96" s="1"/>
  <c r="D86" i="5" s="1"/>
  <c r="N86" i="59"/>
  <c r="N88" i="59" s="1"/>
  <c r="D50" i="5" s="1"/>
  <c r="N86" i="42"/>
  <c r="N88" i="42" s="1"/>
  <c r="D33" i="5" s="1"/>
  <c r="N86" i="215"/>
  <c r="N88" i="215" s="1"/>
  <c r="D177" i="5" s="1"/>
  <c r="N86" i="60"/>
  <c r="N88" i="60" s="1"/>
  <c r="D51" i="5" s="1"/>
  <c r="N86" i="231"/>
  <c r="N88" i="231" s="1"/>
  <c r="D191" i="5" s="1"/>
  <c r="N86" i="52"/>
  <c r="N88" i="52" s="1"/>
  <c r="D44" i="5" s="1"/>
  <c r="N86" i="21"/>
  <c r="N88" i="21" s="1"/>
  <c r="D13" i="5" s="1"/>
  <c r="N86" i="149"/>
  <c r="N88" i="149" s="1"/>
  <c r="D135" i="5" s="1"/>
  <c r="N86" i="30"/>
  <c r="N88" i="30" s="1"/>
  <c r="D22" i="5" s="1"/>
  <c r="N86" i="67"/>
  <c r="N88" i="67" s="1"/>
  <c r="D58" i="5" s="1"/>
  <c r="N82" i="227"/>
  <c r="N84" i="227" s="1"/>
  <c r="D188" i="5" s="1"/>
  <c r="N86" i="15"/>
  <c r="N88" i="15" s="1"/>
  <c r="D7" i="5" s="1"/>
  <c r="N86" i="94"/>
  <c r="N88" i="94" s="1"/>
  <c r="D84" i="5" s="1"/>
  <c r="N86" i="81"/>
  <c r="N88" i="81" s="1"/>
  <c r="D72" i="5" s="1"/>
  <c r="N86" i="40"/>
  <c r="N88" i="40" s="1"/>
  <c r="D31" i="5" s="1"/>
  <c r="N86" i="135"/>
  <c r="N88" i="135" s="1"/>
  <c r="D126" i="5" s="1"/>
  <c r="N86" i="146"/>
  <c r="N88" i="146" s="1"/>
  <c r="D138" i="5" s="1"/>
  <c r="N87" i="308"/>
  <c r="N89" i="308" s="1"/>
  <c r="D264" i="5" s="1"/>
  <c r="N85" i="292"/>
  <c r="N87" i="292" s="1"/>
  <c r="D248" i="5" s="1"/>
  <c r="N86" i="98"/>
  <c r="N88" i="98" s="1"/>
  <c r="D88" i="5" s="1"/>
  <c r="N86" i="90"/>
  <c r="N88" i="90" s="1"/>
  <c r="D81" i="5" s="1"/>
  <c r="N86" i="134"/>
  <c r="N88" i="134" s="1"/>
  <c r="D125" i="5" s="1"/>
  <c r="N85" i="302"/>
  <c r="N87" i="302" s="1"/>
  <c r="N91" i="187"/>
  <c r="N93" i="187" s="1"/>
  <c r="D168" i="5" s="1"/>
  <c r="N91" i="186"/>
  <c r="N93" i="186" s="1"/>
  <c r="D166" i="5" s="1"/>
  <c r="N86" i="86"/>
  <c r="N88" i="86" s="1"/>
  <c r="N86" i="102"/>
  <c r="N88" i="102" s="1"/>
  <c r="D92" i="5" s="1"/>
  <c r="N86" i="88"/>
  <c r="N88" i="88" s="1"/>
  <c r="D79" i="5" s="1"/>
  <c r="N86" i="101"/>
  <c r="N88" i="101" s="1"/>
  <c r="D91" i="5" s="1"/>
  <c r="N86" i="108"/>
  <c r="N88" i="108" s="1"/>
  <c r="D98" i="5" s="1"/>
  <c r="N86" i="136"/>
  <c r="N88" i="136" s="1"/>
  <c r="D127" i="5" s="1"/>
  <c r="N85" i="289"/>
  <c r="N87" i="289" s="1"/>
  <c r="D245" i="5" s="1"/>
  <c r="N88" i="232" l="1"/>
  <c r="N90" i="232" s="1"/>
  <c r="D192" i="5" s="1"/>
  <c r="D159" i="5"/>
  <c r="N90" i="184"/>
  <c r="N92" i="184" s="1"/>
  <c r="D164" i="5" s="1"/>
  <c r="N90" i="183"/>
  <c r="N92" i="183" s="1"/>
  <c r="D163" i="5" s="1"/>
  <c r="N85" i="286"/>
  <c r="N87" i="286" s="1"/>
  <c r="D243" i="5" s="1"/>
  <c r="N88" i="271"/>
  <c r="N90" i="271" s="1"/>
  <c r="D229" i="5" s="1"/>
  <c r="N86" i="105"/>
  <c r="N88" i="105" s="1"/>
  <c r="D95" i="5" s="1"/>
  <c r="N91" i="178"/>
  <c r="N93" i="178" s="1"/>
  <c r="D157" i="5" s="1"/>
  <c r="N90" i="189"/>
  <c r="N92" i="189" s="1"/>
  <c r="D169" i="5" s="1"/>
  <c r="N85" i="284"/>
  <c r="N87" i="284" s="1"/>
  <c r="D241" i="5" s="1"/>
  <c r="N85" i="283"/>
  <c r="N87" i="283" s="1"/>
  <c r="D240" i="5" s="1"/>
  <c r="N86" i="34"/>
  <c r="N88" i="34" s="1"/>
  <c r="D26" i="5" s="1"/>
  <c r="N86" i="37"/>
  <c r="N88" i="37" s="1"/>
  <c r="D28" i="5" s="1"/>
  <c r="N86" i="83"/>
  <c r="N88" i="83" s="1"/>
  <c r="D74" i="5" s="1"/>
  <c r="N90" i="172"/>
  <c r="N92" i="172" s="1"/>
  <c r="D153" i="5" s="1"/>
  <c r="N86" i="85"/>
  <c r="N88" i="85" s="1"/>
  <c r="D76" i="5" s="1"/>
  <c r="N85" i="325"/>
  <c r="N87" i="325" s="1"/>
  <c r="D280" i="5" s="1"/>
  <c r="N96" i="252"/>
  <c r="N98" i="252" s="1"/>
  <c r="D212" i="5" s="1"/>
  <c r="N91" i="157"/>
  <c r="N93" i="157" s="1"/>
  <c r="D145" i="5" s="1"/>
  <c r="N86" i="82"/>
  <c r="N88" i="82" s="1"/>
  <c r="D73" i="5" s="1"/>
  <c r="N86" i="243"/>
  <c r="N88" i="243" s="1"/>
  <c r="D203" i="5" s="1"/>
  <c r="N86" i="41"/>
  <c r="N88" i="41" s="1"/>
  <c r="D32" i="5" s="1"/>
  <c r="N86" i="84"/>
  <c r="N88" i="84" s="1"/>
  <c r="D75" i="5" s="1"/>
  <c r="N88" i="48"/>
  <c r="N90" i="48" s="1"/>
  <c r="D40" i="5" s="1"/>
  <c r="N87" i="329"/>
  <c r="N89" i="329" s="1"/>
  <c r="D283" i="5" s="1"/>
  <c r="N86" i="20"/>
  <c r="N88" i="20" s="1"/>
  <c r="D12" i="5" s="1"/>
  <c r="N87" i="335"/>
  <c r="N89" i="335" s="1"/>
  <c r="D289" i="5" s="1"/>
  <c r="N86" i="29"/>
  <c r="N88" i="29" s="1"/>
  <c r="D21" i="5" s="1"/>
  <c r="N91" i="182"/>
  <c r="N93" i="182" s="1"/>
  <c r="D162" i="5" s="1"/>
  <c r="N91" i="154"/>
  <c r="N93" i="154" s="1"/>
  <c r="D143" i="5" s="1"/>
  <c r="N91" i="248"/>
  <c r="N93" i="248" s="1"/>
  <c r="D208" i="5" s="1"/>
  <c r="N86" i="106"/>
  <c r="N88" i="106" s="1"/>
  <c r="D96" i="5" s="1"/>
  <c r="N86" i="87"/>
  <c r="N88" i="87" s="1"/>
  <c r="N87" i="247"/>
  <c r="N89" i="247" s="1"/>
  <c r="D207" i="5" s="1"/>
  <c r="N94" i="220"/>
  <c r="N96" i="220" s="1"/>
  <c r="D182" i="5" s="1"/>
  <c r="N87" i="256"/>
  <c r="N89" i="256" s="1"/>
  <c r="D215" i="5" s="1"/>
  <c r="N93" i="245"/>
  <c r="N95" i="245" s="1"/>
  <c r="D205" i="5" s="1"/>
  <c r="N86" i="141"/>
  <c r="N88" i="141" s="1"/>
  <c r="D133" i="5" s="1"/>
  <c r="N90" i="174"/>
  <c r="N92" i="174" s="1"/>
  <c r="D154" i="5" s="1"/>
  <c r="N91" i="249"/>
  <c r="N93" i="249" s="1"/>
  <c r="D209" i="5" s="1"/>
  <c r="N93" i="165"/>
  <c r="N95" i="165" s="1"/>
  <c r="D150" i="5" s="1"/>
  <c r="N86" i="143"/>
  <c r="N88" i="143" s="1"/>
  <c r="D141" i="5" s="1"/>
  <c r="N86" i="97"/>
  <c r="N88" i="97" s="1"/>
  <c r="D87" i="5" s="1"/>
  <c r="N86" i="79"/>
  <c r="N88" i="79" s="1"/>
  <c r="D70" i="5" s="1"/>
  <c r="N85" i="75"/>
  <c r="N87" i="75" s="1"/>
  <c r="D66" i="5" s="1"/>
  <c r="N86" i="242"/>
  <c r="N88" i="242" s="1"/>
  <c r="D202" i="5" s="1"/>
  <c r="N91" i="155"/>
  <c r="N93" i="155" s="1"/>
  <c r="D144" i="5" s="1"/>
  <c r="N86" i="18"/>
  <c r="N88" i="18" s="1"/>
  <c r="D10" i="5" s="1"/>
  <c r="N86" i="39"/>
  <c r="N88" i="39" s="1"/>
  <c r="D30" i="5" s="1"/>
  <c r="N86" i="80"/>
  <c r="N88" i="80" s="1"/>
  <c r="D71" i="5" s="1"/>
  <c r="N86" i="38"/>
  <c r="N88" i="38" s="1"/>
  <c r="D29" i="5" s="1"/>
  <c r="N90" i="164"/>
  <c r="N92" i="164" s="1"/>
  <c r="D149" i="5" s="1"/>
  <c r="D78" i="5"/>
  <c r="D7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C70" authorId="0" shapeId="0" xr:uid="{00000000-0006-0000-0500-000001000000}">
      <text>
        <r>
          <rPr>
            <b/>
            <sz val="10"/>
            <color indexed="81"/>
            <rFont val="Tahoma"/>
            <family val="2"/>
          </rPr>
          <t>Jorge antonio Mantilla Puerto:</t>
        </r>
        <r>
          <rPr>
            <sz val="10"/>
            <color indexed="81"/>
            <rFont val="Tahoma"/>
            <family val="2"/>
          </rPr>
          <t xml:space="preserve">
Este era el precio de 2017-2, porque esta vez no enviaron precio
</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<sst xmlns="http://schemas.openxmlformats.org/spreadsheetml/2006/main" count="38539" uniqueCount="2344">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</sst>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ED8BD8"/>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3" fillId="29" borderId="4" xfId="3" applyFill="1" applyBorder="1" applyAlignment="1" applyProtection="1">
      <alignment horizontal="left" vertical="center" wrapText="1"/>
    </xf>
    <xf numFmtId="164" fontId="7" fillId="25" borderId="6" xfId="11" applyFont="1" applyFill="1" applyBorder="1" applyProtection="1"/>
    <xf numFmtId="164" fontId="7" fillId="29" borderId="6" xfId="11" applyFont="1" applyFill="1" applyBorder="1" applyProtection="1"/>
    <xf numFmtId="164" fontId="0" fillId="0" borderId="15" xfId="11" applyFont="1" applyFill="1" applyBorder="1" applyProtection="1">
      <protection locked="0"/>
    </xf>
    <xf numFmtId="164" fontId="3" fillId="5" borderId="4" xfId="11" applyFont="1" applyFill="1" applyBorder="1" applyProtection="1"/>
    <xf numFmtId="164" fontId="3" fillId="29" borderId="4" xfId="11" applyFont="1" applyFill="1" applyBorder="1" applyProtection="1"/>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QUINDÍO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heetViews>
  <sheetFormatPr baseColWidth="10" defaultRowHeight="15"/>
  <cols>
    <col min="2" max="2" width="10.28515625" customWidth="1"/>
    <col min="8" max="8" width="83" customWidth="1"/>
    <col min="26" max="26" width="11.140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3224096.5779485255</v>
      </c>
      <c r="G3" t="s">
        <v>980</v>
      </c>
      <c r="J3" s="1"/>
    </row>
    <row r="4" spans="1:10" ht="54" thickTop="1" thickBot="1">
      <c r="A4" s="131" t="s">
        <v>985</v>
      </c>
      <c r="B4" s="132" t="s">
        <v>1169</v>
      </c>
      <c r="C4" s="130" t="s">
        <v>984</v>
      </c>
      <c r="D4" s="177">
        <f>VLOOKUP('200.2'!A88,'200.2'!A37:N108,14,FALSE)</f>
        <v>249576.09376171679</v>
      </c>
      <c r="J4" s="1"/>
    </row>
    <row r="5" spans="1:10" ht="54" thickTop="1" thickBot="1">
      <c r="A5" s="131" t="s">
        <v>986</v>
      </c>
      <c r="B5" s="132" t="s">
        <v>1170</v>
      </c>
      <c r="C5" s="133" t="s">
        <v>987</v>
      </c>
      <c r="D5" s="177">
        <f>VLOOKUP('201.1'!A88,'201.1'!A38:N109,14,FALSE)</f>
        <v>135407.55010208004</v>
      </c>
    </row>
    <row r="6" spans="1:10" ht="54" thickTop="1" thickBot="1">
      <c r="A6" s="131" t="s">
        <v>988</v>
      </c>
      <c r="B6" s="132" t="s">
        <v>1171</v>
      </c>
      <c r="C6" s="133" t="s">
        <v>987</v>
      </c>
      <c r="D6" s="177">
        <f>VLOOKUP('201.2'!A88,'201.2'!A39:N110,14,FALSE)</f>
        <v>172344.02569045301</v>
      </c>
    </row>
    <row r="7" spans="1:10" ht="70.5" customHeight="1" thickTop="1" thickBot="1">
      <c r="A7" s="131" t="s">
        <v>989</v>
      </c>
      <c r="B7" s="132" t="s">
        <v>1172</v>
      </c>
      <c r="C7" s="133" t="s">
        <v>987</v>
      </c>
      <c r="D7" s="177">
        <f>VLOOKUP('201.3'!A88,'201.3'!A40:N111,14,FALSE)</f>
        <v>31024.179147212926</v>
      </c>
    </row>
    <row r="8" spans="1:10" ht="54" thickTop="1" thickBot="1">
      <c r="A8" s="131" t="s">
        <v>990</v>
      </c>
      <c r="B8" s="132" t="s">
        <v>1173</v>
      </c>
      <c r="C8" s="133" t="s">
        <v>987</v>
      </c>
      <c r="D8" s="178">
        <f>VLOOKUP('201.4'!A88,'201.4'!A41:N112,14,FALSE)</f>
        <v>42407.119487714481</v>
      </c>
    </row>
    <row r="9" spans="1:10" ht="54" thickTop="1" thickBot="1">
      <c r="A9" s="131" t="s">
        <v>991</v>
      </c>
      <c r="B9" s="132" t="s">
        <v>1170</v>
      </c>
      <c r="C9" s="133" t="s">
        <v>1845</v>
      </c>
      <c r="D9" s="178">
        <f>VLOOKUP('201.5'!A88,'201.5'!A42:N113,14,FALSE)</f>
        <v>135407.55010208004</v>
      </c>
    </row>
    <row r="10" spans="1:10" ht="54" thickTop="1" thickBot="1">
      <c r="A10" s="131" t="s">
        <v>992</v>
      </c>
      <c r="B10" s="132" t="s">
        <v>1171</v>
      </c>
      <c r="C10" s="133" t="s">
        <v>1845</v>
      </c>
      <c r="D10" s="178">
        <f>VLOOKUP('201.6'!A88,'201.6'!A43:N114,14,FALSE)</f>
        <v>172344.02569045301</v>
      </c>
    </row>
    <row r="11" spans="1:10" ht="54" thickTop="1" thickBot="1">
      <c r="A11" s="131" t="s">
        <v>993</v>
      </c>
      <c r="B11" s="132" t="s">
        <v>1171</v>
      </c>
      <c r="C11" s="133" t="s">
        <v>387</v>
      </c>
      <c r="D11" s="178">
        <f>VLOOKUP('201.7'!A88,'201.7'!A44:N115,14,FALSE)</f>
        <v>169399.47583667072</v>
      </c>
    </row>
    <row r="12" spans="1:10" ht="54" thickTop="1" thickBot="1">
      <c r="A12" s="131" t="s">
        <v>994</v>
      </c>
      <c r="B12" s="132" t="s">
        <v>1174</v>
      </c>
      <c r="C12" s="133" t="s">
        <v>233</v>
      </c>
      <c r="D12" s="178">
        <f>VLOOKUP('201.8'!A88,'201.8'!A45:N116,14,FALSE)</f>
        <v>13043.524942071101</v>
      </c>
    </row>
    <row r="13" spans="1:10" ht="54" thickTop="1" thickBot="1">
      <c r="A13" s="131" t="s">
        <v>995</v>
      </c>
      <c r="B13" s="132" t="s">
        <v>1175</v>
      </c>
      <c r="C13" s="133" t="s">
        <v>233</v>
      </c>
      <c r="D13" s="178">
        <f>VLOOKUP('201.9'!A88,'201.9'!A46:N117,14,FALSE)</f>
        <v>12705.248832806812</v>
      </c>
    </row>
    <row r="14" spans="1:10" ht="54" thickTop="1" thickBot="1">
      <c r="A14" s="131" t="s">
        <v>996</v>
      </c>
      <c r="B14" s="132" t="s">
        <v>1176</v>
      </c>
      <c r="C14" s="133" t="s">
        <v>144</v>
      </c>
      <c r="D14" s="178">
        <f>VLOOKUP('201.10'!A88,'201.10'!A47:N118,14,FALSE)</f>
        <v>4260.8105732648201</v>
      </c>
    </row>
    <row r="15" spans="1:10" ht="54" thickTop="1" thickBot="1">
      <c r="A15" s="131" t="s">
        <v>997</v>
      </c>
      <c r="B15" s="132" t="s">
        <v>1177</v>
      </c>
      <c r="C15" s="133" t="s">
        <v>998</v>
      </c>
      <c r="D15" s="178">
        <f>VLOOKUP('201.11'!A88,'201.11'!A48:N119,14,FALSE)</f>
        <v>1512.0796404322305</v>
      </c>
    </row>
    <row r="16" spans="1:10" ht="54" thickTop="1" thickBot="1">
      <c r="A16" s="131" t="s">
        <v>999</v>
      </c>
      <c r="B16" s="132" t="s">
        <v>1178</v>
      </c>
      <c r="C16" s="133" t="s">
        <v>1845</v>
      </c>
      <c r="D16" s="178">
        <f>VLOOKUP('201.12'!A88,'201.12'!A49:N120,14,FALSE)</f>
        <v>128066.57644626396</v>
      </c>
    </row>
    <row r="17" spans="1:4" ht="64.5" thickTop="1" thickBot="1">
      <c r="A17" s="134" t="s">
        <v>1000</v>
      </c>
      <c r="B17" s="135" t="s">
        <v>1179</v>
      </c>
      <c r="C17" s="133" t="s">
        <v>1845</v>
      </c>
      <c r="D17" s="178">
        <f>VLOOKUP('201.13'!A88,'201.13'!A50:N121,14,FALSE)</f>
        <v>116397.53964794295</v>
      </c>
    </row>
    <row r="18" spans="1:4" ht="54" thickTop="1" thickBot="1">
      <c r="A18" s="131" t="s">
        <v>1001</v>
      </c>
      <c r="B18" s="132" t="s">
        <v>1180</v>
      </c>
      <c r="C18" s="133" t="s">
        <v>144</v>
      </c>
      <c r="D18" s="178">
        <f>VLOOKUP('201.14'!A88,'201.14'!A51:N122,14,FALSE)</f>
        <v>41626.389450561255</v>
      </c>
    </row>
    <row r="19" spans="1:4" ht="54" thickTop="1" thickBot="1">
      <c r="A19" s="131" t="s">
        <v>1002</v>
      </c>
      <c r="B19" s="132" t="s">
        <v>1181</v>
      </c>
      <c r="C19" s="133" t="s">
        <v>144</v>
      </c>
      <c r="D19" s="178">
        <f>VLOOKUP('201.15'!A88,'201.15'!A52:N123,14,FALSE)</f>
        <v>51528.709837705996</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75003.286008748095</v>
      </c>
    </row>
    <row r="22" spans="1:4" ht="54" thickTop="1" thickBot="1">
      <c r="A22" s="131" t="s">
        <v>1005</v>
      </c>
      <c r="B22" s="132" t="s">
        <v>1184</v>
      </c>
      <c r="C22" s="133" t="s">
        <v>1845</v>
      </c>
      <c r="D22" s="178">
        <f>VLOOKUP('201.18'!A88,'201.18'!A55:N126,14,FALSE)</f>
        <v>75003.286008748095</v>
      </c>
    </row>
    <row r="23" spans="1:4" ht="54" thickTop="1" thickBot="1">
      <c r="A23" s="131" t="s">
        <v>1006</v>
      </c>
      <c r="B23" s="132" t="s">
        <v>1185</v>
      </c>
      <c r="C23" s="133" t="s">
        <v>144</v>
      </c>
      <c r="D23" s="178">
        <f>VLOOKUP('201.19'!A88,'201.19'!A56:N127,14,FALSE)</f>
        <v>6563.1566406120492</v>
      </c>
    </row>
    <row r="24" spans="1:4" ht="54" thickTop="1" thickBot="1">
      <c r="A24" s="131" t="s">
        <v>1007</v>
      </c>
      <c r="B24" s="132" t="s">
        <v>1186</v>
      </c>
      <c r="C24" s="133" t="s">
        <v>144</v>
      </c>
      <c r="D24" s="178">
        <f>VLOOKUP('201.20'!A88,'201.20'!A57:N128,14,FALSE)</f>
        <v>864.77289477680267</v>
      </c>
    </row>
    <row r="25" spans="1:4" ht="54" thickTop="1" thickBot="1">
      <c r="A25" s="131" t="s">
        <v>1008</v>
      </c>
      <c r="B25" s="132" t="s">
        <v>1187</v>
      </c>
      <c r="C25" s="133" t="s">
        <v>144</v>
      </c>
      <c r="D25" s="178">
        <f>VLOOKUP('201.21'!A88,'201.21'!A58:N129,14,FALSE)</f>
        <v>8053.5697543663628</v>
      </c>
    </row>
    <row r="26" spans="1:4" ht="54" thickTop="1" thickBot="1">
      <c r="A26" s="131" t="s">
        <v>1425</v>
      </c>
      <c r="B26" s="132" t="s">
        <v>1413</v>
      </c>
      <c r="C26" s="133" t="s">
        <v>1845</v>
      </c>
      <c r="D26" s="178">
        <f>VLOOKUP('203.1'!A88,'203.1'!A59:N130,14,FALSE)</f>
        <v>1118885.5806337593</v>
      </c>
    </row>
    <row r="27" spans="1:4" ht="54" thickTop="1" thickBot="1">
      <c r="A27" s="131" t="s">
        <v>1426</v>
      </c>
      <c r="B27" s="132" t="s">
        <v>1417</v>
      </c>
      <c r="C27" s="133" t="s">
        <v>1845</v>
      </c>
      <c r="D27" s="178">
        <f>VLOOKUP('203.2'!A88,'203.2'!A60:N131,14,FALSE)</f>
        <v>1353676.6228591036</v>
      </c>
    </row>
    <row r="28" spans="1:4" ht="54" thickTop="1" thickBot="1">
      <c r="A28" s="131" t="s">
        <v>1427</v>
      </c>
      <c r="B28" s="132" t="s">
        <v>1418</v>
      </c>
      <c r="C28" s="133" t="s">
        <v>1845</v>
      </c>
      <c r="D28" s="178">
        <f>VLOOKUP('203.3'!A88,'203.3'!A61:N132,14,FALSE)</f>
        <v>1521384.5101629212</v>
      </c>
    </row>
    <row r="29" spans="1:4" ht="54" thickTop="1" thickBot="1">
      <c r="A29" s="131" t="s">
        <v>1428</v>
      </c>
      <c r="B29" s="132" t="s">
        <v>1419</v>
      </c>
      <c r="C29" s="133" t="s">
        <v>1845</v>
      </c>
      <c r="D29" s="178">
        <f>VLOOKUP('203.4'!A88,'203.4'!A62:N133,14,FALSE)</f>
        <v>715422.92698349711</v>
      </c>
    </row>
    <row r="30" spans="1:4" ht="54" thickTop="1" thickBot="1">
      <c r="A30" s="131" t="s">
        <v>1429</v>
      </c>
      <c r="B30" s="132" t="s">
        <v>1420</v>
      </c>
      <c r="C30" s="133" t="s">
        <v>1845</v>
      </c>
      <c r="D30" s="178">
        <f>VLOOKUP('203.5'!A88,'203.5'!A63:N134,14,FALSE)</f>
        <v>825468.92768604239</v>
      </c>
    </row>
    <row r="31" spans="1:4" ht="54" thickTop="1" thickBot="1">
      <c r="A31" s="131" t="s">
        <v>1430</v>
      </c>
      <c r="B31" s="132" t="s">
        <v>1421</v>
      </c>
      <c r="C31" s="133" t="s">
        <v>1845</v>
      </c>
      <c r="D31" s="178">
        <f>VLOOKUP('203.6'!A88,'203.6'!A64:N135,14,FALSE)</f>
        <v>895498.20086038893</v>
      </c>
    </row>
    <row r="32" spans="1:4" ht="54" thickTop="1" thickBot="1">
      <c r="A32" s="131" t="s">
        <v>1431</v>
      </c>
      <c r="B32" s="132" t="s">
        <v>1422</v>
      </c>
      <c r="C32" s="133" t="s">
        <v>1845</v>
      </c>
      <c r="D32" s="178">
        <f>VLOOKUP('203.7'!A88,'203.7'!A65:N136,14,FALSE)</f>
        <v>338345.00402394508</v>
      </c>
    </row>
    <row r="33" spans="1:4" ht="54" thickTop="1" thickBot="1">
      <c r="A33" s="131" t="s">
        <v>1432</v>
      </c>
      <c r="B33" s="132" t="s">
        <v>1871</v>
      </c>
      <c r="C33" s="133" t="s">
        <v>1845</v>
      </c>
      <c r="D33" s="178">
        <f>VLOOKUP('203.8'!A88,'203.8'!A66:N137,14,FALSE)</f>
        <v>480060.11280682927</v>
      </c>
    </row>
    <row r="34" spans="1:4" ht="54" thickTop="1" thickBot="1">
      <c r="A34" s="131" t="s">
        <v>1433</v>
      </c>
      <c r="B34" s="132" t="s">
        <v>1424</v>
      </c>
      <c r="C34" s="133" t="s">
        <v>1845</v>
      </c>
      <c r="D34" s="178">
        <f>VLOOKUP('203.9'!A88,'203.9'!A67:N138,14,FALSE)</f>
        <v>508387.65880940272</v>
      </c>
    </row>
    <row r="35" spans="1:4" ht="54" thickTop="1" thickBot="1">
      <c r="A35" s="131" t="s">
        <v>1434</v>
      </c>
      <c r="B35" s="132" t="s">
        <v>1414</v>
      </c>
      <c r="C35" s="133" t="s">
        <v>1845</v>
      </c>
      <c r="D35" s="178">
        <f>VLOOKUP('203.10'!A88,'203.10'!A68:N139,14,FALSE)</f>
        <v>267545.4837100156</v>
      </c>
    </row>
    <row r="36" spans="1:4" ht="54" thickTop="1" thickBot="1">
      <c r="A36" s="131" t="s">
        <v>1435</v>
      </c>
      <c r="B36" s="132" t="s">
        <v>1415</v>
      </c>
      <c r="C36" s="133" t="s">
        <v>1845</v>
      </c>
      <c r="D36" s="178">
        <f>VLOOKUP('203.11'!A88,'203.11'!A69:N140,14,FALSE)</f>
        <v>364174.69734175596</v>
      </c>
    </row>
    <row r="37" spans="1:4" ht="54" thickTop="1" thickBot="1">
      <c r="A37" s="131" t="s">
        <v>1436</v>
      </c>
      <c r="B37" s="216" t="s">
        <v>1416</v>
      </c>
      <c r="C37" s="133" t="s">
        <v>1845</v>
      </c>
      <c r="D37" s="178">
        <f>VLOOKUP('203.12'!A88,'203.12'!A70:N141,14,FALSE)</f>
        <v>378890.30565478117</v>
      </c>
    </row>
    <row r="38" spans="1:4" ht="54" thickTop="1" thickBot="1">
      <c r="A38" s="131" t="s">
        <v>1009</v>
      </c>
      <c r="B38" s="132" t="s">
        <v>1188</v>
      </c>
      <c r="C38" s="133" t="s">
        <v>387</v>
      </c>
      <c r="D38" s="178">
        <f>VLOOKUP('210.1.1'!A88,'210.1.1'!A71:N142,14,FALSE)</f>
        <v>12200.172656861914</v>
      </c>
    </row>
    <row r="39" spans="1:4" ht="54" thickTop="1" thickBot="1">
      <c r="A39" s="131" t="s">
        <v>1010</v>
      </c>
      <c r="B39" s="132" t="s">
        <v>1189</v>
      </c>
      <c r="C39" s="133" t="s">
        <v>387</v>
      </c>
      <c r="D39" s="178">
        <f>VLOOKUP('210.1.2'!A88,'210.1.2'!A72:N143,14,FALSE)</f>
        <v>4463.7386334417943</v>
      </c>
    </row>
    <row r="40" spans="1:4" ht="54" thickTop="1" thickBot="1">
      <c r="A40" s="131" t="s">
        <v>1011</v>
      </c>
      <c r="B40" s="132" t="s">
        <v>1190</v>
      </c>
      <c r="C40" s="133" t="s">
        <v>387</v>
      </c>
      <c r="D40" s="178">
        <f>VLOOKUP('210.2.1'!A90,'210.2.1'!A73:N144,14,FALSE)</f>
        <v>37272.358053030883</v>
      </c>
    </row>
    <row r="41" spans="1:4" ht="54" thickTop="1" thickBot="1">
      <c r="A41" s="131" t="s">
        <v>1012</v>
      </c>
      <c r="B41" s="132" t="s">
        <v>1191</v>
      </c>
      <c r="C41" s="133" t="s">
        <v>387</v>
      </c>
      <c r="D41" s="178">
        <f>VLOOKUP('210.2.2'!A88,'210.2.2'!A74:N145,14,FALSE)</f>
        <v>12200.172656861914</v>
      </c>
    </row>
    <row r="42" spans="1:4" ht="54" thickTop="1" thickBot="1">
      <c r="A42" s="131" t="s">
        <v>1013</v>
      </c>
      <c r="B42" s="132" t="s">
        <v>1192</v>
      </c>
      <c r="C42" s="133" t="s">
        <v>387</v>
      </c>
      <c r="D42" s="178">
        <f>VLOOKUP('210.2.3'!A91,'210.2.3'!A91:N146,14,FALSE)</f>
        <v>29535.924029610767</v>
      </c>
    </row>
    <row r="43" spans="1:4" ht="54" thickTop="1" thickBot="1">
      <c r="A43" s="131" t="s">
        <v>1014</v>
      </c>
      <c r="B43" s="132" t="s">
        <v>1193</v>
      </c>
      <c r="C43" s="133" t="s">
        <v>387</v>
      </c>
      <c r="D43" s="178">
        <f>VLOOKUP('210.2.4'!A88,'210.2.4'!A88:N147,14,FALSE)</f>
        <v>4463.7386334417943</v>
      </c>
    </row>
    <row r="44" spans="1:4" ht="54" thickTop="1" thickBot="1">
      <c r="A44" s="131" t="s">
        <v>1015</v>
      </c>
      <c r="B44" s="132" t="s">
        <v>1194</v>
      </c>
      <c r="C44" s="133" t="s">
        <v>387</v>
      </c>
      <c r="D44" s="178">
        <f>VLOOKUP('211.1'!A88,'211.1'!A88:N148,14,FALSE)</f>
        <v>11163.544772410827</v>
      </c>
    </row>
    <row r="45" spans="1:4" ht="54" thickTop="1" thickBot="1">
      <c r="A45" s="131" t="s">
        <v>1016</v>
      </c>
      <c r="B45" s="132" t="s">
        <v>1195</v>
      </c>
      <c r="C45" s="133" t="s">
        <v>387</v>
      </c>
      <c r="D45" s="178">
        <f>VLOOKUP('220.1'!A88,'220.1'!A88:N149,14,FALSE)</f>
        <v>15981.273346547085</v>
      </c>
    </row>
    <row r="46" spans="1:4" ht="54" thickTop="1" thickBot="1">
      <c r="A46" s="131" t="s">
        <v>1017</v>
      </c>
      <c r="B46" s="132" t="s">
        <v>1196</v>
      </c>
      <c r="C46" s="133" t="s">
        <v>387</v>
      </c>
      <c r="D46" s="178">
        <f>VLOOKUP('221.1'!A88,'221.1'!A88:N150,14,FALSE)</f>
        <v>11360.013394097825</v>
      </c>
    </row>
    <row r="47" spans="1:4" ht="54" thickTop="1" thickBot="1">
      <c r="A47" s="131" t="s">
        <v>1018</v>
      </c>
      <c r="B47" s="132" t="s">
        <v>1197</v>
      </c>
      <c r="C47" s="133" t="s">
        <v>387</v>
      </c>
      <c r="D47" s="178">
        <f>VLOOKUP('221.2'!A88,'221.2'!A88:N151,14,FALSE)</f>
        <v>7058.8388301688974</v>
      </c>
    </row>
    <row r="48" spans="1:4" ht="64.5" thickTop="1" thickBot="1">
      <c r="A48" s="131" t="s">
        <v>1441</v>
      </c>
      <c r="B48" s="132" t="s">
        <v>1438</v>
      </c>
      <c r="C48" s="133" t="s">
        <v>233</v>
      </c>
      <c r="D48" s="178">
        <f>VLOOKUP('223.1'!A88,'223.1'!A88:N152,14,FALSE)</f>
        <v>11249.62663617099</v>
      </c>
    </row>
    <row r="49" spans="1:4" ht="54" thickTop="1" thickBot="1">
      <c r="A49" s="131" t="s">
        <v>1442</v>
      </c>
      <c r="B49" s="132" t="s">
        <v>1439</v>
      </c>
      <c r="C49" s="133" t="s">
        <v>233</v>
      </c>
      <c r="D49" s="178">
        <f>VLOOKUP('223.2'!A88,'223.2'!A88:N153,14,FALSE)</f>
        <v>16320.777249704002</v>
      </c>
    </row>
    <row r="50" spans="1:4" ht="54" thickTop="1" thickBot="1">
      <c r="A50" s="131" t="s">
        <v>1443</v>
      </c>
      <c r="B50" s="132" t="s">
        <v>1440</v>
      </c>
      <c r="C50" s="133" t="s">
        <v>387</v>
      </c>
      <c r="D50" s="178">
        <f>VLOOKUP('223.3.1'!A88,'223.3.1'!A88:N154,14,FALSE)</f>
        <v>44069</v>
      </c>
    </row>
    <row r="51" spans="1:4" ht="64.5" thickTop="1" thickBot="1">
      <c r="A51" s="131" t="s">
        <v>1444</v>
      </c>
      <c r="B51" s="132" t="s">
        <v>1446</v>
      </c>
      <c r="C51" s="133" t="s">
        <v>387</v>
      </c>
      <c r="D51" s="178">
        <f>VLOOKUP('223.3.2'!A88,'223.3.2'!A88:N155,14,FALSE)</f>
        <v>101561.8356844891</v>
      </c>
    </row>
    <row r="52" spans="1:4" ht="54" thickTop="1" thickBot="1">
      <c r="A52" s="131" t="s">
        <v>1445</v>
      </c>
      <c r="B52" s="132" t="s">
        <v>1447</v>
      </c>
      <c r="C52" s="133" t="s">
        <v>387</v>
      </c>
      <c r="D52" s="178">
        <f>VLOOKUP('223.3.3'!A88,'223.3.3'!A88:N156,14,FALSE)</f>
        <v>143951.76595701373</v>
      </c>
    </row>
    <row r="53" spans="1:4" ht="54" thickTop="1" thickBot="1">
      <c r="A53" s="137" t="s">
        <v>1019</v>
      </c>
      <c r="B53" s="138" t="s">
        <v>1956</v>
      </c>
      <c r="C53" s="133" t="s">
        <v>233</v>
      </c>
      <c r="D53" s="178">
        <f>VLOOKUP('230.1'!A88,'230.1'!A88:N157,14,FALSE)</f>
        <v>3402.2408052969686</v>
      </c>
    </row>
    <row r="54" spans="1:4" ht="54" thickTop="1" thickBot="1">
      <c r="A54" s="137" t="s">
        <v>1020</v>
      </c>
      <c r="B54" s="138" t="s">
        <v>1198</v>
      </c>
      <c r="C54" s="133" t="s">
        <v>233</v>
      </c>
      <c r="D54" s="178">
        <f>VLOOKUP('231.1'!A88,'231.1'!A88:N159,14,FALSE)</f>
        <v>8675.2256136773231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15508.551581657721</v>
      </c>
    </row>
    <row r="57" spans="1:4" ht="54" thickTop="1" thickBot="1">
      <c r="A57" s="137" t="s">
        <v>1451</v>
      </c>
      <c r="B57" s="138" t="s">
        <v>1452</v>
      </c>
      <c r="C57" s="133" t="s">
        <v>233</v>
      </c>
      <c r="D57" s="178">
        <f>VLOOKUP('233.10'!A88,'233.10'!A88:N162,14,FALSE)</f>
        <v>17657.323100190526</v>
      </c>
    </row>
    <row r="58" spans="1:4" ht="54" thickTop="1" thickBot="1">
      <c r="A58" s="137" t="s">
        <v>1022</v>
      </c>
      <c r="B58" s="138" t="s">
        <v>1453</v>
      </c>
      <c r="C58" s="133" t="s">
        <v>233</v>
      </c>
      <c r="D58" s="178">
        <f>VLOOKUP('234.1'!A88,'234.1'!A88:N163,14,FALSE)</f>
        <v>1175.3133859725117</v>
      </c>
    </row>
    <row r="59" spans="1:4" ht="54" thickTop="1" thickBot="1">
      <c r="A59" s="137" t="s">
        <v>1456</v>
      </c>
      <c r="B59" s="138" t="s">
        <v>1457</v>
      </c>
      <c r="C59" s="133" t="s">
        <v>387</v>
      </c>
      <c r="D59" s="178">
        <f>VLOOKUP('235.1'!A88,'235.1'!A88:N164,14,FALSE)</f>
        <v>67237.86413593842</v>
      </c>
    </row>
    <row r="60" spans="1:4" ht="54" thickTop="1" thickBot="1">
      <c r="A60" s="139" t="s">
        <v>1458</v>
      </c>
      <c r="B60" s="138" t="s">
        <v>1459</v>
      </c>
      <c r="C60" s="133" t="s">
        <v>387</v>
      </c>
      <c r="D60" s="178">
        <f>VLOOKUP('235.10'!A88,'235.10'!A88:N165,14,FALSE)</f>
        <v>15826.064817831275</v>
      </c>
    </row>
    <row r="61" spans="1:4" ht="54" thickTop="1" thickBot="1">
      <c r="A61" s="139" t="s">
        <v>1460</v>
      </c>
      <c r="B61" s="138" t="s">
        <v>1461</v>
      </c>
      <c r="C61" s="133" t="s">
        <v>377</v>
      </c>
      <c r="D61" s="178">
        <f>VLOOKUP('235.11'!A88,'235.11'!A88:N166,14,FALSE)</f>
        <v>642.64749147633927</v>
      </c>
    </row>
    <row r="62" spans="1:4" ht="54" thickTop="1" thickBot="1">
      <c r="A62" s="139" t="s">
        <v>1462</v>
      </c>
      <c r="B62" s="138" t="s">
        <v>1873</v>
      </c>
      <c r="C62" s="133" t="s">
        <v>387</v>
      </c>
      <c r="D62" s="178">
        <f>VLOOKUP('236.1'!A88,'236.1'!A88:N167,14,FALSE)</f>
        <v>126224.59417817918</v>
      </c>
    </row>
    <row r="63" spans="1:4" ht="54" thickTop="1" thickBot="1">
      <c r="A63" s="139" t="s">
        <v>1465</v>
      </c>
      <c r="B63" s="138" t="s">
        <v>1874</v>
      </c>
      <c r="C63" s="133" t="s">
        <v>387</v>
      </c>
      <c r="D63" s="178">
        <f>VLOOKUP('236.10'!A87,'236.10'!A87:N168,14,FALSE)</f>
        <v>15826.064817831275</v>
      </c>
    </row>
    <row r="64" spans="1:4" ht="54" thickTop="1" thickBot="1">
      <c r="A64" s="139" t="s">
        <v>1466</v>
      </c>
      <c r="B64" s="140" t="s">
        <v>1467</v>
      </c>
      <c r="C64" s="174" t="s">
        <v>377</v>
      </c>
      <c r="D64" s="178">
        <f>VLOOKUP('236.11'!A88,'236.11'!A88:N169,14,FALSE)</f>
        <v>1379.9816170043491</v>
      </c>
    </row>
    <row r="65" spans="1:4" ht="54" thickTop="1" thickBot="1">
      <c r="A65" s="137" t="s">
        <v>1023</v>
      </c>
      <c r="B65" s="138" t="s">
        <v>1199</v>
      </c>
      <c r="C65" s="133" t="s">
        <v>233</v>
      </c>
      <c r="D65" s="178">
        <f>VLOOKUP('310.1'!A87,'310.1'!A87:N170,14,FALSE)</f>
        <v>925.37905219480172</v>
      </c>
    </row>
    <row r="66" spans="1:4" ht="54" thickTop="1" thickBot="1">
      <c r="A66" s="137" t="s">
        <v>1024</v>
      </c>
      <c r="B66" s="138" t="s">
        <v>1200</v>
      </c>
      <c r="C66" s="133" t="s">
        <v>387</v>
      </c>
      <c r="D66" s="178">
        <f>VLOOKUP('311.1'!A87,'311.1'!A87:N171,14,FALSE)</f>
        <v>63461.263211161691</v>
      </c>
    </row>
    <row r="67" spans="1:4" ht="54" thickTop="1" thickBot="1">
      <c r="A67" s="137" t="s">
        <v>1025</v>
      </c>
      <c r="B67" s="138" t="s">
        <v>1201</v>
      </c>
      <c r="C67" s="133" t="s">
        <v>998</v>
      </c>
      <c r="D67" s="178">
        <f>VLOOKUP('312.1'!A88,'312.1'!A88:N172,14,FALSE)</f>
        <v>7330.1542256534631</v>
      </c>
    </row>
    <row r="68" spans="1:4" ht="54" thickTop="1" thickBot="1">
      <c r="A68" s="137" t="s">
        <v>1026</v>
      </c>
      <c r="B68" s="138" t="s">
        <v>1202</v>
      </c>
      <c r="C68" s="133" t="s">
        <v>998</v>
      </c>
      <c r="D68" s="178">
        <f>VLOOKUP('312.2'!A88,'312.2'!A88:N173,14,FALSE)</f>
        <v>10204.724510223448</v>
      </c>
    </row>
    <row r="69" spans="1:4" ht="54" thickTop="1" thickBot="1">
      <c r="A69" s="137" t="s">
        <v>1027</v>
      </c>
      <c r="B69" s="138" t="s">
        <v>1203</v>
      </c>
      <c r="C69" s="133" t="s">
        <v>1464</v>
      </c>
      <c r="D69" s="178">
        <f>VLOOKUP('312.3'!A87,'312.3'!A87:N174,14,FALSE)</f>
        <v>3675.500232965479</v>
      </c>
    </row>
    <row r="70" spans="1:4" ht="54" thickTop="1" thickBot="1">
      <c r="A70" s="137" t="s">
        <v>1028</v>
      </c>
      <c r="B70" s="138" t="s">
        <v>1204</v>
      </c>
      <c r="C70" s="133" t="s">
        <v>387</v>
      </c>
      <c r="D70" s="179">
        <f>VLOOKUP('312.4'!A88,'312.4'!A88:N175,14,FALSE)</f>
        <v>63453.501191253396</v>
      </c>
    </row>
    <row r="71" spans="1:4" ht="54" thickTop="1" thickBot="1">
      <c r="A71" s="137" t="s">
        <v>1029</v>
      </c>
      <c r="B71" s="138" t="s">
        <v>1469</v>
      </c>
      <c r="C71" s="133" t="s">
        <v>387</v>
      </c>
      <c r="D71" s="179">
        <f>VLOOKUP('320.1'!A88,'320.1'!A88:N176,14,FALSE)</f>
        <v>99247.21974626396</v>
      </c>
    </row>
    <row r="72" spans="1:4" ht="54" thickTop="1" thickBot="1">
      <c r="A72" s="137" t="s">
        <v>1030</v>
      </c>
      <c r="B72" s="138" t="s">
        <v>1470</v>
      </c>
      <c r="C72" s="133" t="s">
        <v>387</v>
      </c>
      <c r="D72" s="179">
        <f>VLOOKUP('320.2'!A88,'320.2'!A88:N177,14,FALSE)</f>
        <v>99247.21974626396</v>
      </c>
    </row>
    <row r="73" spans="1:4" ht="54" thickTop="1" thickBot="1">
      <c r="A73" s="137" t="s">
        <v>1473</v>
      </c>
      <c r="B73" s="138" t="s">
        <v>1474</v>
      </c>
      <c r="C73" s="133" t="s">
        <v>387</v>
      </c>
      <c r="D73" s="179">
        <f>VLOOKUP('320.3'!A88,'320.3'!A88:N178,14,FALSE)</f>
        <v>99247.21974626396</v>
      </c>
    </row>
    <row r="74" spans="1:4" ht="54" thickTop="1" thickBot="1">
      <c r="A74" s="137" t="s">
        <v>1475</v>
      </c>
      <c r="B74" s="138" t="s">
        <v>1476</v>
      </c>
      <c r="C74" s="133" t="s">
        <v>387</v>
      </c>
      <c r="D74" s="179">
        <f>VLOOKUP('320.4'!A88,'320.4'!A88:N179,14,FALSE)</f>
        <v>112694.49799076746</v>
      </c>
    </row>
    <row r="75" spans="1:4" ht="54" thickTop="1" thickBot="1">
      <c r="A75" s="137" t="s">
        <v>1477</v>
      </c>
      <c r="B75" s="138" t="s">
        <v>1478</v>
      </c>
      <c r="C75" s="133" t="s">
        <v>387</v>
      </c>
      <c r="D75" s="179">
        <f>VLOOKUP('320.5'!A88,'320.5'!A88:N180,14,FALSE)</f>
        <v>112694.49799076746</v>
      </c>
    </row>
    <row r="76" spans="1:4" ht="54" thickTop="1" thickBot="1">
      <c r="A76" s="137" t="s">
        <v>1479</v>
      </c>
      <c r="B76" s="138" t="s">
        <v>1480</v>
      </c>
      <c r="C76" s="133" t="s">
        <v>387</v>
      </c>
      <c r="D76" s="179">
        <f>VLOOKUP('320.6'!A88,'320.6'!A88:N181,14,FALSE)</f>
        <v>112694.49799076746</v>
      </c>
    </row>
    <row r="77" spans="1:4" ht="54" thickTop="1" thickBot="1">
      <c r="A77" s="137" t="s">
        <v>1031</v>
      </c>
      <c r="B77" s="138" t="s">
        <v>1481</v>
      </c>
      <c r="C77" s="133" t="s">
        <v>387</v>
      </c>
      <c r="D77" s="179">
        <f>VLOOKUP('330.1'!A88,'330.1'!A88:N182,14,FALSE)</f>
        <v>143332.74722968962</v>
      </c>
    </row>
    <row r="78" spans="1:4" ht="54" thickTop="1" thickBot="1">
      <c r="A78" s="139" t="s">
        <v>1032</v>
      </c>
      <c r="B78" s="138" t="s">
        <v>1482</v>
      </c>
      <c r="C78" s="133" t="s">
        <v>387</v>
      </c>
      <c r="D78" s="179">
        <f>VLOOKUP('330.2'!A88,'330.1'!A88:N183,14,FALSE)</f>
        <v>143332.74722968962</v>
      </c>
    </row>
    <row r="79" spans="1:4" ht="54" thickTop="1" thickBot="1">
      <c r="A79" s="139" t="s">
        <v>1483</v>
      </c>
      <c r="B79" s="140" t="s">
        <v>1484</v>
      </c>
      <c r="C79" s="133" t="s">
        <v>387</v>
      </c>
      <c r="D79" s="179">
        <f>VLOOKUP('330.3'!A88,'330.3'!A88:N184,14,FALSE)</f>
        <v>143332.74722968962</v>
      </c>
    </row>
    <row r="80" spans="1:4" ht="54" thickTop="1" thickBot="1">
      <c r="A80" s="139" t="s">
        <v>1485</v>
      </c>
      <c r="B80" s="140" t="s">
        <v>1486</v>
      </c>
      <c r="C80" s="133" t="s">
        <v>387</v>
      </c>
      <c r="D80" s="179">
        <f>VLOOKUP('330.4'!A88,'330.4'!A88:N185,14,FALSE)</f>
        <v>156780.02547419307</v>
      </c>
    </row>
    <row r="81" spans="1:4" ht="54" thickTop="1" thickBot="1">
      <c r="A81" s="139" t="s">
        <v>1487</v>
      </c>
      <c r="B81" s="140" t="s">
        <v>1488</v>
      </c>
      <c r="C81" s="133" t="s">
        <v>387</v>
      </c>
      <c r="D81" s="179">
        <f>VLOOKUP('330.5'!A88,'330.5'!A88:N186,14,FALSE)</f>
        <v>156780.02547419307</v>
      </c>
    </row>
    <row r="82" spans="1:4" ht="54" thickTop="1" thickBot="1">
      <c r="A82" s="139" t="s">
        <v>1489</v>
      </c>
      <c r="B82" s="140" t="s">
        <v>1490</v>
      </c>
      <c r="C82" s="133" t="s">
        <v>387</v>
      </c>
      <c r="D82" s="179">
        <f>VLOOKUP('330.6'!A88,'330.6'!A88:N187,14,FALSE)</f>
        <v>156780.02547419307</v>
      </c>
    </row>
    <row r="83" spans="1:4" ht="54" thickTop="1" thickBot="1">
      <c r="A83" s="137" t="s">
        <v>1033</v>
      </c>
      <c r="B83" s="138" t="s">
        <v>1491</v>
      </c>
      <c r="C83" s="133" t="s">
        <v>387</v>
      </c>
      <c r="D83" s="179">
        <f>VLOOKUP('340.1'!A88,'340.1'!A88:N188,14,FALSE)</f>
        <v>144336.74471100906</v>
      </c>
    </row>
    <row r="84" spans="1:4" ht="54" thickTop="1" thickBot="1">
      <c r="A84" s="137" t="s">
        <v>1034</v>
      </c>
      <c r="B84" s="138" t="s">
        <v>1492</v>
      </c>
      <c r="C84" s="133" t="s">
        <v>387</v>
      </c>
      <c r="D84" s="179">
        <f>VLOOKUP('340.2'!A88,'340.2'!A88:N190,14,FALSE)</f>
        <v>144336.74471100906</v>
      </c>
    </row>
    <row r="85" spans="1:4" ht="54" thickTop="1" thickBot="1">
      <c r="A85" s="137" t="s">
        <v>1035</v>
      </c>
      <c r="B85" s="138" t="s">
        <v>1493</v>
      </c>
      <c r="C85" s="133" t="s">
        <v>387</v>
      </c>
      <c r="D85" s="179">
        <f>VLOOKUP('340.3'!A88,'340.3'!A88:N191,14,FALSE)</f>
        <v>144336.74471100906</v>
      </c>
    </row>
    <row r="86" spans="1:4" ht="54" thickTop="1" thickBot="1">
      <c r="A86" s="137" t="s">
        <v>1494</v>
      </c>
      <c r="B86" s="138" t="s">
        <v>2021</v>
      </c>
      <c r="C86" s="133" t="s">
        <v>387</v>
      </c>
      <c r="D86" s="179">
        <f>VLOOKUP('350.1'!A88,'350.1'!A88:N192,14,FALSE)</f>
        <v>200704.00505312893</v>
      </c>
    </row>
    <row r="87" spans="1:4" ht="54" thickTop="1" thickBot="1">
      <c r="A87" s="195" t="s">
        <v>1495</v>
      </c>
      <c r="B87" s="138" t="s">
        <v>2022</v>
      </c>
      <c r="C87" s="133" t="s">
        <v>387</v>
      </c>
      <c r="D87" s="179">
        <f>VLOOKUP('350.2'!A88,'350.2'!A88:N193,14,FALSE)</f>
        <v>200704.00505312893</v>
      </c>
    </row>
    <row r="88" spans="1:4" ht="54" thickTop="1" thickBot="1">
      <c r="A88" s="139" t="s">
        <v>1496</v>
      </c>
      <c r="B88" s="140" t="s">
        <v>1497</v>
      </c>
      <c r="C88" s="133" t="s">
        <v>387</v>
      </c>
      <c r="D88" s="179">
        <f>VLOOKUP('350.3'!A88,'350.3'!A88:N194,14,FALSE)</f>
        <v>200704.00505312893</v>
      </c>
    </row>
    <row r="89" spans="1:4" ht="54" thickTop="1" thickBot="1">
      <c r="A89" s="137" t="s">
        <v>1498</v>
      </c>
      <c r="B89" s="138" t="s">
        <v>1499</v>
      </c>
      <c r="C89" s="133" t="s">
        <v>387</v>
      </c>
      <c r="D89" s="179">
        <f>VLOOKUP('350.4'!A88,'350.4'!A88:N195,14,FALSE)</f>
        <v>200704.00505312893</v>
      </c>
    </row>
    <row r="90" spans="1:4" ht="54" thickTop="1" thickBot="1">
      <c r="A90" s="139" t="s">
        <v>1500</v>
      </c>
      <c r="B90" s="140" t="s">
        <v>1501</v>
      </c>
      <c r="C90" s="133" t="s">
        <v>387</v>
      </c>
      <c r="D90" s="179">
        <f>VLOOKUP('350.10'!A88,'350.10'!A88:N196,14,FALSE)</f>
        <v>142865.73082025841</v>
      </c>
    </row>
    <row r="91" spans="1:4" ht="54" thickTop="1" thickBot="1">
      <c r="A91" s="139" t="s">
        <v>1502</v>
      </c>
      <c r="B91" s="140" t="s">
        <v>1503</v>
      </c>
      <c r="C91" s="133" t="s">
        <v>387</v>
      </c>
      <c r="D91" s="179">
        <f>VLOOKUP('350.11'!A88,'350.11'!A88:N197,14,FALSE)</f>
        <v>142865.73082025841</v>
      </c>
    </row>
    <row r="92" spans="1:4" ht="54" thickTop="1" thickBot="1">
      <c r="A92" s="139" t="s">
        <v>1504</v>
      </c>
      <c r="B92" s="140" t="s">
        <v>1505</v>
      </c>
      <c r="C92" s="133" t="s">
        <v>387</v>
      </c>
      <c r="D92" s="179">
        <f>VLOOKUP('350.12'!A88,'350.12'!A88:N198,14,FALSE)</f>
        <v>142865.73082025841</v>
      </c>
    </row>
    <row r="93" spans="1:4" ht="54" thickTop="1" thickBot="1">
      <c r="A93" s="139" t="s">
        <v>1506</v>
      </c>
      <c r="B93" s="140" t="s">
        <v>1507</v>
      </c>
      <c r="C93" s="133" t="s">
        <v>387</v>
      </c>
      <c r="D93" s="179">
        <f>VLOOKUP('350.13'!A88,'350.13'!A88:N199,14,FALSE)</f>
        <v>142865.73082025841</v>
      </c>
    </row>
    <row r="94" spans="1:4" ht="54" thickTop="1" thickBot="1">
      <c r="A94" s="137" t="s">
        <v>1508</v>
      </c>
      <c r="B94" s="138" t="s">
        <v>1509</v>
      </c>
      <c r="C94" s="133" t="s">
        <v>998</v>
      </c>
      <c r="D94" s="179">
        <f>VLOOKUP('350.14'!A88,'350.14'!A88:N200,14,FALSE)</f>
        <v>642.64749147633927</v>
      </c>
    </row>
    <row r="95" spans="1:4" ht="54" thickTop="1" thickBot="1">
      <c r="A95" s="139" t="s">
        <v>1510</v>
      </c>
      <c r="B95" s="140" t="s">
        <v>1511</v>
      </c>
      <c r="C95" s="133" t="s">
        <v>387</v>
      </c>
      <c r="D95" s="179">
        <f>VLOOKUP('351.1'!A88,'351.1'!A88:N201,14,FALSE)</f>
        <v>200704.00505312893</v>
      </c>
    </row>
    <row r="96" spans="1:4" ht="54" thickTop="1" thickBot="1">
      <c r="A96" s="139" t="s">
        <v>1512</v>
      </c>
      <c r="B96" s="140" t="s">
        <v>1513</v>
      </c>
      <c r="C96" s="133" t="s">
        <v>387</v>
      </c>
      <c r="D96" s="179">
        <f>VLOOKUP('351.2'!A88,'351.2'!A88:N202,14,FALSE)</f>
        <v>200704.00505312893</v>
      </c>
    </row>
    <row r="97" spans="1:4" ht="54" thickTop="1" thickBot="1">
      <c r="A97" s="139" t="s">
        <v>1514</v>
      </c>
      <c r="B97" s="140" t="s">
        <v>1515</v>
      </c>
      <c r="C97" s="133" t="s">
        <v>387</v>
      </c>
      <c r="D97" s="179">
        <f>VLOOKUP('351.10'!A88,'351.10'!A88:N203,14,FALSE)</f>
        <v>142865.73082025841</v>
      </c>
    </row>
    <row r="98" spans="1:4" ht="54" thickTop="1" thickBot="1">
      <c r="A98" s="139" t="s">
        <v>1516</v>
      </c>
      <c r="B98" s="140" t="s">
        <v>1517</v>
      </c>
      <c r="C98" s="133" t="s">
        <v>387</v>
      </c>
      <c r="D98" s="179">
        <f>VLOOKUP('351.11'!A88,'351.11'!A88:N204,14,FALSE)</f>
        <v>142865.73082025841</v>
      </c>
    </row>
    <row r="99" spans="1:4" ht="54" thickTop="1" thickBot="1">
      <c r="A99" s="139" t="s">
        <v>1518</v>
      </c>
      <c r="B99" s="140" t="s">
        <v>1519</v>
      </c>
      <c r="C99" s="133" t="s">
        <v>998</v>
      </c>
      <c r="D99" s="179">
        <f>VLOOKUP('351.12'!A88,'351.12'!A88:N205,14,FALSE)</f>
        <v>642.64749147633927</v>
      </c>
    </row>
    <row r="100" spans="1:4" ht="54" thickTop="1" thickBot="1">
      <c r="A100" s="139" t="s">
        <v>1522</v>
      </c>
      <c r="B100" s="140" t="s">
        <v>1520</v>
      </c>
      <c r="C100" s="133" t="s">
        <v>998</v>
      </c>
      <c r="D100" s="179">
        <f>VLOOKUP('410.1'!A88,'410.1'!A88:N206,14,FALSE)</f>
        <v>3162.0273130269843</v>
      </c>
    </row>
    <row r="101" spans="1:4" ht="54" thickTop="1" thickBot="1">
      <c r="A101" s="139" t="s">
        <v>1523</v>
      </c>
      <c r="B101" s="140" t="s">
        <v>1521</v>
      </c>
      <c r="C101" s="133" t="s">
        <v>998</v>
      </c>
      <c r="D101" s="179">
        <f>VLOOKUP('410.2'!A88,'410.2'!A88:N207,14,FALSE)</f>
        <v>1868.4706849704905</v>
      </c>
    </row>
    <row r="102" spans="1:4" ht="54" thickTop="1" thickBot="1">
      <c r="A102" s="139" t="s">
        <v>1525</v>
      </c>
      <c r="B102" s="140" t="s">
        <v>1524</v>
      </c>
      <c r="C102" s="133" t="s">
        <v>377</v>
      </c>
      <c r="D102" s="179">
        <f>VLOOKUP('410.3'!A88,'410.3'!A88:N208,14,FALSE)</f>
        <v>1868.4706849704905</v>
      </c>
    </row>
    <row r="103" spans="1:4" ht="54" thickTop="1" thickBot="1">
      <c r="A103" s="139" t="s">
        <v>1527</v>
      </c>
      <c r="B103" s="140" t="s">
        <v>1526</v>
      </c>
      <c r="C103" s="133" t="s">
        <v>1464</v>
      </c>
      <c r="D103" s="179">
        <f>VLOOKUP('411.1'!A88,'411.1'!A88:N209,14,FALSE)</f>
        <v>3018.2987987984843</v>
      </c>
    </row>
    <row r="104" spans="1:4" ht="54" thickTop="1" thickBot="1">
      <c r="A104" s="137" t="s">
        <v>1036</v>
      </c>
      <c r="B104" s="138" t="s">
        <v>1958</v>
      </c>
      <c r="C104" s="133" t="s">
        <v>1464</v>
      </c>
      <c r="D104" s="179">
        <f>VLOOKUP('411.2'!A88,'411.2'!A88:N210,14,FALSE)</f>
        <v>4829.7008090017762</v>
      </c>
    </row>
    <row r="105" spans="1:4" ht="54" thickTop="1" thickBot="1">
      <c r="A105" s="137" t="s">
        <v>1037</v>
      </c>
      <c r="B105" s="138" t="s">
        <v>2054</v>
      </c>
      <c r="C105" s="133" t="s">
        <v>1464</v>
      </c>
      <c r="D105" s="179">
        <f>VLOOKUP('411.3'!A88,'411.3'!A88:N211,14,FALSE)</f>
        <v>3449.4843414839825</v>
      </c>
    </row>
    <row r="106" spans="1:4" ht="54" thickTop="1" thickBot="1">
      <c r="A106" s="137" t="s">
        <v>1528</v>
      </c>
      <c r="B106" s="138" t="s">
        <v>2055</v>
      </c>
      <c r="C106" s="133" t="s">
        <v>1464</v>
      </c>
      <c r="D106" s="179">
        <f>VLOOKUP('411.4'!A88,'411.4'!A88:N212,14,FALSE)</f>
        <v>2587.1132561129866</v>
      </c>
    </row>
    <row r="107" spans="1:4" ht="54" thickTop="1" thickBot="1">
      <c r="A107" s="137" t="s">
        <v>1535</v>
      </c>
      <c r="B107" s="191" t="s">
        <v>1606</v>
      </c>
      <c r="C107" s="133" t="s">
        <v>998</v>
      </c>
      <c r="D107" s="179">
        <f>VLOOKUP('413.1'!A88,'413.1'!A88:N213,14,FALSE)</f>
        <v>3880.6698841694797</v>
      </c>
    </row>
    <row r="108" spans="1:4" ht="54" thickTop="1" thickBot="1">
      <c r="A108" s="137" t="s">
        <v>1537</v>
      </c>
      <c r="B108" s="138" t="s">
        <v>1607</v>
      </c>
      <c r="C108" s="133" t="s">
        <v>998</v>
      </c>
      <c r="D108" s="179">
        <f>VLOOKUP('413.2'!A88,'413.2'!A88:N214,14,FALSE)</f>
        <v>3880.6698841694797</v>
      </c>
    </row>
    <row r="109" spans="1:4" ht="54" thickTop="1" thickBot="1">
      <c r="A109" s="137" t="s">
        <v>1539</v>
      </c>
      <c r="B109" s="138" t="s">
        <v>1608</v>
      </c>
      <c r="C109" s="133" t="s">
        <v>998</v>
      </c>
      <c r="D109" s="179">
        <f>VLOOKUP('413.3'!A88,'413.3'!A88:N215,14,FALSE)</f>
        <v>3880.6698841694797</v>
      </c>
    </row>
    <row r="110" spans="1:4" ht="54" thickTop="1" thickBot="1">
      <c r="A110" s="137" t="s">
        <v>1038</v>
      </c>
      <c r="B110" s="138" t="s">
        <v>1205</v>
      </c>
      <c r="C110" s="133" t="s">
        <v>998</v>
      </c>
      <c r="D110" s="179">
        <f>VLOOKUP('414.1'!A88,'414.1'!A88:N216,14,FALSE)</f>
        <v>3593.2128557124815</v>
      </c>
    </row>
    <row r="111" spans="1:4" ht="54" thickTop="1" thickBot="1">
      <c r="A111" s="137" t="s">
        <v>1039</v>
      </c>
      <c r="B111" s="138" t="s">
        <v>1959</v>
      </c>
      <c r="C111" s="133" t="s">
        <v>998</v>
      </c>
      <c r="D111" s="179">
        <f>VLOOKUP('414.2'!A88,'414.2'!A88:N217,14,FALSE)</f>
        <v>4311.8554268549778</v>
      </c>
    </row>
    <row r="112" spans="1:4" ht="54" thickTop="1" thickBot="1">
      <c r="A112" s="137" t="s">
        <v>1040</v>
      </c>
      <c r="B112" s="138" t="s">
        <v>1960</v>
      </c>
      <c r="C112" s="133" t="s">
        <v>998</v>
      </c>
      <c r="D112" s="179">
        <f>VLOOKUP('414.3'!A88,'414.3'!A88:N218,14,FALSE)</f>
        <v>4311.8554268549778</v>
      </c>
    </row>
    <row r="113" spans="1:4" ht="54" thickTop="1" thickBot="1">
      <c r="A113" s="137" t="s">
        <v>1041</v>
      </c>
      <c r="B113" s="138" t="s">
        <v>1206</v>
      </c>
      <c r="C113" s="133" t="s">
        <v>998</v>
      </c>
      <c r="D113" s="179">
        <f>VLOOKUP('414.4'!A88,'414.4'!A88:N219,14,FALSE)</f>
        <v>5030.4979979974742</v>
      </c>
    </row>
    <row r="114" spans="1:4" ht="54" thickTop="1" thickBot="1">
      <c r="A114" s="137" t="s">
        <v>1042</v>
      </c>
      <c r="B114" s="138" t="s">
        <v>1207</v>
      </c>
      <c r="C114" s="133" t="s">
        <v>998</v>
      </c>
      <c r="D114" s="179">
        <f>VLOOKUP('414.5'!A88,'414.5'!A88:N220,14,FALSE)</f>
        <v>5174.2265122259732</v>
      </c>
    </row>
    <row r="115" spans="1:4" ht="54" thickTop="1" thickBot="1">
      <c r="A115" s="137" t="s">
        <v>1546</v>
      </c>
      <c r="B115" s="138" t="s">
        <v>2056</v>
      </c>
      <c r="C115" s="133" t="s">
        <v>998</v>
      </c>
      <c r="D115" s="179">
        <f>VLOOKUP('414.6'!A88,'414.6'!A88:N221,14,FALSE)</f>
        <v>4743.040969540476</v>
      </c>
    </row>
    <row r="116" spans="1:4" ht="54" thickTop="1" thickBot="1">
      <c r="A116" s="137" t="s">
        <v>1043</v>
      </c>
      <c r="B116" s="138" t="s">
        <v>1961</v>
      </c>
      <c r="C116" s="133" t="s">
        <v>1464</v>
      </c>
      <c r="D116" s="179">
        <f>VLOOKUP('415.1'!A88,'415.1'!A88:N222,14,FALSE)</f>
        <v>5456.0471283602856</v>
      </c>
    </row>
    <row r="117" spans="1:4" ht="54" thickTop="1" thickBot="1">
      <c r="A117" s="137" t="s">
        <v>1044</v>
      </c>
      <c r="B117" s="138" t="s">
        <v>2058</v>
      </c>
      <c r="C117" s="133" t="s">
        <v>233</v>
      </c>
      <c r="D117" s="179">
        <f>VLOOKUP('420.1'!A87,'420.1'!A87:N223,14,FALSE)</f>
        <v>3408.608760387624</v>
      </c>
    </row>
    <row r="118" spans="1:4" ht="54" thickTop="1" thickBot="1">
      <c r="A118" s="137" t="s">
        <v>1045</v>
      </c>
      <c r="B118" s="138" t="s">
        <v>2057</v>
      </c>
      <c r="C118" s="142" t="s">
        <v>233</v>
      </c>
      <c r="D118" s="179">
        <f>VLOOKUP('420.2 '!A88,'420.2 '!A59:N107,14,FALSE)</f>
        <v>2258.7806465596309</v>
      </c>
    </row>
    <row r="119" spans="1:4" ht="54" thickTop="1" thickBot="1">
      <c r="A119" s="137" t="s">
        <v>1551</v>
      </c>
      <c r="B119" s="138" t="s">
        <v>1552</v>
      </c>
      <c r="C119" s="133" t="s">
        <v>233</v>
      </c>
      <c r="D119" s="179">
        <f>VLOOKUP('420.3'!A88,'420.3'!A88:N225,14,FALSE)</f>
        <v>3969.1499658787711</v>
      </c>
    </row>
    <row r="120" spans="1:4" ht="54" thickTop="1" thickBot="1">
      <c r="A120" s="137" t="s">
        <v>1046</v>
      </c>
      <c r="B120" s="138" t="s">
        <v>1208</v>
      </c>
      <c r="C120" s="133" t="s">
        <v>233</v>
      </c>
      <c r="D120" s="179">
        <f>VLOOKUP('421.1'!A88,'421.1'!A88:N226,14,FALSE)</f>
        <v>1489.8330954371597</v>
      </c>
    </row>
    <row r="121" spans="1:4" ht="54" thickTop="1" thickBot="1">
      <c r="A121" s="137" t="s">
        <v>1047</v>
      </c>
      <c r="B121" s="138" t="s">
        <v>1209</v>
      </c>
      <c r="C121" s="133" t="s">
        <v>233</v>
      </c>
      <c r="D121" s="179">
        <f>VLOOKUP('421.2'!A88,'421.2'!A88:N227,14,FALSE)</f>
        <v>1425.1552640343352</v>
      </c>
    </row>
    <row r="122" spans="1:4" ht="54" thickTop="1" thickBot="1">
      <c r="A122" s="137" t="s">
        <v>1048</v>
      </c>
      <c r="B122" s="138" t="s">
        <v>1962</v>
      </c>
      <c r="C122" s="133" t="s">
        <v>233</v>
      </c>
      <c r="D122" s="179">
        <f>VLOOKUP('421.3'!A88,'421.3'!A88:N228,14,FALSE)</f>
        <v>1489.8330954371597</v>
      </c>
    </row>
    <row r="123" spans="1:4" ht="54" thickTop="1" thickBot="1">
      <c r="A123" s="137" t="s">
        <v>1049</v>
      </c>
      <c r="B123" s="138" t="s">
        <v>1963</v>
      </c>
      <c r="C123" s="133" t="s">
        <v>233</v>
      </c>
      <c r="D123" s="179">
        <f>VLOOKUP('421.4'!A88,'421.4'!A88:N229,14,FALSE)</f>
        <v>1748.5444210484584</v>
      </c>
    </row>
    <row r="124" spans="1:4" ht="54" thickTop="1" thickBot="1">
      <c r="A124" s="137" t="s">
        <v>1556</v>
      </c>
      <c r="B124" s="140" t="s">
        <v>1557</v>
      </c>
      <c r="C124" s="133" t="s">
        <v>233</v>
      </c>
      <c r="D124" s="179">
        <f>VLOOKUP('430.1.1'!A87,'430.1.1'!A87:N230,14,FALSE)</f>
        <v>6945.7581133451749</v>
      </c>
    </row>
    <row r="125" spans="1:4" ht="54" thickTop="1" thickBot="1">
      <c r="A125" s="137" t="s">
        <v>1558</v>
      </c>
      <c r="B125" s="138" t="s">
        <v>1559</v>
      </c>
      <c r="C125" s="133" t="s">
        <v>233</v>
      </c>
      <c r="D125" s="179">
        <f>VLOOKUP('430.1.2'!A88,'430.1.2'!A88:N231,14,FALSE)</f>
        <v>5728.3167259156762</v>
      </c>
    </row>
    <row r="126" spans="1:4" ht="54" thickTop="1" thickBot="1">
      <c r="A126" s="137" t="s">
        <v>1560</v>
      </c>
      <c r="B126" s="138" t="s">
        <v>1609</v>
      </c>
      <c r="C126" s="133" t="s">
        <v>233</v>
      </c>
      <c r="D126" s="179">
        <f>VLOOKUP('430.2.1'!A88,'430.2.1'!A88:N232,14,FALSE)</f>
        <v>6945.7581133451749</v>
      </c>
    </row>
    <row r="127" spans="1:4" ht="54" thickTop="1" thickBot="1">
      <c r="A127" s="137" t="s">
        <v>1562</v>
      </c>
      <c r="B127" s="138" t="s">
        <v>1610</v>
      </c>
      <c r="C127" s="133" t="s">
        <v>233</v>
      </c>
      <c r="D127" s="179">
        <f>VLOOKUP('430.2.2'!A88,'430.2.2'!A88:N233,14,FALSE)</f>
        <v>5728.3167259156762</v>
      </c>
    </row>
    <row r="128" spans="1:4" ht="54" thickTop="1" thickBot="1">
      <c r="A128" s="137" t="s">
        <v>1563</v>
      </c>
      <c r="B128" s="138" t="s">
        <v>1611</v>
      </c>
      <c r="C128" s="133" t="s">
        <v>233</v>
      </c>
      <c r="D128" s="179">
        <f>VLOOKUP('431.1.1'!A88,'431.1.1'!A88:N234,14,FALSE)</f>
        <v>14524.245794489831</v>
      </c>
    </row>
    <row r="129" spans="1:4" ht="54" thickTop="1" thickBot="1">
      <c r="A129" s="137" t="s">
        <v>1565</v>
      </c>
      <c r="B129" s="138" t="s">
        <v>1612</v>
      </c>
      <c r="C129" s="133" t="s">
        <v>233</v>
      </c>
      <c r="D129" s="179">
        <f>VLOOKUP('431.1.2'!A88,'431.1.2'!A88:N235,14,FALSE)</f>
        <v>11536.757318379314</v>
      </c>
    </row>
    <row r="130" spans="1:4" ht="54" thickTop="1" thickBot="1">
      <c r="A130" s="137" t="s">
        <v>1568</v>
      </c>
      <c r="B130" s="138" t="s">
        <v>1613</v>
      </c>
      <c r="C130" s="133" t="s">
        <v>233</v>
      </c>
      <c r="D130" s="179">
        <f>VLOOKUP('431.2.1'!A88,'431.2.1'!A88:N236,14,FALSE)</f>
        <v>17571.290296134015</v>
      </c>
    </row>
    <row r="131" spans="1:4" ht="54" thickTop="1" thickBot="1">
      <c r="A131" s="137" t="s">
        <v>1569</v>
      </c>
      <c r="B131" s="138" t="s">
        <v>1614</v>
      </c>
      <c r="C131" s="133" t="s">
        <v>233</v>
      </c>
      <c r="D131" s="179">
        <f>VLOOKUP('431.2.2'!A88,'431.2.2'!A88:N237,14,FALSE)</f>
        <v>13865.159248881002</v>
      </c>
    </row>
    <row r="132" spans="1:4" ht="54" thickTop="1" thickBot="1">
      <c r="A132" s="137" t="s">
        <v>1050</v>
      </c>
      <c r="B132" s="138" t="s">
        <v>1210</v>
      </c>
      <c r="C132" s="133" t="s">
        <v>233</v>
      </c>
      <c r="D132" s="179">
        <f>VLOOKUP('432.1'!A88,'432.1'!A88:N238,14,FALSE)</f>
        <v>4721.9636924013193</v>
      </c>
    </row>
    <row r="133" spans="1:4" ht="54" thickTop="1" thickBot="1">
      <c r="A133" s="137" t="s">
        <v>1051</v>
      </c>
      <c r="B133" s="138" t="s">
        <v>1964</v>
      </c>
      <c r="C133" s="133" t="s">
        <v>233</v>
      </c>
      <c r="D133" s="179">
        <f>VLOOKUP('432.2'!A88,'432.2'!A88:N239,14,FALSE)</f>
        <v>4901.6243351869443</v>
      </c>
    </row>
    <row r="134" spans="1:4" ht="54" thickTop="1" thickBot="1">
      <c r="A134" s="137" t="s">
        <v>1052</v>
      </c>
      <c r="B134" s="138" t="s">
        <v>1965</v>
      </c>
      <c r="C134" s="133" t="s">
        <v>233</v>
      </c>
      <c r="D134" s="179">
        <f>VLOOKUP('433.1'!A88,'433.1'!A88:N240,14,FALSE)</f>
        <v>5280.4632021018288</v>
      </c>
    </row>
    <row r="135" spans="1:4" ht="54" thickTop="1" thickBot="1">
      <c r="A135" s="137" t="s">
        <v>1053</v>
      </c>
      <c r="B135" s="138" t="s">
        <v>1966</v>
      </c>
      <c r="C135" s="133" t="s">
        <v>233</v>
      </c>
      <c r="D135" s="179">
        <f>VLOOKUP('433.2'!A88,'433.2'!A88:N241,14,FALSE)</f>
        <v>4917.3026749464698</v>
      </c>
    </row>
    <row r="136" spans="1:4" ht="54" thickTop="1" thickBot="1">
      <c r="A136" s="137" t="s">
        <v>1054</v>
      </c>
      <c r="B136" s="138" t="s">
        <v>1967</v>
      </c>
      <c r="C136" s="133" t="s">
        <v>233</v>
      </c>
      <c r="D136" s="179">
        <f>VLOOKUP('433.3'!A88,'433.3'!A88:N242,14,FALSE)</f>
        <v>5691.4963168382819</v>
      </c>
    </row>
    <row r="137" spans="1:4" ht="54" thickTop="1" thickBot="1">
      <c r="A137" s="137" t="s">
        <v>1055</v>
      </c>
      <c r="B137" s="138" t="s">
        <v>1211</v>
      </c>
      <c r="C137" s="133" t="s">
        <v>233</v>
      </c>
      <c r="D137" s="179">
        <f>VLOOKUP('433.4'!A88,'433.4'!A88:N243,14,FALSE)</f>
        <v>3669.4873657826033</v>
      </c>
    </row>
    <row r="138" spans="1:4" ht="54" thickTop="1" thickBot="1">
      <c r="A138" s="137" t="s">
        <v>1056</v>
      </c>
      <c r="B138" s="138" t="s">
        <v>1968</v>
      </c>
      <c r="C138" s="133" t="s">
        <v>233</v>
      </c>
      <c r="D138" s="179">
        <f>VLOOKUP('433.5'!A88,'433.5'!A88:N244,14,FALSE)</f>
        <v>6541.6809144569088</v>
      </c>
    </row>
    <row r="139" spans="1:4" ht="54" thickTop="1" thickBot="1">
      <c r="A139" s="137" t="s">
        <v>1057</v>
      </c>
      <c r="B139" s="138" t="s">
        <v>1969</v>
      </c>
      <c r="C139" s="133" t="s">
        <v>233</v>
      </c>
      <c r="D139" s="179">
        <f>VLOOKUP('433.6'!A88,'433.6'!A88:N245,14,FALSE)</f>
        <v>6133.8926836336022</v>
      </c>
    </row>
    <row r="140" spans="1:4" ht="54" thickTop="1" thickBot="1">
      <c r="A140" s="137" t="s">
        <v>1058</v>
      </c>
      <c r="B140" s="138" t="s">
        <v>1970</v>
      </c>
      <c r="C140" s="133" t="s">
        <v>233</v>
      </c>
      <c r="D140" s="179">
        <f>VLOOKUP('433.7'!A88,'433.7'!A88:N246,14,FALSE)</f>
        <v>7166.1508728226845</v>
      </c>
    </row>
    <row r="141" spans="1:4" ht="54" thickTop="1" thickBot="1">
      <c r="A141" s="137" t="s">
        <v>1059</v>
      </c>
      <c r="B141" s="138" t="s">
        <v>1212</v>
      </c>
      <c r="C141" s="133" t="s">
        <v>233</v>
      </c>
      <c r="D141" s="179">
        <f>VLOOKUP('433.8'!A88,'433.8'!A88:N247,14,FALSE)</f>
        <v>4591.1464632728548</v>
      </c>
    </row>
    <row r="142" spans="1:4" ht="54" thickTop="1" thickBot="1">
      <c r="A142" s="137" t="s">
        <v>1060</v>
      </c>
      <c r="B142" s="138" t="s">
        <v>1971</v>
      </c>
      <c r="C142" s="133" t="s">
        <v>387</v>
      </c>
      <c r="D142" s="179">
        <f>VLOOKUP('440.1'!A89,'440.1'!A89:N248,14,FALSE)</f>
        <v>251633.91584271617</v>
      </c>
    </row>
    <row r="143" spans="1:4" ht="54" thickTop="1" thickBot="1">
      <c r="A143" s="137" t="s">
        <v>1061</v>
      </c>
      <c r="B143" s="138" t="s">
        <v>1972</v>
      </c>
      <c r="C143" s="133" t="s">
        <v>387</v>
      </c>
      <c r="D143" s="179">
        <f>VLOOKUP('440.2'!A93,'440.2'!A93:N250,14,FALSE)</f>
        <v>251633.91584271626</v>
      </c>
    </row>
    <row r="144" spans="1:4" ht="54" thickTop="1" thickBot="1">
      <c r="A144" s="137" t="s">
        <v>1062</v>
      </c>
      <c r="B144" s="138" t="s">
        <v>1973</v>
      </c>
      <c r="C144" s="133" t="s">
        <v>387</v>
      </c>
      <c r="D144" s="179">
        <f>VLOOKUP('440.3'!A93,'440.3'!A93:N252,14,FALSE)</f>
        <v>251633.91584271626</v>
      </c>
    </row>
    <row r="145" spans="1:4" ht="54" thickTop="1" thickBot="1">
      <c r="A145" s="137" t="s">
        <v>1063</v>
      </c>
      <c r="B145" s="138" t="s">
        <v>1213</v>
      </c>
      <c r="C145" s="133" t="s">
        <v>387</v>
      </c>
      <c r="D145" s="179">
        <f>VLOOKUP('440.4'!A93,'440.4'!A93:N254,14,FALSE)</f>
        <v>265428.38128490828</v>
      </c>
    </row>
    <row r="146" spans="1:4" ht="54" thickTop="1" thickBot="1">
      <c r="A146" s="137" t="s">
        <v>1064</v>
      </c>
      <c r="B146" s="138" t="s">
        <v>1974</v>
      </c>
      <c r="C146" s="133" t="s">
        <v>387</v>
      </c>
      <c r="D146" s="179">
        <f>VLOOKUP('441.1'!A93,'441.1'!A93:N256,14,FALSE)</f>
        <v>251633.91584271626</v>
      </c>
    </row>
    <row r="147" spans="1:4" ht="54" thickTop="1" thickBot="1">
      <c r="A147" s="137" t="s">
        <v>1065</v>
      </c>
      <c r="B147" s="138" t="s">
        <v>1975</v>
      </c>
      <c r="C147" s="133" t="s">
        <v>387</v>
      </c>
      <c r="D147" s="179">
        <f>VLOOKUP('441.2'!A92,'441.2'!A92:N258,14,FALSE)</f>
        <v>251633.91584271626</v>
      </c>
    </row>
    <row r="148" spans="1:4" ht="54" thickTop="1" thickBot="1">
      <c r="A148" s="137" t="s">
        <v>1066</v>
      </c>
      <c r="B148" s="138" t="s">
        <v>1976</v>
      </c>
      <c r="C148" s="133" t="s">
        <v>387</v>
      </c>
      <c r="D148" s="179">
        <f>VLOOKUP('441.3'!A93,'441.3'!A93:N260,14,FALSE)</f>
        <v>251412.06820861014</v>
      </c>
    </row>
    <row r="149" spans="1:4" ht="54" thickTop="1" thickBot="1">
      <c r="A149" s="137" t="s">
        <v>1067</v>
      </c>
      <c r="B149" s="138" t="s">
        <v>1977</v>
      </c>
      <c r="C149" s="133" t="s">
        <v>387</v>
      </c>
      <c r="D149" s="179">
        <f>VLOOKUP('441.4'!A92,'441.4'!A92:N262,14,FALSE)</f>
        <v>265428.38128490828</v>
      </c>
    </row>
    <row r="150" spans="1:4" ht="54" thickTop="1" thickBot="1">
      <c r="A150" s="137" t="s">
        <v>1068</v>
      </c>
      <c r="B150" s="138" t="s">
        <v>1957</v>
      </c>
      <c r="C150" s="133" t="s">
        <v>387</v>
      </c>
      <c r="D150" s="179">
        <f>VLOOKUP('450.1'!A95,'450.1'!A95:N264,14,FALSE)</f>
        <v>283510.17857753107</v>
      </c>
    </row>
    <row r="151" spans="1:4" ht="54" thickTop="1" thickBot="1">
      <c r="A151" s="137" t="s">
        <v>1069</v>
      </c>
      <c r="B151" s="138" t="s">
        <v>1978</v>
      </c>
      <c r="C151" s="133" t="s">
        <v>387</v>
      </c>
      <c r="D151" s="179">
        <f>VLOOKUP('450.2'!A93,'450.2'!A93:N266,14,FALSE)</f>
        <v>283732.02621163719</v>
      </c>
    </row>
    <row r="152" spans="1:4" ht="54" thickTop="1" thickBot="1">
      <c r="A152" s="137" t="s">
        <v>1070</v>
      </c>
      <c r="B152" s="138" t="s">
        <v>1979</v>
      </c>
      <c r="C152" s="133" t="s">
        <v>387</v>
      </c>
      <c r="D152" s="179">
        <f>VLOOKUP('450.3'!A93,'450.3'!A93:N268,14,FALSE)</f>
        <v>283732.02621163719</v>
      </c>
    </row>
    <row r="153" spans="1:4" ht="54" thickTop="1" thickBot="1">
      <c r="A153" s="137" t="s">
        <v>1071</v>
      </c>
      <c r="B153" s="138" t="s">
        <v>1980</v>
      </c>
      <c r="C153" s="133" t="s">
        <v>387</v>
      </c>
      <c r="D153" s="179">
        <f>VLOOKUP('450.4'!A92,'450.4'!A92:N270,14,FALSE)</f>
        <v>283510.17857753107</v>
      </c>
    </row>
    <row r="154" spans="1:4" ht="63.75" customHeight="1" thickTop="1" thickBot="1">
      <c r="A154" s="137" t="s">
        <v>1072</v>
      </c>
      <c r="B154" s="138" t="s">
        <v>1981</v>
      </c>
      <c r="C154" s="133" t="s">
        <v>387</v>
      </c>
      <c r="D154" s="179">
        <f>VLOOKUP('450.5'!A92,'450.5'!A92:N272,14,FALSE)</f>
        <v>283732.02621163719</v>
      </c>
    </row>
    <row r="155" spans="1:4" ht="54" thickTop="1" thickBot="1">
      <c r="A155" s="137" t="s">
        <v>1073</v>
      </c>
      <c r="B155" s="138" t="s">
        <v>1982</v>
      </c>
      <c r="C155" s="133" t="s">
        <v>387</v>
      </c>
      <c r="D155" s="179">
        <f>VLOOKUP('450.6'!A93,'450.6'!A93:N274,14,FALSE)</f>
        <v>283732.02621163719</v>
      </c>
    </row>
    <row r="156" spans="1:4" ht="54" thickTop="1" thickBot="1">
      <c r="A156" s="137" t="s">
        <v>1074</v>
      </c>
      <c r="B156" s="138" t="s">
        <v>1983</v>
      </c>
      <c r="C156" s="133" t="s">
        <v>387</v>
      </c>
      <c r="D156" s="179">
        <f>VLOOKUP('450.7'!A93,'450.7'!A93:N275,14,FALSE)</f>
        <v>283732.02621163719</v>
      </c>
    </row>
    <row r="157" spans="1:4" ht="54" thickTop="1" thickBot="1">
      <c r="A157" s="137" t="s">
        <v>1075</v>
      </c>
      <c r="B157" s="138" t="s">
        <v>1984</v>
      </c>
      <c r="C157" s="133" t="s">
        <v>387</v>
      </c>
      <c r="D157" s="179">
        <f>VLOOKUP('450.8'!A93,'450.8'!A93:N276,14,FALSE)</f>
        <v>283732.02621163719</v>
      </c>
    </row>
    <row r="158" spans="1:4" ht="54" thickTop="1" thickBot="1">
      <c r="A158" s="137" t="s">
        <v>1584</v>
      </c>
      <c r="B158" s="138" t="s">
        <v>1615</v>
      </c>
      <c r="C158" s="133" t="s">
        <v>387</v>
      </c>
      <c r="D158" s="179">
        <f>VLOOKUP('450.10'!A92,'450.10'!A92:N277,14,FALSE)</f>
        <v>314185.08119112579</v>
      </c>
    </row>
    <row r="159" spans="1:4" ht="54" thickTop="1" thickBot="1">
      <c r="A159" s="137" t="s">
        <v>1586</v>
      </c>
      <c r="B159" s="138" t="s">
        <v>1616</v>
      </c>
      <c r="C159" s="133" t="s">
        <v>387</v>
      </c>
      <c r="D159" s="179">
        <f>VLOOKUP('450.11'!A92,'450.11'!A92:N278,14,FALSE)</f>
        <v>314406.92882523191</v>
      </c>
    </row>
    <row r="160" spans="1:4" ht="54" thickTop="1" thickBot="1">
      <c r="A160" s="137" t="s">
        <v>1588</v>
      </c>
      <c r="B160" s="138" t="s">
        <v>1617</v>
      </c>
      <c r="C160" s="133" t="s">
        <v>387</v>
      </c>
      <c r="D160" s="179">
        <f>VLOOKUP('450.12'!A92,'450.11'!A92:N279,14,FALSE)</f>
        <v>314406.92882523191</v>
      </c>
    </row>
    <row r="161" spans="1:4" ht="54" thickTop="1" thickBot="1">
      <c r="A161" s="137" t="s">
        <v>1076</v>
      </c>
      <c r="B161" s="138" t="s">
        <v>1985</v>
      </c>
      <c r="C161" s="133" t="s">
        <v>387</v>
      </c>
      <c r="D161" s="179">
        <f>VLOOKUP('451.1'!A92,'451.1'!A92:N280,14,FALSE)</f>
        <v>283732.02621163719</v>
      </c>
    </row>
    <row r="162" spans="1:4" ht="54" thickTop="1" thickBot="1">
      <c r="A162" s="137" t="s">
        <v>1077</v>
      </c>
      <c r="B162" s="138" t="s">
        <v>1986</v>
      </c>
      <c r="C162" s="133" t="s">
        <v>387</v>
      </c>
      <c r="D162" s="179">
        <f>VLOOKUP('451.2'!A93,'451.2'!A93:N281,14,FALSE)</f>
        <v>283732.02621163719</v>
      </c>
    </row>
    <row r="163" spans="1:4" ht="54" thickTop="1" thickBot="1">
      <c r="A163" s="137" t="s">
        <v>1078</v>
      </c>
      <c r="B163" s="138" t="s">
        <v>1987</v>
      </c>
      <c r="C163" s="133" t="s">
        <v>387</v>
      </c>
      <c r="D163" s="179">
        <f>VLOOKUP('451.3'!A92,'451.3'!A92:N282,14,FALSE)</f>
        <v>283732.02621163719</v>
      </c>
    </row>
    <row r="164" spans="1:4" ht="54" thickTop="1" thickBot="1">
      <c r="A164" s="137" t="s">
        <v>1079</v>
      </c>
      <c r="B164" s="138" t="s">
        <v>1988</v>
      </c>
      <c r="C164" s="133" t="s">
        <v>387</v>
      </c>
      <c r="D164" s="179">
        <f>VLOOKUP('451.4'!A92,'451.4'!A92:N283,14,FALSE)</f>
        <v>314406.92882523191</v>
      </c>
    </row>
    <row r="165" spans="1:4" ht="54" thickTop="1" thickBot="1">
      <c r="A165" s="137" t="s">
        <v>1080</v>
      </c>
      <c r="B165" s="138" t="s">
        <v>1989</v>
      </c>
      <c r="C165" s="133" t="s">
        <v>387</v>
      </c>
      <c r="D165" s="179">
        <f>VLOOKUP('452.1'!A93,'452.1'!A93:N284,14,FALSE)</f>
        <v>283732.02621163719</v>
      </c>
    </row>
    <row r="166" spans="1:4" ht="54" thickTop="1" thickBot="1">
      <c r="A166" s="137" t="s">
        <v>1081</v>
      </c>
      <c r="B166" s="138" t="s">
        <v>1990</v>
      </c>
      <c r="C166" s="133" t="s">
        <v>387</v>
      </c>
      <c r="D166" s="179">
        <f>VLOOKUP('452.2'!A93,'452.2'!A93:N285,14,FALSE)</f>
        <v>283732.02621163719</v>
      </c>
    </row>
    <row r="167" spans="1:4" ht="54" thickTop="1" thickBot="1">
      <c r="A167" s="137" t="s">
        <v>1082</v>
      </c>
      <c r="B167" s="138" t="s">
        <v>1991</v>
      </c>
      <c r="C167" s="133" t="s">
        <v>387</v>
      </c>
      <c r="D167" s="179">
        <f>VLOOKUP('452.3'!A92,'452.3'!A92:N286,14,FALSE)</f>
        <v>283732.02621163719</v>
      </c>
    </row>
    <row r="168" spans="1:4" ht="54" thickTop="1" thickBot="1">
      <c r="A168" s="137" t="s">
        <v>1083</v>
      </c>
      <c r="B168" s="138" t="s">
        <v>1992</v>
      </c>
      <c r="C168" s="133" t="s">
        <v>387</v>
      </c>
      <c r="D168" s="179">
        <f>VLOOKUP('452.4'!A93,'452.4'!A93:N287,14,FALSE)</f>
        <v>283732.02621163719</v>
      </c>
    </row>
    <row r="169" spans="1:4" ht="54" thickTop="1" thickBot="1">
      <c r="A169" s="137" t="s">
        <v>1084</v>
      </c>
      <c r="B169" s="138" t="s">
        <v>1214</v>
      </c>
      <c r="C169" s="133" t="s">
        <v>387</v>
      </c>
      <c r="D169" s="179">
        <f>VLOOKUP('453.1'!A92,'453.1'!A92:N288,14,FALSE)</f>
        <v>288015.13905369665</v>
      </c>
    </row>
    <row r="170" spans="1:4" ht="54" thickTop="1" thickBot="1">
      <c r="A170" s="137" t="s">
        <v>1085</v>
      </c>
      <c r="B170" s="138" t="s">
        <v>1993</v>
      </c>
      <c r="C170" s="133" t="s">
        <v>233</v>
      </c>
      <c r="D170" s="179">
        <f>VLOOKUP('460.1'!A87,'460.1'!A87:N289,14,FALSE)</f>
        <v>7551.3135061539715</v>
      </c>
    </row>
    <row r="171" spans="1:4" ht="54" thickTop="1" thickBot="1">
      <c r="A171" s="196" t="s">
        <v>2017</v>
      </c>
      <c r="B171" s="138" t="s">
        <v>2073</v>
      </c>
      <c r="C171" s="133" t="s">
        <v>233</v>
      </c>
      <c r="D171" s="179">
        <f>VLOOKUP('460.2'!A87,'460.2'!A87:N290,14,FALSE)</f>
        <v>3775.6567530769858</v>
      </c>
    </row>
    <row r="172" spans="1:4" ht="51.75" customHeight="1" thickTop="1" thickBot="1">
      <c r="A172" s="137" t="s">
        <v>1086</v>
      </c>
      <c r="B172" s="138" t="s">
        <v>1215</v>
      </c>
      <c r="C172" s="133" t="s">
        <v>387</v>
      </c>
      <c r="D172" s="179">
        <f>VLOOKUP('461.1'!A87,'461.1'!A87:N291,14,FALSE)</f>
        <v>94262.696069658297</v>
      </c>
    </row>
    <row r="173" spans="1:4" ht="54" thickTop="1" thickBot="1">
      <c r="A173" s="137" t="s">
        <v>1087</v>
      </c>
      <c r="B173" s="138" t="s">
        <v>1216</v>
      </c>
      <c r="C173" s="133" t="s">
        <v>387</v>
      </c>
      <c r="D173" s="179">
        <f>VLOOKUP('461.2'!A89,'461.2'!A89:N294,14,FALSE)</f>
        <v>113546.41912587408</v>
      </c>
    </row>
    <row r="174" spans="1:4" ht="54" thickTop="1" thickBot="1">
      <c r="A174" s="137" t="s">
        <v>1598</v>
      </c>
      <c r="B174" s="138" t="s">
        <v>2078</v>
      </c>
      <c r="C174" s="133" t="s">
        <v>387</v>
      </c>
      <c r="D174" s="179">
        <f>VLOOKUP('462.1.1'!A88,'462.1.1'!A88:N293,14,FALSE)</f>
        <v>155028.36473359869</v>
      </c>
    </row>
    <row r="175" spans="1:4" ht="54" thickTop="1" thickBot="1">
      <c r="A175" s="137" t="s">
        <v>1599</v>
      </c>
      <c r="B175" s="138" t="s">
        <v>2079</v>
      </c>
      <c r="C175" s="133" t="s">
        <v>387</v>
      </c>
      <c r="D175" s="179">
        <f>VLOOKUP('462.1.2'!A88,'462.1.2'!A88:N294,14,FALSE)</f>
        <v>158913.24199866402</v>
      </c>
    </row>
    <row r="176" spans="1:4" ht="54" thickTop="1" thickBot="1">
      <c r="A176" s="137" t="s">
        <v>1600</v>
      </c>
      <c r="B176" s="138" t="s">
        <v>2082</v>
      </c>
      <c r="C176" s="133" t="s">
        <v>387</v>
      </c>
      <c r="D176" s="179">
        <f>VLOOKUP('462.2.1'!A88,'462.2.1'!A88:N295,14,FALSE)</f>
        <v>169556.60715948575</v>
      </c>
    </row>
    <row r="177" spans="1:4" ht="54" thickTop="1" thickBot="1">
      <c r="A177" s="137" t="s">
        <v>1601</v>
      </c>
      <c r="B177" s="138" t="s">
        <v>2083</v>
      </c>
      <c r="C177" s="133" t="s">
        <v>387</v>
      </c>
      <c r="D177" s="179">
        <f>VLOOKUP('462.2.2'!A88,'462.2.2'!A88:N296,14,FALSE)</f>
        <v>173441.4844245511</v>
      </c>
    </row>
    <row r="178" spans="1:4" ht="54" thickTop="1" thickBot="1">
      <c r="A178" s="137" t="s">
        <v>1088</v>
      </c>
      <c r="B178" s="138" t="s">
        <v>1618</v>
      </c>
      <c r="C178" s="133" t="s">
        <v>233</v>
      </c>
      <c r="D178" s="179">
        <f>VLOOKUP('464.1'!A88,'464.1'!A88:N297,14,FALSE)</f>
        <v>9046.4261733397052</v>
      </c>
    </row>
    <row r="179" spans="1:4" ht="54" thickTop="1" thickBot="1">
      <c r="A179" s="137" t="s">
        <v>1089</v>
      </c>
      <c r="B179" s="138" t="s">
        <v>1619</v>
      </c>
      <c r="C179" s="133" t="s">
        <v>387</v>
      </c>
      <c r="D179" s="179">
        <f>VLOOKUP('465.1'!A92,'465.1'!A92:N298,14,FALSE)</f>
        <v>71472.811820816292</v>
      </c>
    </row>
    <row r="180" spans="1:4" ht="54" thickTop="1" thickBot="1">
      <c r="A180" s="137" t="s">
        <v>1602</v>
      </c>
      <c r="B180" s="138" t="s">
        <v>1620</v>
      </c>
      <c r="C180" s="133" t="s">
        <v>387</v>
      </c>
      <c r="D180" s="179">
        <f>VLOOKUP('465.2'!A92,'465.2'!A92:N299,14,FALSE)</f>
        <v>25626.452128267752</v>
      </c>
    </row>
    <row r="181" spans="1:4" ht="54" thickTop="1" thickBot="1">
      <c r="A181" s="137" t="s">
        <v>1090</v>
      </c>
      <c r="B181" s="138" t="s">
        <v>1621</v>
      </c>
      <c r="C181" s="133" t="s">
        <v>144</v>
      </c>
      <c r="D181" s="179">
        <f>VLOOKUP('466.1'!A92,'466.1'!A92:N300,14,FALSE)</f>
        <v>2662.912852532043</v>
      </c>
    </row>
    <row r="182" spans="1:4" ht="54" thickTop="1" thickBot="1">
      <c r="A182" s="137" t="s">
        <v>1091</v>
      </c>
      <c r="B182" s="138" t="s">
        <v>1622</v>
      </c>
      <c r="C182" s="133" t="s">
        <v>144</v>
      </c>
      <c r="D182" s="179">
        <f>VLOOKUP('466.2'!A96,'466.2'!A96:N301,14,FALSE)</f>
        <v>3283.1622353253665</v>
      </c>
    </row>
    <row r="183" spans="1:4" ht="54" thickTop="1" thickBot="1">
      <c r="A183" s="139" t="s">
        <v>1092</v>
      </c>
      <c r="B183" s="140" t="s">
        <v>1735</v>
      </c>
      <c r="C183" s="133" t="s">
        <v>387</v>
      </c>
      <c r="D183" s="179">
        <f>VLOOKUP('500.1'!A95,'500.1'!A95:N302,14,FALSE)</f>
        <v>721349.50575669354</v>
      </c>
    </row>
    <row r="184" spans="1:4" ht="54" thickTop="1" thickBot="1">
      <c r="A184" s="137" t="s">
        <v>1624</v>
      </c>
      <c r="B184" s="138" t="s">
        <v>1736</v>
      </c>
      <c r="C184" s="133" t="s">
        <v>387</v>
      </c>
      <c r="D184" s="179">
        <f>VLOOKUP('500.2'!A95,'500.2'!A95:N303,14,FALSE)</f>
        <v>741418.43156758533</v>
      </c>
    </row>
    <row r="185" spans="1:4" ht="57.75" thickTop="1" thickBot="1">
      <c r="A185" s="137" t="s">
        <v>1093</v>
      </c>
      <c r="B185" s="138" t="s">
        <v>1875</v>
      </c>
      <c r="C185" s="133" t="s">
        <v>377</v>
      </c>
      <c r="D185" s="179">
        <f>VLOOKUP('501.1'!A88,'501.1'!A88:N304,14,FALSE)</f>
        <v>661.4329860672309</v>
      </c>
    </row>
    <row r="186" spans="1:4" ht="57.75" thickTop="1" thickBot="1">
      <c r="A186" s="137" t="s">
        <v>1626</v>
      </c>
      <c r="B186" s="138" t="s">
        <v>1876</v>
      </c>
      <c r="C186" s="133" t="s">
        <v>377</v>
      </c>
      <c r="D186" s="179">
        <f>VLOOKUP('501.10'!A88,'501.10'!A88:N305,14,FALSE)</f>
        <v>1299.1930403791796</v>
      </c>
    </row>
    <row r="187" spans="1:4" ht="57.75" thickTop="1" thickBot="1">
      <c r="A187" s="137" t="s">
        <v>1627</v>
      </c>
      <c r="B187" s="138" t="s">
        <v>1877</v>
      </c>
      <c r="C187" s="133" t="s">
        <v>377</v>
      </c>
      <c r="D187" s="179">
        <f>VLOOKUP('501.20'!A88,'501.20'!A88:N306,14,FALSE)</f>
        <v>642.64749147633927</v>
      </c>
    </row>
    <row r="188" spans="1:4" ht="54" thickTop="1" thickBot="1">
      <c r="A188" s="137" t="s">
        <v>1628</v>
      </c>
      <c r="B188" s="138" t="s">
        <v>1737</v>
      </c>
      <c r="C188" s="133" t="s">
        <v>387</v>
      </c>
      <c r="D188" s="179">
        <f>VLOOKUP('505.1'!A84,'505.1'!A84:N307,14,FALSE)</f>
        <v>682254.87774767214</v>
      </c>
    </row>
    <row r="189" spans="1:4" ht="54" thickTop="1" thickBot="1">
      <c r="A189" s="137" t="s">
        <v>1094</v>
      </c>
      <c r="B189" s="138" t="s">
        <v>1738</v>
      </c>
      <c r="C189" s="133" t="s">
        <v>233</v>
      </c>
      <c r="D189" s="179">
        <f>VLOOKUP('510.1'!A84,'510.1'!A84:N308,14,FALSE)</f>
        <v>123264.30034270958</v>
      </c>
    </row>
    <row r="190" spans="1:4" ht="54" thickTop="1" thickBot="1">
      <c r="A190" s="137" t="s">
        <v>1632</v>
      </c>
      <c r="B190" s="138" t="s">
        <v>1217</v>
      </c>
      <c r="C190" s="133" t="s">
        <v>387</v>
      </c>
      <c r="D190" s="179">
        <f>VLOOKUP('600.1.1'!A85,'600.1.1'!A85:N311,14,FALSE)</f>
        <v>20071.535775510962</v>
      </c>
    </row>
    <row r="191" spans="1:4" ht="54" thickTop="1" thickBot="1">
      <c r="A191" s="137" t="s">
        <v>1633</v>
      </c>
      <c r="B191" s="138" t="s">
        <v>1739</v>
      </c>
      <c r="C191" s="133" t="s">
        <v>387</v>
      </c>
      <c r="D191" s="179">
        <f>VLOOKUP('600.2.1'!A88,'600.2.1'!A88:N310,14,FALSE)</f>
        <v>98131.641309177488</v>
      </c>
    </row>
    <row r="192" spans="1:4" ht="54" thickTop="1" thickBot="1">
      <c r="A192" s="137" t="s">
        <v>1634</v>
      </c>
      <c r="B192" s="138" t="s">
        <v>1740</v>
      </c>
      <c r="C192" s="133" t="s">
        <v>387</v>
      </c>
      <c r="D192" s="179">
        <f>VLOOKUP('600.2.2'!A90,'600.2.2'!A90:N312,14,FALSE)</f>
        <v>142331.88992275187</v>
      </c>
    </row>
    <row r="193" spans="1:4" ht="54" thickTop="1" thickBot="1">
      <c r="A193" s="137" t="s">
        <v>1635</v>
      </c>
      <c r="B193" s="138" t="s">
        <v>1741</v>
      </c>
      <c r="C193" s="133" t="s">
        <v>387</v>
      </c>
      <c r="D193" s="179">
        <f>VLOOKUP('600.2.3'!A89,'600.2.3'!A89:N312,14,FALSE)</f>
        <v>20825.542224407232</v>
      </c>
    </row>
    <row r="194" spans="1:4" ht="54" thickTop="1" thickBot="1">
      <c r="A194" s="137" t="s">
        <v>1636</v>
      </c>
      <c r="B194" s="138" t="s">
        <v>1742</v>
      </c>
      <c r="C194" s="133" t="s">
        <v>387</v>
      </c>
      <c r="D194" s="179">
        <f>VLOOKUP('600.2.4'!A88,'600.2.4'!A88:N312,14,FALSE)</f>
        <v>27623.237228635353</v>
      </c>
    </row>
    <row r="195" spans="1:4" ht="54" thickTop="1" thickBot="1">
      <c r="A195" s="137" t="s">
        <v>1095</v>
      </c>
      <c r="B195" s="138" t="s">
        <v>2094</v>
      </c>
      <c r="C195" s="133" t="s">
        <v>387</v>
      </c>
      <c r="D195" s="179">
        <f>VLOOKUP('610.1'!A89,'610.1'!A89:N314,14,FALSE)</f>
        <v>41936.499756936108</v>
      </c>
    </row>
    <row r="196" spans="1:4" ht="54" thickTop="1" thickBot="1">
      <c r="A196" s="137" t="s">
        <v>1096</v>
      </c>
      <c r="B196" s="138" t="s">
        <v>1743</v>
      </c>
      <c r="C196" s="133" t="s">
        <v>387</v>
      </c>
      <c r="D196" s="179">
        <f>VLOOKUP('610.2'!A89,'610.2'!A89:N315,14,FALSE)</f>
        <v>67979.683804215994</v>
      </c>
    </row>
    <row r="197" spans="1:4" ht="54" thickTop="1" thickBot="1">
      <c r="A197" s="137" t="s">
        <v>1638</v>
      </c>
      <c r="B197" s="138" t="s">
        <v>1744</v>
      </c>
      <c r="C197" s="133" t="s">
        <v>387</v>
      </c>
      <c r="D197" s="179">
        <f>VLOOKUP('610.3'!A89,'610.3'!A89:N316,14,FALSE)</f>
        <v>101729.51756979432</v>
      </c>
    </row>
    <row r="198" spans="1:4" ht="54" thickTop="1" thickBot="1">
      <c r="A198" s="137" t="s">
        <v>1640</v>
      </c>
      <c r="B198" s="138" t="s">
        <v>1745</v>
      </c>
      <c r="C198" s="133" t="s">
        <v>387</v>
      </c>
      <c r="D198" s="179">
        <f>VLOOKUP('610.4'!A89,'610.4'!A89:N317,14,FALSE)</f>
        <v>112525.973280021</v>
      </c>
    </row>
    <row r="199" spans="1:4" ht="54" thickTop="1" thickBot="1">
      <c r="A199" s="137" t="s">
        <v>1642</v>
      </c>
      <c r="B199" s="138" t="s">
        <v>1218</v>
      </c>
      <c r="C199" s="133" t="s">
        <v>387</v>
      </c>
      <c r="D199" s="179">
        <f>VLOOKUP('610.5'!A89,'610.5'!A89:N318,14,FALSE)</f>
        <v>102387.91339004687</v>
      </c>
    </row>
    <row r="200" spans="1:4" ht="54" thickTop="1" thickBot="1">
      <c r="A200" s="137" t="s">
        <v>1644</v>
      </c>
      <c r="B200" s="138" t="s">
        <v>1746</v>
      </c>
      <c r="C200" s="133" t="s">
        <v>387</v>
      </c>
      <c r="D200" s="179">
        <f>VLOOKUP('610.6'!A89,'610.6'!A89:N319,14,FALSE)</f>
        <v>113967.31026623203</v>
      </c>
    </row>
    <row r="201" spans="1:4" ht="54" thickTop="1" thickBot="1">
      <c r="A201" s="137" t="s">
        <v>1646</v>
      </c>
      <c r="B201" s="138" t="s">
        <v>1747</v>
      </c>
      <c r="C201" s="133" t="s">
        <v>387</v>
      </c>
      <c r="D201" s="179">
        <f>VLOOKUP('610.7'!A89,'610.7'!A89:N320,14,FALSE)</f>
        <v>100804.37785836324</v>
      </c>
    </row>
    <row r="202" spans="1:4" ht="54" thickTop="1" thickBot="1">
      <c r="A202" s="137" t="s">
        <v>1097</v>
      </c>
      <c r="B202" s="138" t="s">
        <v>1748</v>
      </c>
      <c r="C202" s="133" t="s">
        <v>144</v>
      </c>
      <c r="D202" s="179">
        <f>VLOOKUP('620.1'!A88,'620.1'!A88:N321,14,FALSE)</f>
        <v>360040.93641537114</v>
      </c>
    </row>
    <row r="203" spans="1:4" ht="54" thickTop="1" thickBot="1">
      <c r="A203" s="137" t="s">
        <v>1098</v>
      </c>
      <c r="B203" s="138" t="s">
        <v>1878</v>
      </c>
      <c r="C203" s="133" t="s">
        <v>144</v>
      </c>
      <c r="D203" s="179">
        <f>VLOOKUP('620.2'!A88,'620.2'!A88:N322,14,FALSE)</f>
        <v>360040.93641537114</v>
      </c>
    </row>
    <row r="204" spans="1:4" ht="54" thickTop="1" thickBot="1">
      <c r="A204" s="137" t="s">
        <v>1099</v>
      </c>
      <c r="B204" s="138" t="s">
        <v>1749</v>
      </c>
      <c r="C204" s="133" t="s">
        <v>1845</v>
      </c>
      <c r="D204" s="179">
        <f>VLOOKUP('620.3'!A91,'620.3'!A91:N321,14,FALSE)</f>
        <v>81675371.863941222</v>
      </c>
    </row>
    <row r="205" spans="1:4" ht="54" thickTop="1" thickBot="1">
      <c r="A205" s="137" t="s">
        <v>1650</v>
      </c>
      <c r="B205" s="138" t="s">
        <v>1750</v>
      </c>
      <c r="C205" s="133" t="s">
        <v>144</v>
      </c>
      <c r="D205" s="179">
        <f>VLOOKUP('621.1.1'!A95,'621.1.1'!A95:N325,14,FALSE)</f>
        <v>2423845.729837527</v>
      </c>
    </row>
    <row r="206" spans="1:4" ht="54" thickTop="1" thickBot="1">
      <c r="A206" s="137" t="s">
        <v>1652</v>
      </c>
      <c r="B206" s="138" t="s">
        <v>1751</v>
      </c>
      <c r="C206" s="133" t="s">
        <v>144</v>
      </c>
      <c r="D206" s="179">
        <f>VLOOKUP('621.1.2'!A99,'621.1.2'!A99:N326,14,FALSE)</f>
        <v>3064691.2697090525</v>
      </c>
    </row>
    <row r="207" spans="1:4" ht="54" thickTop="1" thickBot="1">
      <c r="A207" s="137" t="s">
        <v>1100</v>
      </c>
      <c r="B207" s="138" t="s">
        <v>1752</v>
      </c>
      <c r="C207" s="133" t="s">
        <v>387</v>
      </c>
      <c r="D207" s="179">
        <f>VLOOKUP('621.2'!A89,'621.2'!A89:N326,14,FALSE)</f>
        <v>2006989.9881075772</v>
      </c>
    </row>
    <row r="208" spans="1:4" ht="54" thickTop="1" thickBot="1">
      <c r="A208" s="137" t="s">
        <v>1101</v>
      </c>
      <c r="B208" s="138" t="s">
        <v>1753</v>
      </c>
      <c r="C208" s="133" t="s">
        <v>144</v>
      </c>
      <c r="D208" s="179">
        <f>VLOOKUP('621.3'!A93,'621.3'!A93:N327,14,FALSE)</f>
        <v>89899288.371437982</v>
      </c>
    </row>
    <row r="209" spans="1:4" ht="54" thickTop="1" thickBot="1">
      <c r="A209" s="137" t="s">
        <v>1102</v>
      </c>
      <c r="B209" s="138" t="s">
        <v>1754</v>
      </c>
      <c r="C209" s="133" t="s">
        <v>387</v>
      </c>
      <c r="D209" s="179">
        <f>VLOOKUP('621.4'!A93,'621.4'!A93:N328,14,FALSE)</f>
        <v>80587902.349886283</v>
      </c>
    </row>
    <row r="210" spans="1:4" ht="54" thickTop="1" thickBot="1">
      <c r="A210" s="137" t="s">
        <v>1103</v>
      </c>
      <c r="B210" s="138" t="s">
        <v>1755</v>
      </c>
      <c r="C210" s="133" t="s">
        <v>144</v>
      </c>
      <c r="D210" s="179">
        <f>VLOOKUP('621.5'!A89,'621.5'!A89:N329,14,FALSE)</f>
        <v>1298995.9573497812</v>
      </c>
    </row>
    <row r="211" spans="1:4" ht="54" thickTop="1" thickBot="1">
      <c r="A211" s="137" t="s">
        <v>1656</v>
      </c>
      <c r="B211" s="138" t="s">
        <v>1756</v>
      </c>
      <c r="C211" s="133" t="s">
        <v>144</v>
      </c>
      <c r="D211" s="179">
        <f>VLOOKUP('621.5.1'!A89,'621.5.1'!A89:N330,14,FALSE)</f>
        <v>592713.77843365585</v>
      </c>
    </row>
    <row r="212" spans="1:4" ht="54" thickTop="1" thickBot="1">
      <c r="A212" s="137" t="s">
        <v>1104</v>
      </c>
      <c r="B212" s="138" t="s">
        <v>1757</v>
      </c>
      <c r="C212" s="133" t="s">
        <v>1845</v>
      </c>
      <c r="D212" s="179">
        <f>VLOOKUP('621.6'!A98,'621.6'!A98:N331,14,FALSE)</f>
        <v>84832052.38076666</v>
      </c>
    </row>
    <row r="213" spans="1:4" ht="54" thickTop="1" thickBot="1">
      <c r="A213" s="137" t="s">
        <v>1731</v>
      </c>
      <c r="B213" s="138" t="s">
        <v>1758</v>
      </c>
      <c r="C213" s="133" t="s">
        <v>1845</v>
      </c>
      <c r="D213" s="179">
        <f>VLOOKUP('621.7'!A89,'621.7'!A89:N332,14,FALSE)</f>
        <v>679184.99050674331</v>
      </c>
    </row>
    <row r="214" spans="1:4" ht="54" thickTop="1" thickBot="1">
      <c r="A214" s="137" t="s">
        <v>1105</v>
      </c>
      <c r="B214" s="138" t="s">
        <v>1994</v>
      </c>
      <c r="C214" s="133" t="s">
        <v>233</v>
      </c>
      <c r="D214" s="179">
        <f>VLOOKUP('622.1'!A89,'622.1'!A89:N333,14,FALSE)</f>
        <v>128242.71204554726</v>
      </c>
    </row>
    <row r="215" spans="1:4" ht="54" thickTop="1" thickBot="1">
      <c r="A215" s="137" t="s">
        <v>1106</v>
      </c>
      <c r="B215" s="138" t="s">
        <v>1759</v>
      </c>
      <c r="C215" s="133" t="s">
        <v>233</v>
      </c>
      <c r="D215" s="179">
        <f>VLOOKUP('622.2'!A89,'622.2'!A89:N335,14,FALSE)</f>
        <v>479514.27414417837</v>
      </c>
    </row>
    <row r="216" spans="1:4" ht="54" thickTop="1" thickBot="1">
      <c r="A216" s="137" t="s">
        <v>1107</v>
      </c>
      <c r="B216" s="138" t="s">
        <v>1760</v>
      </c>
      <c r="C216" s="133" t="s">
        <v>233</v>
      </c>
      <c r="D216" s="179">
        <f>VLOOKUP('622.3'!A89,'622.3'!A89:N336,14,FALSE)</f>
        <v>895063.39935174398</v>
      </c>
    </row>
    <row r="217" spans="1:4" ht="54" thickTop="1" thickBot="1">
      <c r="A217" s="137" t="s">
        <v>1108</v>
      </c>
      <c r="B217" s="138" t="s">
        <v>1761</v>
      </c>
      <c r="C217" s="133" t="s">
        <v>233</v>
      </c>
      <c r="D217" s="179">
        <f>VLOOKUP('622.4'!A89,'622.4'!A89:N337,14,FALSE)</f>
        <v>866695.71197312337</v>
      </c>
    </row>
    <row r="218" spans="1:4" ht="54" thickTop="1" thickBot="1">
      <c r="A218" s="137" t="s">
        <v>1109</v>
      </c>
      <c r="B218" s="138" t="s">
        <v>1762</v>
      </c>
      <c r="C218" s="133" t="s">
        <v>144</v>
      </c>
      <c r="D218" s="179">
        <f>VLOOKUP('622.5'!A89,'622.5'!A89:N338,14,FALSE)</f>
        <v>85695.210612944458</v>
      </c>
    </row>
    <row r="219" spans="1:4" ht="54" thickTop="1" thickBot="1">
      <c r="A219" s="137" t="s">
        <v>1110</v>
      </c>
      <c r="B219" s="138" t="s">
        <v>1763</v>
      </c>
      <c r="C219" s="133" t="s">
        <v>144</v>
      </c>
      <c r="D219" s="179">
        <f>VLOOKUP('623.1'!A103,'623.1'!A103:N339,14,FALSE)</f>
        <v>430213.92829970137</v>
      </c>
    </row>
    <row r="220" spans="1:4" ht="54" thickTop="1" thickBot="1">
      <c r="A220" s="137" t="s">
        <v>1111</v>
      </c>
      <c r="B220" s="138" t="s">
        <v>1219</v>
      </c>
      <c r="C220" s="133" t="s">
        <v>1995</v>
      </c>
      <c r="D220" s="179">
        <f>VLOOKUP('623.2'!A89,'623.2'!A89:N340,14,FALSE)</f>
        <v>2918765.9666551901</v>
      </c>
    </row>
    <row r="221" spans="1:4" ht="54" thickTop="1" thickBot="1">
      <c r="A221" s="137" t="s">
        <v>1112</v>
      </c>
      <c r="B221" s="138" t="s">
        <v>2114</v>
      </c>
      <c r="C221" s="133" t="s">
        <v>387</v>
      </c>
      <c r="D221" s="179">
        <f>VLOOKUP('630.1'!A89,'630.1'!A89:N341,14,FALSE)</f>
        <v>1089410.9703641841</v>
      </c>
    </row>
    <row r="222" spans="1:4" ht="54" thickTop="1" thickBot="1">
      <c r="A222" s="137" t="s">
        <v>1113</v>
      </c>
      <c r="B222" s="138" t="s">
        <v>2115</v>
      </c>
      <c r="C222" s="133" t="s">
        <v>387</v>
      </c>
      <c r="D222" s="179">
        <f>VLOOKUP('630.2'!A89,'630.2'!A89:N342,14,FALSE)</f>
        <v>1080309.30020583</v>
      </c>
    </row>
    <row r="223" spans="1:4" ht="54" thickTop="1" thickBot="1">
      <c r="A223" s="137" t="s">
        <v>1114</v>
      </c>
      <c r="B223" s="138" t="s">
        <v>2116</v>
      </c>
      <c r="C223" s="133" t="s">
        <v>387</v>
      </c>
      <c r="D223" s="179">
        <f>VLOOKUP('630.3'!A89,'630.3'!A89:N343,14,FALSE)</f>
        <v>693975.24440881866</v>
      </c>
    </row>
    <row r="224" spans="1:4" ht="54" thickTop="1" thickBot="1">
      <c r="A224" s="137" t="s">
        <v>1115</v>
      </c>
      <c r="B224" s="138" t="s">
        <v>2117</v>
      </c>
      <c r="C224" s="133" t="s">
        <v>387</v>
      </c>
      <c r="D224" s="179">
        <f>VLOOKUP('630.4'!A89,'630.4'!A89:N344,14,FALSE)</f>
        <v>617932.264881082</v>
      </c>
    </row>
    <row r="225" spans="1:4" ht="54" thickTop="1" thickBot="1">
      <c r="A225" s="137" t="s">
        <v>1116</v>
      </c>
      <c r="B225" s="138" t="s">
        <v>2118</v>
      </c>
      <c r="C225" s="133" t="s">
        <v>387</v>
      </c>
      <c r="D225" s="179">
        <f>VLOOKUP('630.5'!A93,'630.5'!A93:N345,14,FALSE)</f>
        <v>428874.00322900328</v>
      </c>
    </row>
    <row r="226" spans="1:4" ht="54" thickTop="1" thickBot="1">
      <c r="A226" s="137" t="s">
        <v>1117</v>
      </c>
      <c r="B226" s="138" t="s">
        <v>2119</v>
      </c>
      <c r="C226" s="133" t="s">
        <v>387</v>
      </c>
      <c r="D226" s="179">
        <f>VLOOKUP('630.6'!A93,'630.6'!A89:N346,14,FALSE)</f>
        <v>374795.77766543673</v>
      </c>
    </row>
    <row r="227" spans="1:4" ht="54" thickTop="1" thickBot="1">
      <c r="A227" s="137" t="s">
        <v>1118</v>
      </c>
      <c r="B227" s="138" t="s">
        <v>2120</v>
      </c>
      <c r="C227" s="133" t="s">
        <v>387</v>
      </c>
      <c r="D227" s="179">
        <f>VLOOKUP('630.7'!A93,'630.7'!A90:N347,14,FALSE)</f>
        <v>282337.54285622871</v>
      </c>
    </row>
    <row r="228" spans="1:4" ht="54" thickTop="1" thickBot="1">
      <c r="A228" s="137" t="s">
        <v>1119</v>
      </c>
      <c r="B228" s="138" t="s">
        <v>1764</v>
      </c>
      <c r="C228" s="133" t="s">
        <v>144</v>
      </c>
      <c r="D228" s="179">
        <f>VLOOKUP('632.1'!A90,'632.1'!A90:N349,14,FALSE)</f>
        <v>333463.48477874324</v>
      </c>
    </row>
    <row r="229" spans="1:4" ht="54" thickTop="1" thickBot="1">
      <c r="A229" s="137" t="s">
        <v>1659</v>
      </c>
      <c r="B229" s="138" t="s">
        <v>1765</v>
      </c>
      <c r="C229" s="133" t="s">
        <v>144</v>
      </c>
      <c r="D229" s="179">
        <f>VLOOKUP('632.2'!A90,'632.2'!A90:N350,14,FALSE)</f>
        <v>336991.68345518596</v>
      </c>
    </row>
    <row r="230" spans="1:4" ht="54" thickTop="1" thickBot="1">
      <c r="A230" s="137" t="s">
        <v>1662</v>
      </c>
      <c r="B230" s="138" t="s">
        <v>1766</v>
      </c>
      <c r="C230" s="133" t="s">
        <v>377</v>
      </c>
      <c r="D230" s="179">
        <f>VLOOKUP('640.1'!A90,'640.1'!A90:N351,14,FALSE)</f>
        <v>5387.0613202096711</v>
      </c>
    </row>
    <row r="231" spans="1:4" ht="54" thickTop="1" thickBot="1">
      <c r="A231" s="137" t="s">
        <v>1663</v>
      </c>
      <c r="B231" s="138" t="s">
        <v>1767</v>
      </c>
      <c r="C231" s="133" t="s">
        <v>377</v>
      </c>
      <c r="D231" s="179">
        <f>VLOOKUP('640.2'!A90,'640.2'!A90:N352,14,FALSE)</f>
        <v>5563.5418462422222</v>
      </c>
    </row>
    <row r="232" spans="1:4" ht="54" thickTop="1" thickBot="1">
      <c r="A232" s="137" t="s">
        <v>1120</v>
      </c>
      <c r="B232" s="138" t="s">
        <v>1768</v>
      </c>
      <c r="C232" s="133" t="s">
        <v>1664</v>
      </c>
      <c r="D232" s="179">
        <f>VLOOKUP('641.1'!A90,'641.1'!A90:N353,14,FALSE)</f>
        <v>1986.1887739311958</v>
      </c>
    </row>
    <row r="233" spans="1:4" ht="54" thickTop="1" thickBot="1">
      <c r="A233" s="137" t="s">
        <v>1121</v>
      </c>
      <c r="B233" s="138" t="s">
        <v>1768</v>
      </c>
      <c r="C233" s="133" t="s">
        <v>377</v>
      </c>
      <c r="D233" s="179">
        <f>VLOOKUP('641.2'!A90,'641.2'!A90:N354,14,FALSE)</f>
        <v>46594.489092459393</v>
      </c>
    </row>
    <row r="234" spans="1:4" ht="54" thickTop="1" thickBot="1">
      <c r="A234" s="137" t="s">
        <v>1122</v>
      </c>
      <c r="B234" s="138" t="s">
        <v>1769</v>
      </c>
      <c r="C234" s="133" t="s">
        <v>1845</v>
      </c>
      <c r="D234" s="179">
        <f>VLOOKUP('642.1'!A90,'642.1'!A90:N355,14,FALSE)</f>
        <v>523524.38370051689</v>
      </c>
    </row>
    <row r="235" spans="1:4" ht="54" thickTop="1" thickBot="1">
      <c r="A235" s="137" t="s">
        <v>1123</v>
      </c>
      <c r="B235" s="138" t="s">
        <v>1770</v>
      </c>
      <c r="C235" s="133" t="s">
        <v>144</v>
      </c>
      <c r="D235" s="179">
        <f>VLOOKUP('642.2'!A90,'642.2'!A90:N356,14,FALSE)</f>
        <v>50803.37740399404</v>
      </c>
    </row>
    <row r="236" spans="1:4" ht="54" thickTop="1" thickBot="1">
      <c r="A236" s="137" t="s">
        <v>1124</v>
      </c>
      <c r="B236" s="138" t="s">
        <v>1771</v>
      </c>
      <c r="C236" s="133" t="s">
        <v>377</v>
      </c>
      <c r="D236" s="179">
        <f>VLOOKUP('650.1'!A95,'650.1'!A95:N358,14,FALSE)</f>
        <v>9353.1336194428131</v>
      </c>
    </row>
    <row r="237" spans="1:4" ht="54" thickTop="1" thickBot="1">
      <c r="A237" s="137" t="s">
        <v>1125</v>
      </c>
      <c r="B237" s="138" t="s">
        <v>2127</v>
      </c>
      <c r="C237" s="133" t="s">
        <v>377</v>
      </c>
      <c r="D237" s="179">
        <f>VLOOKUP('650.2'!A93,'650.2'!A93:N359,14,FALSE)</f>
        <v>9145.1038263876981</v>
      </c>
    </row>
    <row r="238" spans="1:4" ht="54" thickTop="1" thickBot="1">
      <c r="A238" s="137" t="s">
        <v>1126</v>
      </c>
      <c r="B238" s="138" t="s">
        <v>1772</v>
      </c>
      <c r="C238" s="133" t="s">
        <v>377</v>
      </c>
      <c r="D238" s="201">
        <f>VLOOKUP('650.3'!A90,'650.3'!A90:N360,14,FALSE)</f>
        <v>0.45770247144958776</v>
      </c>
    </row>
    <row r="239" spans="1:4" ht="54" thickTop="1" thickBot="1">
      <c r="A239" s="137" t="s">
        <v>1127</v>
      </c>
      <c r="B239" s="138" t="s">
        <v>2131</v>
      </c>
      <c r="C239" s="133" t="s">
        <v>377</v>
      </c>
      <c r="D239" s="179">
        <f>VLOOKUP('650.4'!A93,'650.4'!A93:N361,14,FALSE)</f>
        <v>4603.794885716613</v>
      </c>
    </row>
    <row r="240" spans="1:4" ht="57.75" thickTop="1" thickBot="1">
      <c r="A240" s="137" t="s">
        <v>1128</v>
      </c>
      <c r="B240" s="138" t="s">
        <v>1773</v>
      </c>
      <c r="C240" s="133" t="s">
        <v>233</v>
      </c>
      <c r="D240" s="179">
        <f>VLOOKUP('660.1'!A87,'660.1'!A87:N362,14,FALSE)</f>
        <v>437154.75128669117</v>
      </c>
    </row>
    <row r="241" spans="1:4" ht="76.5" thickTop="1" thickBot="1">
      <c r="A241" s="137" t="s">
        <v>1129</v>
      </c>
      <c r="B241" s="138" t="s">
        <v>1880</v>
      </c>
      <c r="C241" s="133" t="s">
        <v>144</v>
      </c>
      <c r="D241" s="179">
        <f>VLOOKUP('660.2'!A87,'660.2'!A87:N363,14,FALSE)</f>
        <v>490321.09247364296</v>
      </c>
    </row>
    <row r="242" spans="1:4" ht="54" thickTop="1" thickBot="1">
      <c r="A242" s="137" t="s">
        <v>1677</v>
      </c>
      <c r="B242" s="138" t="s">
        <v>1774</v>
      </c>
      <c r="C242" s="133" t="s">
        <v>144</v>
      </c>
      <c r="D242" s="179">
        <f>VLOOKUP('661.1'!A87,'661.1'!A87:N364,14,FALSE)</f>
        <v>1381874.1739913411</v>
      </c>
    </row>
    <row r="243" spans="1:4" ht="54" thickTop="1" thickBot="1">
      <c r="A243" s="137" t="s">
        <v>1130</v>
      </c>
      <c r="B243" s="138" t="s">
        <v>1775</v>
      </c>
      <c r="C243" s="133" t="s">
        <v>144</v>
      </c>
      <c r="D243" s="179">
        <f>VLOOKUP('662.1'!A87,'662.1'!A87:N365,14,FALSE)</f>
        <v>418396.95878979692</v>
      </c>
    </row>
    <row r="244" spans="1:4" ht="54" thickTop="1" thickBot="1">
      <c r="A244" s="137" t="s">
        <v>1131</v>
      </c>
      <c r="B244" s="138" t="s">
        <v>1776</v>
      </c>
      <c r="C244" s="133" t="s">
        <v>144</v>
      </c>
      <c r="D244" s="179">
        <f>VLOOKUP('662.2'!A87,'662.2'!A87:N366,14,FALSE)</f>
        <v>403780.30031205103</v>
      </c>
    </row>
    <row r="245" spans="1:4" ht="54" thickTop="1" thickBot="1">
      <c r="A245" s="137" t="s">
        <v>1678</v>
      </c>
      <c r="B245" s="138" t="s">
        <v>1777</v>
      </c>
      <c r="C245" s="133" t="s">
        <v>144</v>
      </c>
      <c r="D245" s="179">
        <f>VLOOKUP('663.1'!A87,'663.1'!A87:N367,14,FALSE)</f>
        <v>17967.1622034791</v>
      </c>
    </row>
    <row r="246" spans="1:4" ht="54" thickTop="1" thickBot="1">
      <c r="A246" s="137" t="s">
        <v>1132</v>
      </c>
      <c r="B246" s="138" t="s">
        <v>1778</v>
      </c>
      <c r="C246" s="133" t="s">
        <v>387</v>
      </c>
      <c r="D246" s="179">
        <f>VLOOKUP('670.1'!A87,'670.1'!A87:N368,14,FALSE)</f>
        <v>283646.59143831208</v>
      </c>
    </row>
    <row r="247" spans="1:4" ht="54" thickTop="1" thickBot="1">
      <c r="A247" s="137" t="s">
        <v>1133</v>
      </c>
      <c r="B247" s="138" t="s">
        <v>1779</v>
      </c>
      <c r="C247" s="133" t="s">
        <v>387</v>
      </c>
      <c r="D247" s="179">
        <f>VLOOKUP('670.2'!A87,'670.2'!A87:N369,14,FALSE)</f>
        <v>283646.59143831208</v>
      </c>
    </row>
    <row r="248" spans="1:4" ht="54" thickTop="1" thickBot="1">
      <c r="A248" s="137" t="s">
        <v>1680</v>
      </c>
      <c r="B248" s="138" t="s">
        <v>1780</v>
      </c>
      <c r="C248" s="133" t="s">
        <v>387</v>
      </c>
      <c r="D248" s="179">
        <f>VLOOKUP('670.3'!A87,'670.3'!A87:N370,14,FALSE)</f>
        <v>337704.46710176434</v>
      </c>
    </row>
    <row r="249" spans="1:4" ht="54" thickTop="1" thickBot="1">
      <c r="A249" s="137" t="s">
        <v>1681</v>
      </c>
      <c r="B249" s="138" t="s">
        <v>1781</v>
      </c>
      <c r="C249" s="133" t="s">
        <v>387</v>
      </c>
      <c r="D249" s="179">
        <f>VLOOKUP('670.4'!A87,'670.4'!A87:N371,14,FALSE)</f>
        <v>283646.59143831208</v>
      </c>
    </row>
    <row r="250" spans="1:4" ht="54" thickTop="1" thickBot="1">
      <c r="A250" s="137" t="s">
        <v>1682</v>
      </c>
      <c r="B250" s="138" t="s">
        <v>1782</v>
      </c>
      <c r="C250" s="133" t="s">
        <v>387</v>
      </c>
      <c r="D250" s="179">
        <f>VLOOKUP('670.5'!A89,'670.5'!A89:N372,14,FALSE)</f>
        <v>313213.4228159858</v>
      </c>
    </row>
    <row r="251" spans="1:4" ht="54" thickTop="1" thickBot="1">
      <c r="A251" s="137" t="s">
        <v>1134</v>
      </c>
      <c r="B251" s="138" t="s">
        <v>1783</v>
      </c>
      <c r="C251" s="133" t="s">
        <v>387</v>
      </c>
      <c r="D251" s="179">
        <f>VLOOKUP('671.1'!A89,'671.1'!A89:N373,14,FALSE)</f>
        <v>548774.93589593971</v>
      </c>
    </row>
    <row r="252" spans="1:4" ht="54" thickTop="1" thickBot="1">
      <c r="A252" s="137" t="s">
        <v>1135</v>
      </c>
      <c r="B252" s="138" t="s">
        <v>1784</v>
      </c>
      <c r="C252" s="133" t="s">
        <v>144</v>
      </c>
      <c r="D252" s="179">
        <f>VLOOKUP('671.2'!A89,'671.2'!A89:N374,14,FALSE)</f>
        <v>79562.467906613252</v>
      </c>
    </row>
    <row r="253" spans="1:4" ht="54" thickTop="1" thickBot="1">
      <c r="A253" s="137" t="s">
        <v>1683</v>
      </c>
      <c r="B253" s="138" t="s">
        <v>1785</v>
      </c>
      <c r="C253" s="133" t="s">
        <v>387</v>
      </c>
      <c r="D253" s="179">
        <f>VLOOKUP('671.3'!A87,'671.3'!A87:N375,14,FALSE)</f>
        <v>579082.07018063357</v>
      </c>
    </row>
    <row r="254" spans="1:4" ht="54" thickTop="1" thickBot="1">
      <c r="A254" s="137" t="s">
        <v>1684</v>
      </c>
      <c r="B254" s="138" t="s">
        <v>1786</v>
      </c>
      <c r="C254" s="133" t="s">
        <v>144</v>
      </c>
      <c r="D254" s="179">
        <f>VLOOKUP('671.4'!A87,'671.4'!A87:N376,14,FALSE)</f>
        <v>81930.951283533475</v>
      </c>
    </row>
    <row r="255" spans="1:4" ht="54" thickTop="1" thickBot="1">
      <c r="A255" s="137" t="s">
        <v>1136</v>
      </c>
      <c r="B255" s="138" t="s">
        <v>1787</v>
      </c>
      <c r="C255" s="133" t="s">
        <v>144</v>
      </c>
      <c r="D255" s="179">
        <f>VLOOKUP('672.1'!A87,'672.1'!A87:N377,14,FALSE)</f>
        <v>40835.602131178974</v>
      </c>
    </row>
    <row r="256" spans="1:4" ht="54" thickTop="1" thickBot="1">
      <c r="A256" s="137" t="s">
        <v>1685</v>
      </c>
      <c r="B256" s="138" t="s">
        <v>1788</v>
      </c>
      <c r="C256" s="133" t="s">
        <v>144</v>
      </c>
      <c r="D256" s="179">
        <f>VLOOKUP('672.2'!A87,'672.2'!A87:N378,14,FALSE)</f>
        <v>83226.049194623411</v>
      </c>
    </row>
    <row r="257" spans="1:4" ht="54" thickTop="1" thickBot="1">
      <c r="A257" s="137" t="s">
        <v>1686</v>
      </c>
      <c r="B257" s="138" t="s">
        <v>1789</v>
      </c>
      <c r="C257" s="133" t="s">
        <v>144</v>
      </c>
      <c r="D257" s="179">
        <f>VLOOKUP('672.3'!A87,'672.3'!A87:N379,14,FALSE)</f>
        <v>42666.154190097099</v>
      </c>
    </row>
    <row r="258" spans="1:4" ht="54" thickTop="1" thickBot="1">
      <c r="A258" s="137" t="s">
        <v>1687</v>
      </c>
      <c r="B258" s="138" t="s">
        <v>1790</v>
      </c>
      <c r="C258" s="133" t="s">
        <v>144</v>
      </c>
      <c r="D258" s="179">
        <f>VLOOKUP('672.4'!A87,'672.3'!A87:N380,14,FALSE)</f>
        <v>42666.154190097099</v>
      </c>
    </row>
    <row r="259" spans="1:4" ht="54" thickTop="1" thickBot="1">
      <c r="A259" s="137" t="s">
        <v>1732</v>
      </c>
      <c r="B259" s="138" t="s">
        <v>1791</v>
      </c>
      <c r="C259" s="133" t="s">
        <v>233</v>
      </c>
      <c r="D259" s="179">
        <f>VLOOKUP('673.1.1'!A87,'673.1.1'!A87:N381,14,FALSE)</f>
        <v>9895.8474723352301</v>
      </c>
    </row>
    <row r="260" spans="1:4" ht="54" thickTop="1" thickBot="1">
      <c r="A260" s="137" t="s">
        <v>1733</v>
      </c>
      <c r="B260" s="138" t="s">
        <v>2046</v>
      </c>
      <c r="C260" s="133" t="s">
        <v>233</v>
      </c>
      <c r="D260" s="179">
        <f>VLOOKUP('673.1.2'!A87,'673.1.2'!A87:N382,14,FALSE)</f>
        <v>8309.3221473273043</v>
      </c>
    </row>
    <row r="261" spans="1:4" ht="54" thickTop="1" thickBot="1">
      <c r="A261" s="137" t="s">
        <v>1137</v>
      </c>
      <c r="B261" s="138" t="s">
        <v>1792</v>
      </c>
      <c r="C261" s="133" t="s">
        <v>387</v>
      </c>
      <c r="D261" s="179">
        <f>VLOOKUP('673.2'!A87,'673.2'!A87:N383,14,FALSE)</f>
        <v>86124.388764655057</v>
      </c>
    </row>
    <row r="262" spans="1:4" ht="54" thickTop="1" thickBot="1">
      <c r="A262" s="137" t="s">
        <v>1138</v>
      </c>
      <c r="B262" s="138" t="s">
        <v>1793</v>
      </c>
      <c r="C262" s="133" t="s">
        <v>387</v>
      </c>
      <c r="D262" s="179">
        <f>VLOOKUP('673.3'!A89,'673.3'!A89:N384,14,FALSE)</f>
        <v>92164.953431762566</v>
      </c>
    </row>
    <row r="263" spans="1:4" ht="54" thickTop="1" thickBot="1">
      <c r="A263" s="137" t="s">
        <v>1139</v>
      </c>
      <c r="B263" s="138" t="s">
        <v>1996</v>
      </c>
      <c r="C263" s="133" t="s">
        <v>144</v>
      </c>
      <c r="D263" s="179">
        <f>VLOOKUP('674.1'!A89,'674.1'!A89:N385,14,FALSE)</f>
        <v>101975.38628888479</v>
      </c>
    </row>
    <row r="264" spans="1:4" ht="54" thickTop="1" thickBot="1">
      <c r="A264" s="137" t="s">
        <v>1140</v>
      </c>
      <c r="B264" s="138" t="s">
        <v>1794</v>
      </c>
      <c r="C264" s="133" t="s">
        <v>144</v>
      </c>
      <c r="D264" s="179">
        <f>VLOOKUP('674.2'!A89,'674.2'!A89:N386,14,FALSE)</f>
        <v>198640.24041420443</v>
      </c>
    </row>
    <row r="265" spans="1:4" ht="54" thickTop="1" thickBot="1">
      <c r="A265" s="137" t="s">
        <v>1141</v>
      </c>
      <c r="B265" s="138" t="s">
        <v>1795</v>
      </c>
      <c r="C265" s="133" t="s">
        <v>233</v>
      </c>
      <c r="D265" s="179">
        <f>VLOOKUP('680.1'!A87,'680.1'!A87:N387,14,FALSE)</f>
        <v>166576.25194428468</v>
      </c>
    </row>
    <row r="266" spans="1:4" ht="54" thickTop="1" thickBot="1">
      <c r="A266" s="137" t="s">
        <v>1142</v>
      </c>
      <c r="B266" s="138" t="s">
        <v>1796</v>
      </c>
      <c r="C266" s="133" t="s">
        <v>144</v>
      </c>
      <c r="D266" s="179">
        <f>VLOOKUP('680.2'!A87,'680.2'!A87:N388,14,FALSE)</f>
        <v>14566.377336857438</v>
      </c>
    </row>
    <row r="267" spans="1:4" ht="54" thickTop="1" thickBot="1">
      <c r="A267" s="137" t="s">
        <v>1143</v>
      </c>
      <c r="B267" s="138" t="s">
        <v>1797</v>
      </c>
      <c r="C267" s="133" t="s">
        <v>387</v>
      </c>
      <c r="D267" s="179">
        <f>VLOOKUP('680.3'!A89,'680.3'!A89:N389,14,FALSE)</f>
        <v>52841.879077177859</v>
      </c>
    </row>
    <row r="268" spans="1:4" ht="54" thickTop="1" thickBot="1">
      <c r="A268" s="137" t="s">
        <v>1144</v>
      </c>
      <c r="B268" s="138" t="s">
        <v>1798</v>
      </c>
      <c r="C268" s="133" t="s">
        <v>387</v>
      </c>
      <c r="D268" s="179">
        <f>VLOOKUP('681.1'!A89,'681.1'!A89:N390,14,FALSE)</f>
        <v>187794.57515498606</v>
      </c>
    </row>
    <row r="269" spans="1:4" ht="54" thickTop="1" thickBot="1">
      <c r="A269" s="137" t="s">
        <v>1692</v>
      </c>
      <c r="B269" s="138" t="s">
        <v>1799</v>
      </c>
      <c r="C269" s="133" t="s">
        <v>387</v>
      </c>
      <c r="D269" s="179">
        <f>VLOOKUP('681.2'!A89,'681.2'!A89:N391,14,FALSE)</f>
        <v>187794.57515498606</v>
      </c>
    </row>
    <row r="270" spans="1:4" ht="54" thickTop="1" thickBot="1">
      <c r="A270" s="137" t="s">
        <v>1693</v>
      </c>
      <c r="B270" s="138" t="s">
        <v>1800</v>
      </c>
      <c r="C270" s="133" t="s">
        <v>387</v>
      </c>
      <c r="D270" s="179">
        <f>VLOOKUP('681.3'!A89,'681.3'!A89:N392,14,FALSE)</f>
        <v>241852.45081843832</v>
      </c>
    </row>
    <row r="271" spans="1:4" ht="54" thickTop="1" thickBot="1">
      <c r="A271" s="137" t="s">
        <v>1694</v>
      </c>
      <c r="B271" s="138" t="s">
        <v>1801</v>
      </c>
      <c r="C271" s="133" t="s">
        <v>387</v>
      </c>
      <c r="D271" s="179">
        <f>VLOOKUP('681.4'!A89,'681.4'!A89:N393,14,FALSE)</f>
        <v>187794.57515498606</v>
      </c>
    </row>
    <row r="272" spans="1:4" ht="54" thickTop="1" thickBot="1">
      <c r="A272" s="137" t="s">
        <v>1145</v>
      </c>
      <c r="B272" s="138" t="s">
        <v>1802</v>
      </c>
      <c r="C272" s="133" t="s">
        <v>387</v>
      </c>
      <c r="D272" s="179">
        <f>VLOOKUP('682.1'!A89,'682.1'!A89:N394,14,FALSE)</f>
        <v>272863.83592184819</v>
      </c>
    </row>
    <row r="273" spans="1:4" ht="54" thickTop="1" thickBot="1">
      <c r="A273" s="137" t="s">
        <v>1695</v>
      </c>
      <c r="B273" s="138" t="s">
        <v>1803</v>
      </c>
      <c r="C273" s="133" t="s">
        <v>387</v>
      </c>
      <c r="D273" s="179">
        <f>VLOOKUP('682.2'!A89,'682.2'!A89:N395,14,FALSE)</f>
        <v>272863.83592184819</v>
      </c>
    </row>
    <row r="274" spans="1:4" ht="54" thickTop="1" thickBot="1">
      <c r="A274" s="137" t="s">
        <v>1697</v>
      </c>
      <c r="B274" s="138" t="s">
        <v>1804</v>
      </c>
      <c r="C274" s="133" t="s">
        <v>387</v>
      </c>
      <c r="D274" s="179">
        <f>VLOOKUP('682.3'!A89,'682.3'!A89:N396,14,FALSE)</f>
        <v>272863.83592184819</v>
      </c>
    </row>
    <row r="275" spans="1:4" ht="54" thickTop="1" thickBot="1">
      <c r="A275" s="137" t="s">
        <v>1699</v>
      </c>
      <c r="B275" s="138" t="s">
        <v>1997</v>
      </c>
      <c r="C275" s="133" t="s">
        <v>387</v>
      </c>
      <c r="D275" s="179">
        <f>VLOOKUP('682.4'!A89,'682.4'!A89:N397,14,FALSE)</f>
        <v>272863.83592184819</v>
      </c>
    </row>
    <row r="276" spans="1:4" ht="54" thickTop="1" thickBot="1">
      <c r="A276" s="137" t="s">
        <v>1701</v>
      </c>
      <c r="B276" s="138" t="s">
        <v>1805</v>
      </c>
      <c r="C276" s="133" t="s">
        <v>233</v>
      </c>
      <c r="D276" s="179">
        <f>VLOOKUP('683.1'!A89,'683.1'!A89:N398,14,FALSE)</f>
        <v>21109.826270632766</v>
      </c>
    </row>
    <row r="277" spans="1:4" ht="54" thickTop="1" thickBot="1">
      <c r="A277" s="137" t="s">
        <v>1703</v>
      </c>
      <c r="B277" s="138" t="s">
        <v>1806</v>
      </c>
      <c r="C277" s="133" t="s">
        <v>233</v>
      </c>
      <c r="D277" s="179">
        <f>VLOOKUP('683.2'!A89,'683.2'!A89:N399,14,FALSE)</f>
        <v>19475.962639818459</v>
      </c>
    </row>
    <row r="278" spans="1:4" ht="54" thickTop="1" thickBot="1">
      <c r="A278" s="137" t="s">
        <v>1705</v>
      </c>
      <c r="B278" s="138" t="s">
        <v>1807</v>
      </c>
      <c r="C278" s="133" t="s">
        <v>233</v>
      </c>
      <c r="D278" s="179">
        <f>VLOOKUP('683.3'!A89,'683.3'!A89:N400,14,FALSE)</f>
        <v>21109.826270632766</v>
      </c>
    </row>
    <row r="279" spans="1:4" ht="54" thickTop="1" thickBot="1">
      <c r="A279" s="137" t="s">
        <v>1706</v>
      </c>
      <c r="B279" s="138" t="s">
        <v>1808</v>
      </c>
      <c r="C279" s="133" t="s">
        <v>233</v>
      </c>
      <c r="D279" s="179">
        <f>VLOOKUP('683.4'!A89,'683.4'!A89:N401,14,FALSE)</f>
        <v>19475.962639818459</v>
      </c>
    </row>
    <row r="280" spans="1:4" ht="54" thickTop="1" thickBot="1">
      <c r="A280" s="137" t="s">
        <v>1707</v>
      </c>
      <c r="B280" s="138" t="s">
        <v>1809</v>
      </c>
      <c r="C280" s="133" t="s">
        <v>233</v>
      </c>
      <c r="D280" s="179">
        <f>VLOOKUP('683.5'!A87,'683.5'!A87:N402,14,FALSE)</f>
        <v>59679.315649444485</v>
      </c>
    </row>
    <row r="281" spans="1:4" ht="54" thickTop="1" thickBot="1">
      <c r="A281" s="137" t="s">
        <v>2047</v>
      </c>
      <c r="B281" s="138" t="s">
        <v>1810</v>
      </c>
      <c r="C281" s="133" t="s">
        <v>233</v>
      </c>
      <c r="D281" s="179">
        <f>VLOOKUP('690.1.1'!A89,'690.1.1'!A89:N403,14,FALSE)</f>
        <v>15104.404980036174</v>
      </c>
    </row>
    <row r="282" spans="1:4" ht="54" thickTop="1" thickBot="1">
      <c r="A282" s="137" t="s">
        <v>1710</v>
      </c>
      <c r="B282" s="138" t="s">
        <v>1811</v>
      </c>
      <c r="C282" s="133" t="s">
        <v>233</v>
      </c>
      <c r="D282" s="179">
        <f>VLOOKUP('690.1.2'!A89,'690.1.2'!A89:N404,14,FALSE)</f>
        <v>39288.798459404265</v>
      </c>
    </row>
    <row r="283" spans="1:4" ht="54" thickTop="1" thickBot="1">
      <c r="A283" s="137" t="s">
        <v>1146</v>
      </c>
      <c r="B283" s="138" t="s">
        <v>1812</v>
      </c>
      <c r="C283" s="133" t="s">
        <v>144</v>
      </c>
      <c r="D283" s="179">
        <f>VLOOKUP('700.1'!A89,'700.1'!A89:N405,14,FALSE)</f>
        <v>1832.9679700878974</v>
      </c>
    </row>
    <row r="284" spans="1:4" ht="54" thickTop="1" thickBot="1">
      <c r="A284" s="137" t="s">
        <v>1147</v>
      </c>
      <c r="B284" s="138" t="s">
        <v>1813</v>
      </c>
      <c r="C284" s="133" t="s">
        <v>144</v>
      </c>
      <c r="D284" s="179">
        <f>VLOOKUP('700.2'!A89,'700.2'!A89:N406,14,FALSE)</f>
        <v>1890.8821606220399</v>
      </c>
    </row>
    <row r="285" spans="1:4" ht="54" thickTop="1" thickBot="1">
      <c r="A285" s="137" t="s">
        <v>1148</v>
      </c>
      <c r="B285" s="138" t="s">
        <v>1814</v>
      </c>
      <c r="C285" s="133" t="s">
        <v>233</v>
      </c>
      <c r="D285" s="179">
        <f>VLOOKUP('700.3'!A89,'700.3'!A89:N407,14,FALSE)</f>
        <v>35826.039664365002</v>
      </c>
    </row>
    <row r="286" spans="1:4" ht="54" thickTop="1" thickBot="1">
      <c r="A286" s="137" t="s">
        <v>1149</v>
      </c>
      <c r="B286" s="138" t="s">
        <v>1815</v>
      </c>
      <c r="C286" s="133" t="s">
        <v>233</v>
      </c>
      <c r="D286" s="179">
        <f>VLOOKUP('700.4'!A89,'700.4'!A89:N408,14,FALSE)</f>
        <v>49576.443444076693</v>
      </c>
    </row>
    <row r="287" spans="1:4" ht="54" thickTop="1" thickBot="1">
      <c r="A287" s="137" t="s">
        <v>1150</v>
      </c>
      <c r="B287" s="138" t="s">
        <v>1816</v>
      </c>
      <c r="C287" s="133" t="s">
        <v>1845</v>
      </c>
      <c r="D287" s="179">
        <f>VLOOKUP('701.1'!A89,'701.1'!A89:N409,14,FALSE)</f>
        <v>9817.7062475322746</v>
      </c>
    </row>
    <row r="288" spans="1:4" ht="54" thickTop="1" thickBot="1">
      <c r="A288" s="137" t="s">
        <v>1713</v>
      </c>
      <c r="B288" s="138" t="s">
        <v>1817</v>
      </c>
      <c r="C288" s="133" t="s">
        <v>1845</v>
      </c>
      <c r="D288" s="179">
        <f>VLOOKUP('710.1'!A89,'710.1'!A89:N410,14,FALSE)</f>
        <v>572209.33565714327</v>
      </c>
    </row>
    <row r="289" spans="1:4" ht="54" thickTop="1" thickBot="1">
      <c r="A289" s="137" t="s">
        <v>1151</v>
      </c>
      <c r="B289" s="138" t="s">
        <v>1818</v>
      </c>
      <c r="C289" s="133" t="s">
        <v>233</v>
      </c>
      <c r="D289" s="179">
        <f>VLOOKUP('710.2'!A89,'710.2'!A89:N411,14,FALSE)</f>
        <v>563682.90396804118</v>
      </c>
    </row>
    <row r="290" spans="1:4" ht="54" thickTop="1" thickBot="1">
      <c r="A290" s="137" t="s">
        <v>1152</v>
      </c>
      <c r="B290" s="138" t="s">
        <v>1819</v>
      </c>
      <c r="C290" s="133" t="s">
        <v>1845</v>
      </c>
      <c r="D290" s="179">
        <f>VLOOKUP('720.1'!A89,'720.1'!A89:N412,14,FALSE)</f>
        <v>202454.96398665174</v>
      </c>
    </row>
    <row r="291" spans="1:4" ht="54" thickTop="1" thickBot="1">
      <c r="A291" s="137" t="s">
        <v>1153</v>
      </c>
      <c r="B291" s="138" t="s">
        <v>1820</v>
      </c>
      <c r="C291" s="133" t="s">
        <v>144</v>
      </c>
      <c r="D291" s="179">
        <f>VLOOKUP('730.1'!A89,'730.1'!A89:N413,14,FALSE)</f>
        <v>168436.9701727927</v>
      </c>
    </row>
    <row r="292" spans="1:4" ht="54" thickTop="1" thickBot="1">
      <c r="A292" s="137" t="s">
        <v>1154</v>
      </c>
      <c r="B292" s="138" t="s">
        <v>1821</v>
      </c>
      <c r="C292" s="133" t="s">
        <v>1845</v>
      </c>
      <c r="D292" s="179">
        <f>VLOOKUP('730.2'!A89,'730.2'!A89:N414,14,FALSE)</f>
        <v>82251.282222140289</v>
      </c>
    </row>
    <row r="293" spans="1:4" ht="54" thickTop="1" thickBot="1">
      <c r="A293" s="137" t="s">
        <v>1155</v>
      </c>
      <c r="B293" s="138" t="s">
        <v>1822</v>
      </c>
      <c r="C293" s="133" t="s">
        <v>1845</v>
      </c>
      <c r="D293" s="179">
        <f>VLOOKUP('730.3'!A89,'730.3'!A89:N415,14,FALSE)</f>
        <v>81639.540581229245</v>
      </c>
    </row>
    <row r="294" spans="1:4" ht="54" thickTop="1" thickBot="1">
      <c r="A294" s="137" t="s">
        <v>1714</v>
      </c>
      <c r="B294" s="138" t="s">
        <v>1823</v>
      </c>
      <c r="C294" s="133" t="s">
        <v>1845</v>
      </c>
      <c r="D294" s="179">
        <f>VLOOKUP('730.4'!A89,'730.4'!A89:N416,14,FALSE)</f>
        <v>76047.269922417472</v>
      </c>
    </row>
    <row r="295" spans="1:4" ht="54" thickTop="1" thickBot="1">
      <c r="A295" s="137" t="s">
        <v>1156</v>
      </c>
      <c r="B295" s="138" t="s">
        <v>1824</v>
      </c>
      <c r="C295" s="133" t="s">
        <v>144</v>
      </c>
      <c r="D295" s="179">
        <f>VLOOKUP('731.1'!A89,'731.1'!A89:N417,14,FALSE)</f>
        <v>149358.18734870836</v>
      </c>
    </row>
    <row r="296" spans="1:4" ht="54" thickTop="1" thickBot="1">
      <c r="A296" s="137" t="s">
        <v>1157</v>
      </c>
      <c r="B296" s="138" t="s">
        <v>1825</v>
      </c>
      <c r="C296" s="133" t="s">
        <v>1995</v>
      </c>
      <c r="D296" s="179">
        <f>VLOOKUP('740.1'!A89,'740.1'!A89:N418,14,FALSE)</f>
        <v>16517.945971094727</v>
      </c>
    </row>
    <row r="297" spans="1:4" ht="54" thickTop="1" thickBot="1">
      <c r="A297" s="137" t="s">
        <v>1717</v>
      </c>
      <c r="B297" s="138" t="s">
        <v>1826</v>
      </c>
      <c r="C297" s="133" t="s">
        <v>1845</v>
      </c>
      <c r="D297" s="179">
        <f>VLOOKUP('741.1'!A89,'741.1'!A89:N419,14,FALSE)</f>
        <v>320385.37471786153</v>
      </c>
    </row>
    <row r="298" spans="1:4" ht="54" thickTop="1" thickBot="1">
      <c r="A298" s="137" t="s">
        <v>1158</v>
      </c>
      <c r="B298" s="138" t="s">
        <v>1827</v>
      </c>
      <c r="C298" s="133" t="s">
        <v>144</v>
      </c>
      <c r="D298" s="179">
        <f>VLOOKUP('800.1'!A89,'800.1'!A89:N420,14,FALSE)</f>
        <v>14269.398749647065</v>
      </c>
    </row>
    <row r="299" spans="1:4" ht="54" thickTop="1" thickBot="1">
      <c r="A299" s="137" t="s">
        <v>1159</v>
      </c>
      <c r="B299" s="138" t="s">
        <v>1828</v>
      </c>
      <c r="C299" s="133" t="s">
        <v>144</v>
      </c>
      <c r="D299" s="179">
        <f>VLOOKUP('800.2'!A89,'800.2'!A89:N421,14,FALSE)</f>
        <v>24144.773758656789</v>
      </c>
    </row>
    <row r="300" spans="1:4" ht="54" thickTop="1" thickBot="1">
      <c r="A300" s="137" t="s">
        <v>1160</v>
      </c>
      <c r="B300" s="138" t="s">
        <v>1829</v>
      </c>
      <c r="C300" s="133" t="s">
        <v>144</v>
      </c>
      <c r="D300" s="179">
        <f>VLOOKUP('800.3'!A89,'800.3'!A89:N422,14,FALSE)</f>
        <v>47147.070183950957</v>
      </c>
    </row>
    <row r="301" spans="1:4" ht="54" thickTop="1" thickBot="1">
      <c r="A301" s="137" t="s">
        <v>1161</v>
      </c>
      <c r="B301" s="138" t="s">
        <v>1830</v>
      </c>
      <c r="C301" s="133" t="s">
        <v>144</v>
      </c>
      <c r="D301" s="179">
        <f>VLOOKUP('800.4'!A89,'800.4'!A89:N423,14,FALSE)</f>
        <v>56693.651591754635</v>
      </c>
    </row>
    <row r="302" spans="1:4" ht="54" thickTop="1" thickBot="1">
      <c r="A302" s="137" t="s">
        <v>1718</v>
      </c>
      <c r="B302" s="138" t="s">
        <v>1831</v>
      </c>
      <c r="C302" s="133" t="s">
        <v>1845</v>
      </c>
      <c r="D302" s="179">
        <f>VLOOKUP('802.1'!A89,'802.1'!A89:N424,14,FALSE)</f>
        <v>493944.14982049412</v>
      </c>
    </row>
    <row r="303" spans="1:4" ht="54" thickTop="1" thickBot="1">
      <c r="A303" s="137" t="s">
        <v>1719</v>
      </c>
      <c r="B303" s="138" t="s">
        <v>1881</v>
      </c>
      <c r="C303" s="133" t="s">
        <v>1845</v>
      </c>
      <c r="D303" s="179">
        <f>VLOOKUP('802.2'!A89,'802.2'!A89:N425,14,FALSE)</f>
        <v>100916.08710198056</v>
      </c>
    </row>
    <row r="304" spans="1:4" ht="54" thickTop="1" thickBot="1">
      <c r="A304" s="137" t="s">
        <v>1720</v>
      </c>
      <c r="B304" s="138" t="s">
        <v>1832</v>
      </c>
      <c r="C304" s="133" t="s">
        <v>1845</v>
      </c>
      <c r="D304" s="179">
        <f>VLOOKUP('802.3'!A89,'802.3'!A89:N426,14,FALSE)</f>
        <v>75224.603280799347</v>
      </c>
    </row>
    <row r="305" spans="1:4" ht="54" thickTop="1" thickBot="1">
      <c r="A305" s="137" t="s">
        <v>1721</v>
      </c>
      <c r="B305" s="138" t="s">
        <v>1833</v>
      </c>
      <c r="C305" s="133" t="s">
        <v>1845</v>
      </c>
      <c r="D305" s="179">
        <f>VLOOKUP('802.4'!A89,'802.4'!A89:N427,14,FALSE)</f>
        <v>68529.861109892256</v>
      </c>
    </row>
    <row r="306" spans="1:4" ht="54" thickTop="1" thickBot="1">
      <c r="A306" s="137" t="s">
        <v>1722</v>
      </c>
      <c r="B306" s="138" t="s">
        <v>1834</v>
      </c>
      <c r="C306" s="133" t="s">
        <v>1845</v>
      </c>
      <c r="D306" s="179">
        <f>VLOOKUP('802.5'!A89,'802.5'!A89:N428,14,FALSE)</f>
        <v>291930.49204413779</v>
      </c>
    </row>
    <row r="307" spans="1:4" ht="54" thickTop="1" thickBot="1">
      <c r="A307" s="137" t="s">
        <v>1723</v>
      </c>
      <c r="B307" s="138" t="s">
        <v>1835</v>
      </c>
      <c r="C307" s="133" t="s">
        <v>1845</v>
      </c>
      <c r="D307" s="179">
        <f>VLOOKUP('802.6'!A89,'802.6'!A89:N429,14,FALSE)</f>
        <v>285701.76759593008</v>
      </c>
    </row>
    <row r="308" spans="1:4" ht="54" thickTop="1" thickBot="1">
      <c r="A308" s="137" t="s">
        <v>1724</v>
      </c>
      <c r="B308" s="138" t="s">
        <v>1836</v>
      </c>
      <c r="C308" s="133" t="s">
        <v>1845</v>
      </c>
      <c r="D308" s="179">
        <f>VLOOKUP('802.7'!A89,'802.7'!A89:N430,14,FALSE)</f>
        <v>197547.77019651709</v>
      </c>
    </row>
    <row r="309" spans="1:4" ht="54" thickTop="1" thickBot="1">
      <c r="A309" s="137" t="s">
        <v>1725</v>
      </c>
      <c r="B309" s="138" t="s">
        <v>1837</v>
      </c>
      <c r="C309" s="133" t="s">
        <v>1845</v>
      </c>
      <c r="D309" s="179">
        <f>VLOOKUP('802.8'!A89,'802.8'!A89:N431,14,FALSE)</f>
        <v>173547.38564048565</v>
      </c>
    </row>
    <row r="310" spans="1:4" ht="54" thickTop="1" thickBot="1">
      <c r="A310" s="137" t="s">
        <v>1162</v>
      </c>
      <c r="B310" s="138" t="s">
        <v>1838</v>
      </c>
      <c r="C310" s="133" t="s">
        <v>233</v>
      </c>
      <c r="D310" s="179">
        <f>VLOOKUP('810.1'!A89,'810.1'!A89:N432,14,FALSE)</f>
        <v>12507.836408177478</v>
      </c>
    </row>
    <row r="311" spans="1:4" ht="54" thickTop="1" thickBot="1">
      <c r="A311" s="137" t="s">
        <v>1163</v>
      </c>
      <c r="B311" s="138" t="s">
        <v>1839</v>
      </c>
      <c r="C311" s="133" t="s">
        <v>233</v>
      </c>
      <c r="D311" s="179">
        <f>VLOOKUP('810.2'!A89,'810.2'!A89:N433,14,FALSE)</f>
        <v>9174.1815660889624</v>
      </c>
    </row>
    <row r="312" spans="1:4" ht="54" thickTop="1" thickBot="1">
      <c r="A312" s="137" t="s">
        <v>1164</v>
      </c>
      <c r="B312" s="138" t="s">
        <v>1840</v>
      </c>
      <c r="C312" s="133" t="s">
        <v>233</v>
      </c>
      <c r="D312" s="179">
        <f>VLOOKUP('810.3'!A89,'810.3'!A89:N435,14,FALSE)</f>
        <v>5035.4852959182263</v>
      </c>
    </row>
    <row r="313" spans="1:4" ht="57.75" thickTop="1" thickBot="1">
      <c r="A313" s="137" t="s">
        <v>1726</v>
      </c>
      <c r="B313" s="138" t="s">
        <v>2050</v>
      </c>
      <c r="C313" s="133" t="s">
        <v>233</v>
      </c>
      <c r="D313" s="179">
        <f>VLOOKUP('811.1'!A89,'811.1'!A89:N436,14,FALSE)</f>
        <v>46364.567605327902</v>
      </c>
    </row>
    <row r="314" spans="1:4" ht="57.75" thickTop="1" thickBot="1">
      <c r="A314" s="137" t="s">
        <v>1727</v>
      </c>
      <c r="B314" s="138" t="s">
        <v>2051</v>
      </c>
      <c r="C314" s="133" t="s">
        <v>233</v>
      </c>
      <c r="D314" s="179">
        <f>VLOOKUP('811.2'!A89,'811.2'!A89:N437,14,FALSE)</f>
        <v>46364.567605327902</v>
      </c>
    </row>
    <row r="315" spans="1:4" ht="54" thickTop="1" thickBot="1">
      <c r="A315" s="137" t="s">
        <v>1165</v>
      </c>
      <c r="B315" s="138" t="s">
        <v>2053</v>
      </c>
      <c r="C315" s="133" t="s">
        <v>233</v>
      </c>
      <c r="D315" s="179">
        <f>VLOOKUP('812.1'!A89,'812.1'!A89:N438,14,FALSE)</f>
        <v>86858.667680402388</v>
      </c>
    </row>
    <row r="316" spans="1:4" ht="54" thickTop="1" thickBot="1">
      <c r="A316" s="137" t="s">
        <v>1728</v>
      </c>
      <c r="B316" s="138" t="s">
        <v>1841</v>
      </c>
      <c r="C316" s="133" t="s">
        <v>1995</v>
      </c>
      <c r="D316" s="179">
        <f>VLOOKUP('820.1'!A89,'820.1'!A89:N439,14,FALSE)</f>
        <v>45453.308683491516</v>
      </c>
    </row>
    <row r="317" spans="1:4" ht="54" thickTop="1" thickBot="1">
      <c r="A317" s="137" t="s">
        <v>1729</v>
      </c>
      <c r="B317" s="138" t="s">
        <v>1842</v>
      </c>
      <c r="C317" s="133" t="s">
        <v>984</v>
      </c>
      <c r="D317" s="179">
        <f>VLOOKUP('820.1.2'!A88,'820.1.2'!A88:N440,14,FALSE)</f>
        <v>7030691.7620189814</v>
      </c>
    </row>
    <row r="318" spans="1:4" ht="57.75" thickTop="1" thickBot="1">
      <c r="A318" s="137" t="s">
        <v>1166</v>
      </c>
      <c r="B318" s="138" t="s">
        <v>1843</v>
      </c>
      <c r="C318" s="133" t="s">
        <v>1998</v>
      </c>
      <c r="D318" s="179">
        <f>VLOOKUP('900.1'!A88,'900.1'!A88:N441,14,FALSE)</f>
        <v>1312.5351682212272</v>
      </c>
    </row>
    <row r="319" spans="1:4" ht="57.75" thickTop="1" thickBot="1">
      <c r="A319" s="137" t="s">
        <v>1167</v>
      </c>
      <c r="B319" s="138" t="s">
        <v>2195</v>
      </c>
      <c r="C319" s="133" t="s">
        <v>1999</v>
      </c>
      <c r="D319" s="179">
        <f>VLOOKUP('900.2'!A88,'900.2'!A88:N442,14,FALSE)</f>
        <v>1610.8386155442336</v>
      </c>
    </row>
    <row r="320" spans="1:4" ht="54" thickTop="1" thickBot="1">
      <c r="A320" s="137" t="s">
        <v>1168</v>
      </c>
      <c r="B320" s="138" t="s">
        <v>1844</v>
      </c>
      <c r="C320" s="133" t="s">
        <v>1999</v>
      </c>
      <c r="D320" s="179">
        <f>VLOOKUP('900.3'!A88,'900.3'!A88:N443,14,FALSE)</f>
        <v>1610.8386155442336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42578125" style="183" customWidth="1"/>
    <col min="5" max="5" width="10.425781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2238</v>
      </c>
      <c r="D6" s="656">
        <v>29260</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54131</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160817.24361440798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541310</v>
      </c>
    </row>
    <row r="32" spans="1:4" ht="16.5" thickTop="1" thickBot="1">
      <c r="A32" s="661" t="s">
        <v>7</v>
      </c>
      <c r="B32" s="662" t="s">
        <v>1882</v>
      </c>
      <c r="C32" s="663" t="s">
        <v>8</v>
      </c>
      <c r="D32" s="664">
        <f>$D$64*2</f>
        <v>108262</v>
      </c>
    </row>
    <row r="33" spans="1:4" ht="16.5" thickTop="1" thickBot="1">
      <c r="A33" s="661" t="s">
        <v>9</v>
      </c>
      <c r="B33" s="662" t="s">
        <v>1882</v>
      </c>
      <c r="C33" s="663" t="s">
        <v>10</v>
      </c>
      <c r="D33" s="664">
        <f>$D$64*3</f>
        <v>162393</v>
      </c>
    </row>
    <row r="34" spans="1:4" ht="16.5" thickTop="1" thickBot="1">
      <c r="A34" s="661" t="s">
        <v>11</v>
      </c>
      <c r="B34" s="662" t="s">
        <v>1882</v>
      </c>
      <c r="C34" s="663" t="s">
        <v>12</v>
      </c>
      <c r="D34" s="664">
        <f>$D$64*4</f>
        <v>216524</v>
      </c>
    </row>
    <row r="35" spans="1:4" ht="16.5" thickTop="1" thickBot="1">
      <c r="A35" s="661" t="s">
        <v>13</v>
      </c>
      <c r="B35" s="662" t="s">
        <v>1882</v>
      </c>
      <c r="C35" s="663" t="s">
        <v>14</v>
      </c>
      <c r="D35" s="664">
        <f>$D$64*5</f>
        <v>270655</v>
      </c>
    </row>
    <row r="36" spans="1:4" ht="16.5" thickTop="1" thickBot="1">
      <c r="A36" s="661" t="s">
        <v>15</v>
      </c>
      <c r="B36" s="662" t="s">
        <v>1882</v>
      </c>
      <c r="C36" s="663" t="s">
        <v>16</v>
      </c>
      <c r="D36" s="664">
        <f>$D$64*6</f>
        <v>324786</v>
      </c>
    </row>
    <row r="37" spans="1:4" ht="16.5" thickTop="1" thickBot="1">
      <c r="A37" s="661" t="s">
        <v>17</v>
      </c>
      <c r="B37" s="662" t="s">
        <v>1882</v>
      </c>
      <c r="C37" s="663" t="s">
        <v>18</v>
      </c>
      <c r="D37" s="664">
        <f>$D$64*7</f>
        <v>378917</v>
      </c>
    </row>
    <row r="38" spans="1:4" ht="16.5" thickTop="1" thickBot="1">
      <c r="A38" s="661" t="s">
        <v>19</v>
      </c>
      <c r="B38" s="662" t="s">
        <v>1882</v>
      </c>
      <c r="C38" s="663" t="s">
        <v>20</v>
      </c>
      <c r="D38" s="664">
        <f>$D$64*8</f>
        <v>433048</v>
      </c>
    </row>
    <row r="39" spans="1:4" ht="16.5" thickTop="1" thickBot="1">
      <c r="A39" s="661" t="s">
        <v>21</v>
      </c>
      <c r="B39" s="662" t="s">
        <v>1882</v>
      </c>
      <c r="C39" s="663" t="s">
        <v>22</v>
      </c>
      <c r="D39" s="664">
        <f>$D$64*9</f>
        <v>487179</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4" ht="16.5" thickTop="1" thickBot="1">
      <c r="A49" s="661" t="s">
        <v>38</v>
      </c>
      <c r="B49" s="662" t="s">
        <v>1882</v>
      </c>
      <c r="C49" s="663" t="s">
        <v>39</v>
      </c>
      <c r="D49" s="664">
        <v>128023.49233728957</v>
      </c>
    </row>
    <row r="50" spans="1:4" ht="16.5" thickTop="1" thickBot="1">
      <c r="A50" s="661" t="s">
        <v>89</v>
      </c>
      <c r="B50" s="662" t="s">
        <v>1882</v>
      </c>
      <c r="C50" s="663" t="s">
        <v>90</v>
      </c>
      <c r="D50" s="664">
        <v>133357.80451800997</v>
      </c>
    </row>
    <row r="51" spans="1:4" ht="16.5" thickTop="1" thickBot="1">
      <c r="A51" s="661" t="s">
        <v>46</v>
      </c>
      <c r="B51" s="662" t="s">
        <v>1882</v>
      </c>
      <c r="C51" s="663" t="s">
        <v>47</v>
      </c>
      <c r="D51" s="664">
        <f>$D$6*1.85</f>
        <v>54131</v>
      </c>
    </row>
    <row r="52" spans="1:4" ht="16.5" thickTop="1" thickBot="1">
      <c r="A52" s="661" t="s">
        <v>48</v>
      </c>
      <c r="B52" s="662" t="s">
        <v>1882</v>
      </c>
      <c r="C52" s="663" t="s">
        <v>49</v>
      </c>
      <c r="D52" s="664">
        <f>D51*2</f>
        <v>108262</v>
      </c>
    </row>
    <row r="53" spans="1:4" ht="16.5" thickTop="1" thickBot="1">
      <c r="A53" s="661" t="s">
        <v>50</v>
      </c>
      <c r="B53" s="662" t="s">
        <v>1882</v>
      </c>
      <c r="C53" s="663" t="s">
        <v>51</v>
      </c>
      <c r="D53" s="664">
        <v>106686.24361440798</v>
      </c>
    </row>
    <row r="54" spans="1:4" ht="16.5" thickTop="1" thickBot="1">
      <c r="A54" s="661" t="s">
        <v>68</v>
      </c>
      <c r="B54" s="662" t="s">
        <v>1882</v>
      </c>
      <c r="C54" s="663" t="s">
        <v>69</v>
      </c>
      <c r="D54" s="664">
        <v>213372.48722881597</v>
      </c>
    </row>
    <row r="55" spans="1:4" ht="46.5" thickTop="1" thickBot="1">
      <c r="A55" s="661" t="s">
        <v>29</v>
      </c>
      <c r="B55" s="662" t="s">
        <v>1882</v>
      </c>
      <c r="C55" s="663" t="s">
        <v>1883</v>
      </c>
      <c r="D55" s="665">
        <v>800146.82710805978</v>
      </c>
    </row>
    <row r="56" spans="1:4" ht="16.5" thickTop="1" thickBot="1">
      <c r="A56" s="661" t="s">
        <v>52</v>
      </c>
      <c r="B56" s="662" t="s">
        <v>1882</v>
      </c>
      <c r="C56" s="663" t="s">
        <v>53</v>
      </c>
      <c r="D56" s="664">
        <v>80014.682710805981</v>
      </c>
    </row>
    <row r="57" spans="1:4" ht="16.5" thickTop="1" thickBot="1">
      <c r="A57" s="661" t="s">
        <v>54</v>
      </c>
      <c r="B57" s="662" t="s">
        <v>1882</v>
      </c>
      <c r="C57" s="663" t="s">
        <v>55</v>
      </c>
      <c r="D57" s="664">
        <v>160029.36542161196</v>
      </c>
    </row>
    <row r="58" spans="1:4" ht="16.5" thickTop="1" thickBot="1">
      <c r="A58" s="661" t="s">
        <v>56</v>
      </c>
      <c r="B58" s="662" t="s">
        <v>1882</v>
      </c>
      <c r="C58" s="663" t="s">
        <v>57</v>
      </c>
      <c r="D58" s="664">
        <v>106686.24361440798</v>
      </c>
    </row>
    <row r="59" spans="1:4" ht="16.5" thickTop="1" thickBot="1">
      <c r="A59" s="661" t="s">
        <v>2</v>
      </c>
      <c r="B59" s="662" t="s">
        <v>1882</v>
      </c>
      <c r="C59" s="663" t="s">
        <v>3</v>
      </c>
      <c r="D59" s="664">
        <v>213372.48722881597</v>
      </c>
    </row>
    <row r="60" spans="1:4" ht="16.5" thickTop="1" thickBot="1">
      <c r="A60" s="661" t="s">
        <v>58</v>
      </c>
      <c r="B60" s="662" t="s">
        <v>1882</v>
      </c>
      <c r="C60" s="663" t="s">
        <v>59</v>
      </c>
      <c r="D60" s="664">
        <v>133357.80451800997</v>
      </c>
    </row>
    <row r="61" spans="1:4" ht="16.5" thickTop="1" thickBot="1">
      <c r="A61" s="661" t="s">
        <v>86</v>
      </c>
      <c r="B61" s="662" t="s">
        <v>1882</v>
      </c>
      <c r="C61" s="663" t="s">
        <v>87</v>
      </c>
      <c r="D61" s="664">
        <v>160029.36542161196</v>
      </c>
    </row>
    <row r="62" spans="1:4" ht="16.5" thickTop="1" thickBot="1">
      <c r="A62" s="661" t="s">
        <v>88</v>
      </c>
      <c r="B62" s="662" t="s">
        <v>1882</v>
      </c>
      <c r="C62" s="663" t="s">
        <v>87</v>
      </c>
      <c r="D62" s="664">
        <v>160029.36542161196</v>
      </c>
    </row>
    <row r="63" spans="1:4" ht="16.5" thickTop="1" thickBot="1">
      <c r="A63" s="661" t="s">
        <v>60</v>
      </c>
      <c r="B63" s="662" t="s">
        <v>1882</v>
      </c>
      <c r="C63" s="663" t="s">
        <v>61</v>
      </c>
      <c r="D63" s="664">
        <v>160029.36542161196</v>
      </c>
    </row>
    <row r="64" spans="1:4" ht="17.25" customHeight="1" thickTop="1" thickBot="1">
      <c r="A64" s="661" t="s">
        <v>6</v>
      </c>
      <c r="B64" s="662" t="s">
        <v>1882</v>
      </c>
      <c r="C64" s="663" t="s">
        <v>2224</v>
      </c>
      <c r="D64" s="664">
        <f>$D$6*1.85</f>
        <v>54131</v>
      </c>
    </row>
    <row r="65" spans="1:4" ht="16.5" thickTop="1" thickBot="1">
      <c r="A65" s="661" t="s">
        <v>91</v>
      </c>
      <c r="B65" s="662" t="s">
        <v>92</v>
      </c>
      <c r="C65" s="663" t="s">
        <v>93</v>
      </c>
      <c r="D65" s="664">
        <v>533431.21807203989</v>
      </c>
    </row>
    <row r="66" spans="1:4" ht="16.5" thickTop="1" thickBot="1">
      <c r="A66" s="661" t="s">
        <v>94</v>
      </c>
      <c r="B66" s="662" t="s">
        <v>92</v>
      </c>
      <c r="C66" s="663" t="s">
        <v>95</v>
      </c>
      <c r="D66" s="664">
        <v>266715.60903601995</v>
      </c>
    </row>
    <row r="67" spans="1:4" ht="16.5" thickTop="1" thickBot="1">
      <c r="A67" s="661" t="s">
        <v>2228</v>
      </c>
      <c r="B67" s="662" t="s">
        <v>1882</v>
      </c>
      <c r="C67" s="663" t="s">
        <v>2227</v>
      </c>
      <c r="D67" s="664">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K163"/>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41.25"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0">
        <v>70553.841791472296</v>
      </c>
    </row>
    <row r="8" spans="1:4" ht="30" customHeight="1" thickTop="1" thickBot="1">
      <c r="A8" s="10" t="s">
        <v>112</v>
      </c>
      <c r="B8" s="8" t="s">
        <v>113</v>
      </c>
      <c r="C8" s="11" t="s">
        <v>114</v>
      </c>
      <c r="D8" s="650">
        <v>1101.4056613085061</v>
      </c>
    </row>
    <row r="9" spans="1:4" ht="30" customHeight="1" thickTop="1" thickBot="1">
      <c r="A9" s="10" t="s">
        <v>117</v>
      </c>
      <c r="B9" s="8" t="s">
        <v>113</v>
      </c>
      <c r="C9" s="11" t="s">
        <v>118</v>
      </c>
      <c r="D9" s="650">
        <v>75860.989182866237</v>
      </c>
    </row>
    <row r="10" spans="1:4" ht="30" customHeight="1" thickTop="1" thickBot="1">
      <c r="A10" s="10" t="s">
        <v>119</v>
      </c>
      <c r="B10" s="8" t="s">
        <v>113</v>
      </c>
      <c r="C10" s="11" t="s">
        <v>120</v>
      </c>
      <c r="D10" s="650">
        <v>55256.769898630962</v>
      </c>
    </row>
    <row r="11" spans="1:4" ht="30" customHeight="1" thickTop="1" thickBot="1">
      <c r="A11" s="10" t="s">
        <v>123</v>
      </c>
      <c r="B11" s="8" t="s">
        <v>113</v>
      </c>
      <c r="C11" s="11" t="s">
        <v>124</v>
      </c>
      <c r="D11" s="650">
        <v>20396.095857121789</v>
      </c>
    </row>
    <row r="12" spans="1:4" ht="30" customHeight="1" thickTop="1" thickBot="1">
      <c r="A12" s="10" t="s">
        <v>121</v>
      </c>
      <c r="B12" s="8" t="s">
        <v>113</v>
      </c>
      <c r="C12" s="11" t="s">
        <v>122</v>
      </c>
      <c r="D12" s="650">
        <v>72531.014349050427</v>
      </c>
    </row>
    <row r="13" spans="1:4" ht="30" customHeight="1" thickTop="1" thickBot="1">
      <c r="A13" s="10" t="s">
        <v>125</v>
      </c>
      <c r="B13" s="8" t="s">
        <v>113</v>
      </c>
      <c r="C13" s="11" t="s">
        <v>126</v>
      </c>
      <c r="D13" s="650">
        <v>52030.856778371897</v>
      </c>
    </row>
    <row r="14" spans="1:4" ht="30" customHeight="1" thickTop="1" thickBot="1">
      <c r="A14" s="10" t="s">
        <v>131</v>
      </c>
      <c r="B14" s="8" t="s">
        <v>113</v>
      </c>
      <c r="C14" s="11" t="s">
        <v>132</v>
      </c>
      <c r="D14" s="650">
        <v>287002.2059894994</v>
      </c>
    </row>
    <row r="15" spans="1:4" ht="30" customHeight="1" thickTop="1" thickBot="1">
      <c r="A15" s="10" t="s">
        <v>129</v>
      </c>
      <c r="B15" s="8" t="s">
        <v>113</v>
      </c>
      <c r="C15" s="11" t="s">
        <v>130</v>
      </c>
      <c r="D15" s="650">
        <v>197092.88547647276</v>
      </c>
    </row>
    <row r="16" spans="1:4" ht="30" customHeight="1" thickTop="1" thickBot="1">
      <c r="A16" s="10" t="s">
        <v>127</v>
      </c>
      <c r="B16" s="8" t="s">
        <v>113</v>
      </c>
      <c r="C16" s="11" t="s">
        <v>128</v>
      </c>
      <c r="D16" s="650">
        <v>177677.64854317295</v>
      </c>
    </row>
    <row r="17" spans="1:4" ht="30" customHeight="1" thickTop="1" thickBot="1">
      <c r="A17" s="10" t="s">
        <v>1711</v>
      </c>
      <c r="B17" s="8" t="s">
        <v>113</v>
      </c>
      <c r="C17" s="11" t="s">
        <v>1712</v>
      </c>
      <c r="D17" s="650">
        <v>63893.892123840691</v>
      </c>
    </row>
    <row r="18" spans="1:4" ht="30" customHeight="1" thickTop="1" thickBot="1">
      <c r="A18" s="10" t="s">
        <v>133</v>
      </c>
      <c r="B18" s="8" t="s">
        <v>113</v>
      </c>
      <c r="C18" s="11" t="s">
        <v>134</v>
      </c>
      <c r="D18" s="650">
        <v>75860.989182866237</v>
      </c>
    </row>
    <row r="19" spans="1:4" ht="30" customHeight="1" thickTop="1" thickBot="1">
      <c r="A19" s="10" t="s">
        <v>146</v>
      </c>
      <c r="B19" s="8" t="s">
        <v>113</v>
      </c>
      <c r="C19" s="11" t="s">
        <v>147</v>
      </c>
      <c r="D19" s="650">
        <v>199341.27867359886</v>
      </c>
    </row>
    <row r="20" spans="1:4" ht="30" customHeight="1" thickTop="1" thickBot="1">
      <c r="A20" s="10" t="s">
        <v>135</v>
      </c>
      <c r="B20" s="8" t="s">
        <v>113</v>
      </c>
      <c r="C20" s="11" t="s">
        <v>1884</v>
      </c>
      <c r="D20" s="650">
        <v>61335.77805341503</v>
      </c>
    </row>
    <row r="21" spans="1:4" ht="30" customHeight="1" thickTop="1" thickBot="1">
      <c r="A21" s="10" t="s">
        <v>136</v>
      </c>
      <c r="B21" s="8" t="s">
        <v>113</v>
      </c>
      <c r="C21" s="11" t="s">
        <v>137</v>
      </c>
      <c r="D21" s="650">
        <v>176592.72790579422</v>
      </c>
    </row>
    <row r="22" spans="1:4" ht="30" customHeight="1" thickTop="1" thickBot="1">
      <c r="A22" s="10" t="s">
        <v>138</v>
      </c>
      <c r="B22" s="8" t="s">
        <v>113</v>
      </c>
      <c r="C22" s="11" t="s">
        <v>139</v>
      </c>
      <c r="D22" s="650">
        <v>46001.83354006127</v>
      </c>
    </row>
    <row r="23" spans="1:4" ht="30" customHeight="1" thickTop="1" thickBot="1">
      <c r="A23" s="10" t="s">
        <v>143</v>
      </c>
      <c r="B23" s="8" t="s">
        <v>144</v>
      </c>
      <c r="C23" s="11" t="s">
        <v>145</v>
      </c>
      <c r="D23" s="650">
        <v>39023.142583778928</v>
      </c>
    </row>
    <row r="24" spans="1:4" ht="30" customHeight="1" thickTop="1" thickBot="1">
      <c r="A24" s="10" t="s">
        <v>140</v>
      </c>
      <c r="B24" s="8" t="s">
        <v>998</v>
      </c>
      <c r="C24" s="11" t="s">
        <v>142</v>
      </c>
      <c r="D24" s="650">
        <v>41208.438568470541</v>
      </c>
    </row>
    <row r="25" spans="1:4" ht="30" customHeight="1" thickTop="1" thickBot="1">
      <c r="A25" s="10" t="s">
        <v>148</v>
      </c>
      <c r="B25" s="8" t="s">
        <v>113</v>
      </c>
      <c r="C25" s="11" t="s">
        <v>149</v>
      </c>
      <c r="D25" s="650">
        <v>145062.02869810085</v>
      </c>
    </row>
    <row r="26" spans="1:4" ht="30" customHeight="1" thickTop="1" thickBot="1">
      <c r="A26" s="10" t="s">
        <v>150</v>
      </c>
      <c r="B26" s="8" t="s">
        <v>113</v>
      </c>
      <c r="C26" s="11" t="s">
        <v>151</v>
      </c>
      <c r="D26" s="650">
        <v>133198.99335263207</v>
      </c>
    </row>
    <row r="27" spans="1:4" ht="30" customHeight="1" thickTop="1" thickBot="1">
      <c r="A27" s="10" t="s">
        <v>152</v>
      </c>
      <c r="B27" s="8" t="s">
        <v>113</v>
      </c>
      <c r="C27" s="11" t="s">
        <v>153</v>
      </c>
      <c r="D27" s="650">
        <v>76669.722566768789</v>
      </c>
    </row>
    <row r="28" spans="1:4" ht="30" customHeight="1" thickTop="1" thickBot="1">
      <c r="A28" s="10" t="s">
        <v>154</v>
      </c>
      <c r="B28" s="8" t="s">
        <v>113</v>
      </c>
      <c r="C28" s="11" t="s">
        <v>155</v>
      </c>
      <c r="D28" s="650">
        <v>90263.775509340674</v>
      </c>
    </row>
    <row r="29" spans="1:4" ht="30" customHeight="1" thickTop="1" thickBot="1">
      <c r="A29" s="10" t="s">
        <v>156</v>
      </c>
      <c r="B29" s="8" t="s">
        <v>113</v>
      </c>
      <c r="C29" s="11" t="s">
        <v>157</v>
      </c>
      <c r="D29" s="650">
        <v>1637.6448287668302</v>
      </c>
    </row>
    <row r="30" spans="1:4" ht="30" customHeight="1" thickTop="1" thickBot="1">
      <c r="A30" s="10" t="s">
        <v>166</v>
      </c>
      <c r="B30" s="8" t="s">
        <v>113</v>
      </c>
      <c r="C30" s="11" t="s">
        <v>167</v>
      </c>
      <c r="D30" s="650">
        <v>122671.55610683006</v>
      </c>
    </row>
    <row r="31" spans="1:4" ht="30" customHeight="1" thickTop="1" thickBot="1">
      <c r="A31" s="10" t="s">
        <v>162</v>
      </c>
      <c r="B31" s="8" t="s">
        <v>113</v>
      </c>
      <c r="C31" s="11" t="s">
        <v>163</v>
      </c>
      <c r="D31" s="650">
        <v>7028.0579019538063</v>
      </c>
    </row>
    <row r="32" spans="1:4" ht="30" customHeight="1" thickTop="1" thickBot="1">
      <c r="A32" s="10" t="s">
        <v>164</v>
      </c>
      <c r="B32" s="8" t="s">
        <v>113</v>
      </c>
      <c r="C32" s="11" t="s">
        <v>165</v>
      </c>
      <c r="D32" s="650">
        <v>15249.902400932258</v>
      </c>
    </row>
    <row r="33" spans="1:4" ht="30" customHeight="1" thickTop="1" thickBot="1">
      <c r="A33" s="10" t="s">
        <v>171</v>
      </c>
      <c r="B33" s="8" t="s">
        <v>113</v>
      </c>
      <c r="C33" s="11" t="s">
        <v>172</v>
      </c>
      <c r="D33" s="650">
        <v>6850.3863264969314</v>
      </c>
    </row>
    <row r="34" spans="1:4" ht="30" customHeight="1" thickTop="1" thickBot="1">
      <c r="A34" s="10" t="s">
        <v>160</v>
      </c>
      <c r="B34" s="8" t="s">
        <v>113</v>
      </c>
      <c r="C34" s="11" t="s">
        <v>161</v>
      </c>
      <c r="D34" s="650">
        <v>4893.4024485337031</v>
      </c>
    </row>
    <row r="35" spans="1:4" ht="30" customHeight="1" thickTop="1" thickBot="1">
      <c r="A35" s="10" t="s">
        <v>173</v>
      </c>
      <c r="B35" s="8" t="s">
        <v>113</v>
      </c>
      <c r="C35" s="11" t="s">
        <v>1886</v>
      </c>
      <c r="D35" s="650">
        <v>139793.00292454456</v>
      </c>
    </row>
    <row r="36" spans="1:4" ht="30" customHeight="1" thickTop="1" thickBot="1">
      <c r="A36" s="10" t="s">
        <v>170</v>
      </c>
      <c r="B36" s="8" t="s">
        <v>113</v>
      </c>
      <c r="C36" s="11" t="s">
        <v>1885</v>
      </c>
      <c r="D36" s="650">
        <v>133198.99335263207</v>
      </c>
    </row>
    <row r="37" spans="1:4" ht="30" customHeight="1" thickTop="1" thickBot="1">
      <c r="A37" s="10" t="s">
        <v>168</v>
      </c>
      <c r="B37" s="8" t="s">
        <v>113</v>
      </c>
      <c r="C37" s="11" t="s">
        <v>169</v>
      </c>
      <c r="D37" s="650">
        <v>75863.307389356356</v>
      </c>
    </row>
    <row r="38" spans="1:4" ht="30" customHeight="1" thickTop="1" thickBot="1">
      <c r="A38" s="10" t="s">
        <v>174</v>
      </c>
      <c r="B38" s="8" t="s">
        <v>113</v>
      </c>
      <c r="C38" s="11" t="s">
        <v>175</v>
      </c>
      <c r="D38" s="650">
        <v>75344.544292566046</v>
      </c>
    </row>
    <row r="39" spans="1:4" ht="30" customHeight="1" thickTop="1" thickBot="1">
      <c r="A39" s="10" t="s">
        <v>176</v>
      </c>
      <c r="B39" s="8" t="s">
        <v>113</v>
      </c>
      <c r="C39" s="11" t="s">
        <v>177</v>
      </c>
      <c r="D39" s="650">
        <v>32519.285486482437</v>
      </c>
    </row>
    <row r="40" spans="1:4" ht="30" customHeight="1" thickTop="1" thickBot="1">
      <c r="A40" s="10" t="s">
        <v>180</v>
      </c>
      <c r="B40" s="8" t="s">
        <v>113</v>
      </c>
      <c r="C40" s="11" t="s">
        <v>181</v>
      </c>
      <c r="D40" s="650">
        <v>48682.336292635096</v>
      </c>
    </row>
    <row r="41" spans="1:4" ht="30" customHeight="1" thickTop="1" thickBot="1">
      <c r="A41" s="10" t="s">
        <v>178</v>
      </c>
      <c r="B41" s="8" t="s">
        <v>113</v>
      </c>
      <c r="C41" s="646" t="s">
        <v>179</v>
      </c>
      <c r="D41" s="651">
        <v>59428.511266861206</v>
      </c>
    </row>
    <row r="42" spans="1:4" ht="30" customHeight="1" thickTop="1" thickBot="1">
      <c r="A42" s="10" t="s">
        <v>182</v>
      </c>
      <c r="B42" s="8" t="s">
        <v>113</v>
      </c>
      <c r="C42" s="11" t="s">
        <v>183</v>
      </c>
      <c r="D42" s="650">
        <v>39023.142583778928</v>
      </c>
    </row>
    <row r="43" spans="1:4" ht="30" customHeight="1" thickTop="1" thickBot="1">
      <c r="A43" s="10" t="s">
        <v>1672</v>
      </c>
      <c r="B43" s="8" t="s">
        <v>113</v>
      </c>
      <c r="C43" s="11" t="s">
        <v>1671</v>
      </c>
      <c r="D43" s="650">
        <v>10266.048652271242</v>
      </c>
    </row>
    <row r="44" spans="1:4" ht="30" customHeight="1" thickTop="1" thickBot="1">
      <c r="A44" s="10" t="s">
        <v>184</v>
      </c>
      <c r="B44" s="8" t="s">
        <v>113</v>
      </c>
      <c r="C44" s="11" t="s">
        <v>185</v>
      </c>
      <c r="D44" s="650">
        <v>9781.8010743339182</v>
      </c>
    </row>
    <row r="45" spans="1:4" ht="30" customHeight="1" thickTop="1" thickBot="1">
      <c r="A45" s="10" t="s">
        <v>1603</v>
      </c>
      <c r="B45" s="8" t="s">
        <v>113</v>
      </c>
      <c r="C45" s="11" t="s">
        <v>1604</v>
      </c>
      <c r="D45" s="650">
        <v>3434.0365473725456</v>
      </c>
    </row>
    <row r="46" spans="1:4" ht="30" customHeight="1" thickTop="1" thickBot="1">
      <c r="A46" s="10" t="s">
        <v>188</v>
      </c>
      <c r="B46" s="8" t="s">
        <v>113</v>
      </c>
      <c r="C46" s="11" t="s">
        <v>189</v>
      </c>
      <c r="D46" s="650">
        <v>1707.4698387319449</v>
      </c>
    </row>
    <row r="47" spans="1:4" ht="30" customHeight="1" thickTop="1" thickBot="1">
      <c r="A47" s="10" t="s">
        <v>186</v>
      </c>
      <c r="B47" s="8" t="s">
        <v>113</v>
      </c>
      <c r="C47" s="646" t="s">
        <v>187</v>
      </c>
      <c r="D47" s="651">
        <v>1419.0475233276841</v>
      </c>
    </row>
    <row r="48" spans="1:4" ht="30" customHeight="1" thickTop="1" thickBot="1">
      <c r="A48" s="10" t="s">
        <v>190</v>
      </c>
      <c r="B48" s="8" t="s">
        <v>113</v>
      </c>
      <c r="C48" s="11" t="s">
        <v>191</v>
      </c>
      <c r="D48" s="650">
        <v>3010.8200051970102</v>
      </c>
    </row>
    <row r="49" spans="1:4" ht="30" customHeight="1" thickTop="1" thickBot="1">
      <c r="A49" s="10" t="s">
        <v>201</v>
      </c>
      <c r="B49" s="8" t="s">
        <v>113</v>
      </c>
      <c r="C49" s="11" t="s">
        <v>1888</v>
      </c>
      <c r="D49" s="650">
        <v>105102.33069231124</v>
      </c>
    </row>
    <row r="50" spans="1:4" ht="30" customHeight="1" thickTop="1" thickBot="1">
      <c r="A50" s="10" t="s">
        <v>192</v>
      </c>
      <c r="B50" s="8" t="s">
        <v>113</v>
      </c>
      <c r="C50" s="11" t="s">
        <v>193</v>
      </c>
      <c r="D50" s="650">
        <v>43289.672839605424</v>
      </c>
    </row>
    <row r="51" spans="1:4" ht="30" customHeight="1" thickTop="1" thickBot="1">
      <c r="A51" s="10" t="s">
        <v>194</v>
      </c>
      <c r="B51" s="8" t="s">
        <v>113</v>
      </c>
      <c r="C51" s="11" t="s">
        <v>1887</v>
      </c>
      <c r="D51" s="650">
        <v>2913.7279795888267</v>
      </c>
    </row>
    <row r="52" spans="1:4" ht="30" customHeight="1" thickTop="1" thickBot="1">
      <c r="A52" s="10" t="s">
        <v>224</v>
      </c>
      <c r="B52" s="8" t="s">
        <v>92</v>
      </c>
      <c r="C52" s="11" t="s">
        <v>1891</v>
      </c>
      <c r="D52" s="650">
        <v>145166.09041165761</v>
      </c>
    </row>
    <row r="53" spans="1:4" ht="30" customHeight="1" thickTop="1" thickBot="1">
      <c r="A53" s="10" t="s">
        <v>195</v>
      </c>
      <c r="B53" s="8" t="s">
        <v>113</v>
      </c>
      <c r="C53" s="11" t="s">
        <v>196</v>
      </c>
      <c r="D53" s="650">
        <v>25556.574188922928</v>
      </c>
    </row>
    <row r="54" spans="1:4" ht="30" customHeight="1" thickTop="1" thickBot="1">
      <c r="A54" s="10" t="s">
        <v>214</v>
      </c>
      <c r="B54" s="8" t="s">
        <v>113</v>
      </c>
      <c r="C54" s="11" t="s">
        <v>215</v>
      </c>
      <c r="D54" s="650">
        <v>1352.8022762376695</v>
      </c>
    </row>
    <row r="55" spans="1:4" ht="30" customHeight="1" thickTop="1" thickBot="1">
      <c r="A55" s="10" t="s">
        <v>197</v>
      </c>
      <c r="B55" s="8" t="s">
        <v>113</v>
      </c>
      <c r="C55" s="11" t="s">
        <v>198</v>
      </c>
      <c r="D55" s="650">
        <v>150577.29951660827</v>
      </c>
    </row>
    <row r="56" spans="1:4" ht="30" customHeight="1" thickTop="1" thickBot="1">
      <c r="A56" s="10" t="s">
        <v>199</v>
      </c>
      <c r="B56" s="8" t="s">
        <v>113</v>
      </c>
      <c r="C56" s="11" t="s">
        <v>200</v>
      </c>
      <c r="D56" s="650">
        <v>5007.3260186710386</v>
      </c>
    </row>
    <row r="57" spans="1:4" ht="30" customHeight="1" thickTop="1" thickBot="1">
      <c r="A57" s="10" t="s">
        <v>202</v>
      </c>
      <c r="B57" s="8" t="s">
        <v>113</v>
      </c>
      <c r="C57" s="11" t="s">
        <v>203</v>
      </c>
      <c r="D57" s="650">
        <v>135384.28933732369</v>
      </c>
    </row>
    <row r="58" spans="1:4" ht="30" customHeight="1" thickTop="1" thickBot="1">
      <c r="A58" s="10" t="s">
        <v>212</v>
      </c>
      <c r="B58" s="8" t="s">
        <v>113</v>
      </c>
      <c r="C58" s="11" t="s">
        <v>213</v>
      </c>
      <c r="D58" s="650">
        <v>41208.438568470541</v>
      </c>
    </row>
    <row r="59" spans="1:4" ht="30" customHeight="1" thickTop="1" thickBot="1">
      <c r="A59" s="10" t="s">
        <v>206</v>
      </c>
      <c r="B59" s="8" t="s">
        <v>113</v>
      </c>
      <c r="C59" s="11" t="s">
        <v>207</v>
      </c>
      <c r="D59" s="650">
        <v>3612.9840062364128</v>
      </c>
    </row>
    <row r="60" spans="1:4" ht="30" customHeight="1" thickTop="1" thickBot="1">
      <c r="A60" s="10" t="s">
        <v>204</v>
      </c>
      <c r="B60" s="8" t="s">
        <v>113</v>
      </c>
      <c r="C60" s="11" t="s">
        <v>205</v>
      </c>
      <c r="D60" s="650">
        <v>5039.34752486858</v>
      </c>
    </row>
    <row r="61" spans="1:4" ht="30" customHeight="1" thickTop="1" thickBot="1">
      <c r="A61" s="10" t="s">
        <v>208</v>
      </c>
      <c r="B61" s="8" t="s">
        <v>113</v>
      </c>
      <c r="C61" s="11" t="s">
        <v>209</v>
      </c>
      <c r="D61" s="650">
        <v>5081.5086263550538</v>
      </c>
    </row>
    <row r="62" spans="1:4" ht="30" customHeight="1" thickTop="1" thickBot="1">
      <c r="A62" s="10" t="s">
        <v>210</v>
      </c>
      <c r="B62" s="8" t="s">
        <v>113</v>
      </c>
      <c r="C62" s="11" t="s">
        <v>211</v>
      </c>
      <c r="D62" s="650">
        <v>8116.8136574260161</v>
      </c>
    </row>
    <row r="63" spans="1:4" ht="30" customHeight="1" thickTop="1" thickBot="1">
      <c r="A63" s="10" t="s">
        <v>217</v>
      </c>
      <c r="B63" s="8" t="s">
        <v>113</v>
      </c>
      <c r="C63" s="11" t="s">
        <v>218</v>
      </c>
      <c r="D63" s="650">
        <v>44434.351688729606</v>
      </c>
    </row>
    <row r="64" spans="1:4" ht="30" customHeight="1" thickTop="1" thickBot="1">
      <c r="A64" s="10" t="s">
        <v>219</v>
      </c>
      <c r="B64" s="8" t="s">
        <v>113</v>
      </c>
      <c r="C64" s="11" t="s">
        <v>220</v>
      </c>
      <c r="D64" s="650">
        <v>28623.363091593681</v>
      </c>
    </row>
    <row r="65" spans="1:4" ht="30" customHeight="1" thickTop="1" thickBot="1">
      <c r="A65" s="10" t="s">
        <v>216</v>
      </c>
      <c r="B65" s="8" t="s">
        <v>113</v>
      </c>
      <c r="C65" s="11" t="s">
        <v>1889</v>
      </c>
      <c r="D65" s="650">
        <v>28623.363091593681</v>
      </c>
    </row>
    <row r="66" spans="1:4" ht="30" customHeight="1" thickTop="1" thickBot="1">
      <c r="A66" s="10" t="s">
        <v>221</v>
      </c>
      <c r="B66" s="8" t="s">
        <v>113</v>
      </c>
      <c r="C66" s="11" t="s">
        <v>1890</v>
      </c>
      <c r="D66" s="650">
        <v>97523.887104929905</v>
      </c>
    </row>
    <row r="67" spans="1:4" ht="30" customHeight="1" thickTop="1" thickBot="1">
      <c r="A67" s="10" t="s">
        <v>222</v>
      </c>
      <c r="B67" s="8" t="s">
        <v>113</v>
      </c>
      <c r="C67" s="11" t="s">
        <v>223</v>
      </c>
      <c r="D67" s="650">
        <v>34756.612327952433</v>
      </c>
    </row>
    <row r="68" spans="1:4" ht="30" customHeight="1" thickTop="1" thickBot="1">
      <c r="A68" s="10" t="s">
        <v>225</v>
      </c>
      <c r="B68" s="8" t="s">
        <v>113</v>
      </c>
      <c r="C68" s="11" t="s">
        <v>226</v>
      </c>
      <c r="D68" s="650">
        <v>92094.616497718263</v>
      </c>
    </row>
    <row r="69" spans="1:4" ht="30" customHeight="1" thickTop="1" thickBot="1">
      <c r="A69" s="10" t="s">
        <v>227</v>
      </c>
      <c r="B69" s="8" t="s">
        <v>113</v>
      </c>
      <c r="C69" s="11" t="s">
        <v>1892</v>
      </c>
      <c r="D69" s="650">
        <v>23205.762123153869</v>
      </c>
    </row>
    <row r="70" spans="1:4" ht="30" customHeight="1" thickTop="1" thickBot="1">
      <c r="A70" s="10" t="s">
        <v>232</v>
      </c>
      <c r="B70" s="8" t="s">
        <v>233</v>
      </c>
      <c r="C70" s="11" t="s">
        <v>1895</v>
      </c>
      <c r="D70" s="650">
        <v>6555.8879540748594</v>
      </c>
    </row>
    <row r="71" spans="1:4" ht="30" customHeight="1" thickTop="1" thickBot="1">
      <c r="A71" s="10" t="s">
        <v>228</v>
      </c>
      <c r="B71" s="8" t="s">
        <v>113</v>
      </c>
      <c r="C71" s="11" t="s">
        <v>1893</v>
      </c>
      <c r="D71" s="650">
        <v>5931.5176727343969</v>
      </c>
    </row>
    <row r="72" spans="1:4" ht="30" customHeight="1" thickTop="1" thickBot="1">
      <c r="A72" s="10" t="s">
        <v>229</v>
      </c>
      <c r="B72" s="8" t="s">
        <v>113</v>
      </c>
      <c r="C72" s="11" t="s">
        <v>1894</v>
      </c>
      <c r="D72" s="650">
        <v>8116.8136574260161</v>
      </c>
    </row>
    <row r="73" spans="1:4" ht="30" customHeight="1" thickTop="1" thickBot="1">
      <c r="A73" s="10" t="s">
        <v>230</v>
      </c>
      <c r="B73" s="8" t="s">
        <v>113</v>
      </c>
      <c r="C73" s="11" t="s">
        <v>231</v>
      </c>
      <c r="D73" s="650">
        <v>4682.777110053471</v>
      </c>
    </row>
    <row r="74" spans="1:4" ht="30" customHeight="1" thickTop="1" thickBot="1">
      <c r="A74" s="10" t="s">
        <v>234</v>
      </c>
      <c r="B74" s="8" t="s">
        <v>113</v>
      </c>
      <c r="C74" s="11" t="s">
        <v>235</v>
      </c>
      <c r="D74" s="650">
        <v>17482.367877532957</v>
      </c>
    </row>
    <row r="75" spans="1:4" ht="30" customHeight="1" thickTop="1" thickBot="1">
      <c r="A75" s="10" t="s">
        <v>236</v>
      </c>
      <c r="B75" s="8" t="s">
        <v>113</v>
      </c>
      <c r="C75" s="11" t="s">
        <v>237</v>
      </c>
      <c r="D75" s="650">
        <v>595753.3101123583</v>
      </c>
    </row>
    <row r="76" spans="1:4" ht="30" customHeight="1" thickTop="1" thickBot="1">
      <c r="A76" s="10" t="s">
        <v>238</v>
      </c>
      <c r="B76" s="8" t="s">
        <v>113</v>
      </c>
      <c r="C76" s="11" t="s">
        <v>239</v>
      </c>
      <c r="D76" s="650">
        <v>583786.21305333276</v>
      </c>
    </row>
    <row r="77" spans="1:4" ht="30" customHeight="1" thickTop="1" thickBot="1">
      <c r="A77" s="10" t="s">
        <v>240</v>
      </c>
      <c r="B77" s="8" t="s">
        <v>113</v>
      </c>
      <c r="C77" s="11" t="s">
        <v>1896</v>
      </c>
      <c r="D77" s="650">
        <v>159214.42174181799</v>
      </c>
    </row>
    <row r="78" spans="1:4" ht="30" customHeight="1" thickTop="1" thickBot="1">
      <c r="A78" s="10" t="s">
        <v>241</v>
      </c>
      <c r="B78" s="8" t="s">
        <v>113</v>
      </c>
      <c r="C78" s="11" t="s">
        <v>1897</v>
      </c>
      <c r="D78" s="650">
        <v>216656.48762514058</v>
      </c>
    </row>
    <row r="79" spans="1:4" ht="30" customHeight="1" thickTop="1" thickBot="1">
      <c r="A79" s="10" t="s">
        <v>246</v>
      </c>
      <c r="B79" s="8" t="s">
        <v>113</v>
      </c>
      <c r="C79" s="11" t="s">
        <v>1902</v>
      </c>
      <c r="D79" s="650">
        <v>216656.48762514058</v>
      </c>
    </row>
    <row r="80" spans="1:4" ht="30" customHeight="1" thickTop="1" thickBot="1">
      <c r="A80" s="10" t="s">
        <v>243</v>
      </c>
      <c r="B80" s="8" t="s">
        <v>113</v>
      </c>
      <c r="C80" s="11" t="s">
        <v>1899</v>
      </c>
      <c r="D80" s="650">
        <v>216656.48762514058</v>
      </c>
    </row>
    <row r="81" spans="1:4" ht="30" customHeight="1" thickTop="1" thickBot="1">
      <c r="A81" s="10" t="s">
        <v>244</v>
      </c>
      <c r="B81" s="8" t="s">
        <v>113</v>
      </c>
      <c r="C81" s="11" t="s">
        <v>1900</v>
      </c>
      <c r="D81" s="650">
        <v>395330.44980206969</v>
      </c>
    </row>
    <row r="82" spans="1:4" ht="30" customHeight="1" thickTop="1" thickBot="1">
      <c r="A82" s="10" t="s">
        <v>245</v>
      </c>
      <c r="B82" s="8" t="s">
        <v>113</v>
      </c>
      <c r="C82" s="11" t="s">
        <v>1901</v>
      </c>
      <c r="D82" s="650">
        <v>284920.97171836451</v>
      </c>
    </row>
    <row r="83" spans="1:4" ht="30" customHeight="1" thickTop="1" thickBot="1">
      <c r="A83" s="10" t="s">
        <v>247</v>
      </c>
      <c r="B83" s="8" t="s">
        <v>113</v>
      </c>
      <c r="C83" s="11" t="s">
        <v>1903</v>
      </c>
      <c r="D83" s="650">
        <v>470150.82184936851</v>
      </c>
    </row>
    <row r="84" spans="1:4" ht="30" customHeight="1" thickTop="1" thickBot="1">
      <c r="A84" s="10" t="s">
        <v>242</v>
      </c>
      <c r="B84" s="8" t="s">
        <v>113</v>
      </c>
      <c r="C84" s="11" t="s">
        <v>1898</v>
      </c>
      <c r="D84" s="650">
        <v>225293.60985035033</v>
      </c>
    </row>
    <row r="85" spans="1:4" ht="30" customHeight="1" thickTop="1" thickBot="1">
      <c r="A85" s="10" t="s">
        <v>248</v>
      </c>
      <c r="B85" s="8" t="s">
        <v>113</v>
      </c>
      <c r="C85" s="11" t="s">
        <v>1904</v>
      </c>
      <c r="D85" s="650">
        <v>288146.88483862364</v>
      </c>
    </row>
    <row r="86" spans="1:4" ht="30" customHeight="1" thickTop="1" thickBot="1">
      <c r="A86" s="10" t="s">
        <v>249</v>
      </c>
      <c r="B86" s="8" t="s">
        <v>113</v>
      </c>
      <c r="C86" s="11" t="s">
        <v>250</v>
      </c>
      <c r="D86" s="650">
        <v>4160.405825363141</v>
      </c>
    </row>
    <row r="87" spans="1:4" ht="30" customHeight="1" thickTop="1" thickBot="1">
      <c r="A87" s="10" t="s">
        <v>255</v>
      </c>
      <c r="B87" s="8" t="s">
        <v>113</v>
      </c>
      <c r="C87" s="11" t="s">
        <v>256</v>
      </c>
      <c r="D87" s="650">
        <v>1970304.4844833871</v>
      </c>
    </row>
    <row r="88" spans="1:4" ht="30" customHeight="1" thickTop="1" thickBot="1">
      <c r="A88" s="10" t="s">
        <v>253</v>
      </c>
      <c r="B88" s="8" t="s">
        <v>113</v>
      </c>
      <c r="C88" s="11" t="s">
        <v>254</v>
      </c>
      <c r="D88" s="650">
        <v>30073.835217898955</v>
      </c>
    </row>
    <row r="89" spans="1:4" ht="30" customHeight="1" thickTop="1" thickBot="1">
      <c r="A89" s="10" t="s">
        <v>251</v>
      </c>
      <c r="B89" s="8" t="s">
        <v>113</v>
      </c>
      <c r="C89" s="11" t="s">
        <v>252</v>
      </c>
      <c r="D89" s="650">
        <v>26119.490102742693</v>
      </c>
    </row>
    <row r="90" spans="1:4" ht="30" customHeight="1" thickTop="1" thickBot="1">
      <c r="A90" s="10" t="s">
        <v>257</v>
      </c>
      <c r="B90" s="8" t="s">
        <v>113</v>
      </c>
      <c r="C90" s="11" t="s">
        <v>258</v>
      </c>
      <c r="D90" s="650">
        <v>4472.4004830615122</v>
      </c>
    </row>
    <row r="91" spans="1:4" ht="30" customHeight="1" thickTop="1" thickBot="1">
      <c r="A91" s="10" t="s">
        <v>259</v>
      </c>
      <c r="B91" s="8" t="s">
        <v>113</v>
      </c>
      <c r="C91" s="11" t="s">
        <v>260</v>
      </c>
      <c r="D91" s="650">
        <v>89909.320513026643</v>
      </c>
    </row>
    <row r="92" spans="1:4" ht="30" customHeight="1" thickTop="1" thickBot="1">
      <c r="A92" s="10" t="s">
        <v>261</v>
      </c>
      <c r="B92" s="8" t="s">
        <v>113</v>
      </c>
      <c r="C92" s="11" t="s">
        <v>262</v>
      </c>
      <c r="D92" s="650">
        <v>8196.1211252585272</v>
      </c>
    </row>
    <row r="93" spans="1:4" ht="30" customHeight="1" thickTop="1" thickBot="1">
      <c r="A93" s="10" t="s">
        <v>263</v>
      </c>
      <c r="B93" s="8" t="s">
        <v>113</v>
      </c>
      <c r="C93" s="11" t="s">
        <v>264</v>
      </c>
      <c r="D93" s="650">
        <v>11039.417786647149</v>
      </c>
    </row>
    <row r="94" spans="1:4" ht="30" customHeight="1" thickTop="1" thickBot="1">
      <c r="A94" s="10" t="s">
        <v>265</v>
      </c>
      <c r="B94" s="8" t="s">
        <v>113</v>
      </c>
      <c r="C94" s="11" t="s">
        <v>266</v>
      </c>
      <c r="D94" s="650">
        <v>27599.055598101651</v>
      </c>
    </row>
    <row r="95" spans="1:4" ht="30" customHeight="1" thickTop="1" thickBot="1">
      <c r="A95" s="10" t="s">
        <v>267</v>
      </c>
      <c r="B95" s="8" t="s">
        <v>113</v>
      </c>
      <c r="C95" s="11" t="s">
        <v>268</v>
      </c>
      <c r="D95" s="650">
        <v>91169.394529659301</v>
      </c>
    </row>
    <row r="96" spans="1:4" ht="30" customHeight="1" thickTop="1" thickBot="1">
      <c r="A96" s="10" t="s">
        <v>269</v>
      </c>
      <c r="B96" s="8" t="s">
        <v>113</v>
      </c>
      <c r="C96" s="11" t="s">
        <v>270</v>
      </c>
      <c r="D96" s="650">
        <v>188455.76325126301</v>
      </c>
    </row>
    <row r="97" spans="1:4" ht="30" customHeight="1" thickTop="1" thickBot="1">
      <c r="A97" s="10" t="s">
        <v>271</v>
      </c>
      <c r="B97" s="8" t="s">
        <v>113</v>
      </c>
      <c r="C97" s="11" t="s">
        <v>272</v>
      </c>
      <c r="D97" s="650">
        <v>173784.70448467592</v>
      </c>
    </row>
    <row r="98" spans="1:4" ht="30" customHeight="1" thickTop="1" thickBot="1">
      <c r="A98" s="10" t="s">
        <v>273</v>
      </c>
      <c r="B98" s="8" t="s">
        <v>113</v>
      </c>
      <c r="C98" s="11" t="s">
        <v>274</v>
      </c>
      <c r="D98" s="650">
        <v>8136.9047803404383</v>
      </c>
    </row>
    <row r="99" spans="1:4" ht="30" customHeight="1" thickTop="1" thickBot="1">
      <c r="A99" s="10" t="s">
        <v>275</v>
      </c>
      <c r="B99" s="8" t="s">
        <v>113</v>
      </c>
      <c r="C99" s="11" t="s">
        <v>276</v>
      </c>
      <c r="D99" s="650">
        <v>27123.015934468127</v>
      </c>
    </row>
    <row r="100" spans="1:4" ht="30" customHeight="1" thickTop="1" thickBot="1">
      <c r="A100" s="10" t="s">
        <v>277</v>
      </c>
      <c r="B100" s="8" t="s">
        <v>113</v>
      </c>
      <c r="C100" s="11" t="s">
        <v>278</v>
      </c>
      <c r="D100" s="650">
        <v>412708.75596604589</v>
      </c>
    </row>
    <row r="101" spans="1:4" ht="30" customHeight="1" thickTop="1" thickBot="1">
      <c r="A101" s="10" t="s">
        <v>279</v>
      </c>
      <c r="B101" s="8" t="s">
        <v>113</v>
      </c>
      <c r="C101" s="11" t="s">
        <v>1905</v>
      </c>
      <c r="D101" s="650">
        <v>440805.41862636677</v>
      </c>
    </row>
    <row r="102" spans="1:4" ht="30" customHeight="1" thickTop="1" thickBot="1">
      <c r="A102" s="10" t="s">
        <v>280</v>
      </c>
      <c r="B102" s="8" t="s">
        <v>113</v>
      </c>
      <c r="C102" s="11" t="s">
        <v>281</v>
      </c>
      <c r="D102" s="650">
        <v>602205.13635287632</v>
      </c>
    </row>
    <row r="103" spans="1:4" ht="30" customHeight="1" thickTop="1" thickBot="1">
      <c r="A103" s="10" t="s">
        <v>282</v>
      </c>
      <c r="B103" s="8" t="s">
        <v>113</v>
      </c>
      <c r="C103" s="11" t="s">
        <v>283</v>
      </c>
      <c r="D103" s="650">
        <v>616357.52939659357</v>
      </c>
    </row>
    <row r="104" spans="1:4" ht="30" customHeight="1" thickTop="1" thickBot="1">
      <c r="A104" s="10" t="s">
        <v>284</v>
      </c>
      <c r="B104" s="8" t="s">
        <v>113</v>
      </c>
      <c r="C104" s="11" t="s">
        <v>285</v>
      </c>
      <c r="D104" s="650">
        <v>480973.24005926988</v>
      </c>
    </row>
    <row r="105" spans="1:4" ht="30" customHeight="1" thickTop="1" thickBot="1">
      <c r="A105" s="10" t="s">
        <v>286</v>
      </c>
      <c r="B105" s="8" t="s">
        <v>113</v>
      </c>
      <c r="C105" s="11" t="s">
        <v>287</v>
      </c>
      <c r="D105" s="650">
        <v>205834.06941523924</v>
      </c>
    </row>
    <row r="106" spans="1:4" ht="30" customHeight="1" thickTop="1" thickBot="1">
      <c r="A106" s="10" t="s">
        <v>288</v>
      </c>
      <c r="B106" s="8" t="s">
        <v>113</v>
      </c>
      <c r="C106" s="11" t="s">
        <v>289</v>
      </c>
      <c r="D106" s="650">
        <v>7942.5365857928109</v>
      </c>
    </row>
    <row r="107" spans="1:4" ht="30" customHeight="1" thickTop="1" thickBot="1">
      <c r="A107" s="10" t="s">
        <v>290</v>
      </c>
      <c r="B107" s="8" t="s">
        <v>113</v>
      </c>
      <c r="C107" s="11" t="s">
        <v>291</v>
      </c>
      <c r="D107" s="650">
        <v>695444.43169971893</v>
      </c>
    </row>
    <row r="108" spans="1:4" ht="30" customHeight="1" thickTop="1" thickBot="1">
      <c r="A108" s="10" t="s">
        <v>292</v>
      </c>
      <c r="B108" s="8" t="s">
        <v>113</v>
      </c>
      <c r="C108" s="11" t="s">
        <v>293</v>
      </c>
      <c r="D108" s="650">
        <v>3886.3340883059609</v>
      </c>
    </row>
    <row r="109" spans="1:4" ht="30" customHeight="1" thickTop="1" thickBot="1">
      <c r="A109" s="10" t="s">
        <v>294</v>
      </c>
      <c r="B109" s="8" t="s">
        <v>113</v>
      </c>
      <c r="C109" s="11" t="s">
        <v>1906</v>
      </c>
      <c r="D109" s="650">
        <v>1014913.8923189222</v>
      </c>
    </row>
    <row r="110" spans="1:4" ht="30" customHeight="1" thickTop="1" thickBot="1">
      <c r="A110" s="10" t="s">
        <v>295</v>
      </c>
      <c r="B110" s="8" t="s">
        <v>113</v>
      </c>
      <c r="C110" s="11" t="s">
        <v>296</v>
      </c>
      <c r="D110" s="650">
        <v>2361.4274550564787</v>
      </c>
    </row>
    <row r="111" spans="1:4" ht="30" customHeight="1" thickTop="1" thickBot="1">
      <c r="A111" s="10" t="s">
        <v>297</v>
      </c>
      <c r="B111" s="8" t="s">
        <v>113</v>
      </c>
      <c r="C111" s="11" t="s">
        <v>298</v>
      </c>
      <c r="D111" s="650">
        <v>132158.37621706462</v>
      </c>
    </row>
    <row r="112" spans="1:4" ht="30" customHeight="1" thickTop="1" thickBot="1">
      <c r="A112" s="10" t="s">
        <v>299</v>
      </c>
      <c r="B112" s="8" t="s">
        <v>113</v>
      </c>
      <c r="C112" s="11" t="s">
        <v>300</v>
      </c>
      <c r="D112" s="650">
        <v>463594.93389529362</v>
      </c>
    </row>
    <row r="113" spans="1:4" ht="30" customHeight="1" thickTop="1" thickBot="1">
      <c r="A113" s="10" t="s">
        <v>301</v>
      </c>
      <c r="B113" s="8" t="s">
        <v>113</v>
      </c>
      <c r="C113" s="11" t="s">
        <v>302</v>
      </c>
      <c r="D113" s="650">
        <v>5869.8339597118184</v>
      </c>
    </row>
    <row r="114" spans="1:4" ht="30" customHeight="1" thickTop="1" thickBot="1">
      <c r="A114" s="10" t="s">
        <v>305</v>
      </c>
      <c r="B114" s="8" t="s">
        <v>113</v>
      </c>
      <c r="C114" s="11" t="s">
        <v>306</v>
      </c>
      <c r="D114" s="650">
        <v>138610.20245758275</v>
      </c>
    </row>
    <row r="115" spans="1:4" ht="30" customHeight="1" thickTop="1" thickBot="1">
      <c r="A115" s="10" t="s">
        <v>303</v>
      </c>
      <c r="B115" s="8" t="s">
        <v>113</v>
      </c>
      <c r="C115" s="11" t="s">
        <v>304</v>
      </c>
      <c r="D115" s="650">
        <v>116028.81061576933</v>
      </c>
    </row>
    <row r="116" spans="1:4" ht="30" customHeight="1" thickTop="1" thickBot="1">
      <c r="A116" s="10" t="s">
        <v>309</v>
      </c>
      <c r="B116" s="8" t="s">
        <v>113</v>
      </c>
      <c r="C116" s="11" t="s">
        <v>1907</v>
      </c>
      <c r="D116" s="650">
        <v>127782.87094461465</v>
      </c>
    </row>
    <row r="117" spans="1:4" ht="30" customHeight="1" thickTop="1" thickBot="1">
      <c r="A117" s="10" t="s">
        <v>310</v>
      </c>
      <c r="B117" s="8" t="s">
        <v>113</v>
      </c>
      <c r="C117" s="11" t="s">
        <v>311</v>
      </c>
      <c r="D117" s="650">
        <v>138610.20245758275</v>
      </c>
    </row>
    <row r="118" spans="1:4" ht="30" customHeight="1" thickTop="1" thickBot="1">
      <c r="A118" s="10" t="s">
        <v>313</v>
      </c>
      <c r="B118" s="8" t="s">
        <v>113</v>
      </c>
      <c r="C118" s="11" t="s">
        <v>1909</v>
      </c>
      <c r="D118" s="650">
        <v>301567.57542929059</v>
      </c>
    </row>
    <row r="119" spans="1:4" ht="30" customHeight="1" thickTop="1" thickBot="1">
      <c r="A119" s="10" t="s">
        <v>318</v>
      </c>
      <c r="B119" s="8" t="s">
        <v>113</v>
      </c>
      <c r="C119" s="11" t="s">
        <v>319</v>
      </c>
      <c r="D119" s="650">
        <v>270899.68640258303</v>
      </c>
    </row>
    <row r="120" spans="1:4" ht="30" customHeight="1" thickTop="1" thickBot="1">
      <c r="A120" s="10" t="s">
        <v>314</v>
      </c>
      <c r="B120" s="8" t="s">
        <v>113</v>
      </c>
      <c r="C120" s="11" t="s">
        <v>315</v>
      </c>
      <c r="D120" s="650">
        <v>199341.27867359886</v>
      </c>
    </row>
    <row r="121" spans="1:4" ht="30" customHeight="1" thickTop="1" thickBot="1">
      <c r="A121" s="10" t="s">
        <v>1648</v>
      </c>
      <c r="B121" s="8" t="s">
        <v>113</v>
      </c>
      <c r="C121" s="11" t="s">
        <v>1649</v>
      </c>
      <c r="D121" s="650">
        <v>127782.87094461465</v>
      </c>
    </row>
    <row r="122" spans="1:4" ht="30" customHeight="1" thickTop="1" thickBot="1">
      <c r="A122" s="10" t="s">
        <v>322</v>
      </c>
      <c r="B122" s="8" t="s">
        <v>113</v>
      </c>
      <c r="C122" s="11" t="s">
        <v>323</v>
      </c>
      <c r="D122" s="650">
        <v>127782.87094461465</v>
      </c>
    </row>
    <row r="123" spans="1:4" ht="30" customHeight="1" thickTop="1" thickBot="1">
      <c r="A123" s="10" t="s">
        <v>320</v>
      </c>
      <c r="B123" s="8" t="s">
        <v>113</v>
      </c>
      <c r="C123" s="11" t="s">
        <v>321</v>
      </c>
      <c r="D123" s="650">
        <v>132894.18578239923</v>
      </c>
    </row>
    <row r="124" spans="1:4" ht="30" customHeight="1" thickTop="1" thickBot="1">
      <c r="A124" s="10" t="s">
        <v>312</v>
      </c>
      <c r="B124" s="8" t="s">
        <v>113</v>
      </c>
      <c r="C124" s="11" t="s">
        <v>1908</v>
      </c>
      <c r="D124" s="650">
        <v>219786.53802473721</v>
      </c>
    </row>
    <row r="125" spans="1:4" ht="30" customHeight="1" thickTop="1" thickBot="1">
      <c r="A125" s="10" t="s">
        <v>316</v>
      </c>
      <c r="B125" s="8" t="s">
        <v>113</v>
      </c>
      <c r="C125" s="11" t="s">
        <v>317</v>
      </c>
      <c r="D125" s="650">
        <v>199341.27867359886</v>
      </c>
    </row>
    <row r="126" spans="1:4" ht="30" customHeight="1" thickTop="1" thickBot="1">
      <c r="A126" s="10" t="s">
        <v>307</v>
      </c>
      <c r="B126" s="8" t="s">
        <v>113</v>
      </c>
      <c r="C126" s="11" t="s">
        <v>308</v>
      </c>
      <c r="D126" s="650">
        <v>127782.87094461465</v>
      </c>
    </row>
    <row r="127" spans="1:4" ht="30" customHeight="1" thickTop="1" thickBot="1">
      <c r="A127" s="10" t="s">
        <v>324</v>
      </c>
      <c r="B127" s="8" t="s">
        <v>113</v>
      </c>
      <c r="C127" s="11" t="s">
        <v>325</v>
      </c>
      <c r="D127" s="650">
        <v>5411.209104950678</v>
      </c>
    </row>
    <row r="128" spans="1:4" ht="30" customHeight="1" thickTop="1" thickBot="1">
      <c r="A128" s="10" t="s">
        <v>326</v>
      </c>
      <c r="B128" s="8" t="s">
        <v>113</v>
      </c>
      <c r="C128" s="11" t="s">
        <v>327</v>
      </c>
      <c r="D128" s="650">
        <v>122376.57514273071</v>
      </c>
    </row>
    <row r="129" spans="1:4" ht="30" customHeight="1" thickTop="1" thickBot="1">
      <c r="A129" s="10" t="s">
        <v>328</v>
      </c>
      <c r="B129" s="8" t="s">
        <v>113</v>
      </c>
      <c r="C129" s="11" t="s">
        <v>329</v>
      </c>
      <c r="D129" s="650">
        <v>59.31517672734396</v>
      </c>
    </row>
    <row r="130" spans="1:4" ht="30" customHeight="1" thickTop="1" thickBot="1">
      <c r="A130" s="10" t="s">
        <v>330</v>
      </c>
      <c r="B130" s="8" t="s">
        <v>113</v>
      </c>
      <c r="C130" s="11" t="s">
        <v>331</v>
      </c>
      <c r="D130" s="650">
        <v>2453.6412648485893</v>
      </c>
    </row>
    <row r="131" spans="1:4" ht="30" customHeight="1" thickTop="1" thickBot="1">
      <c r="A131" s="10" t="s">
        <v>332</v>
      </c>
      <c r="B131" s="8" t="s">
        <v>113</v>
      </c>
      <c r="C131" s="11" t="s">
        <v>333</v>
      </c>
      <c r="D131" s="650">
        <v>1977.172557578132</v>
      </c>
    </row>
    <row r="132" spans="1:4" ht="30" customHeight="1" thickTop="1" thickBot="1">
      <c r="A132" s="10" t="s">
        <v>334</v>
      </c>
      <c r="B132" s="8" t="s">
        <v>113</v>
      </c>
      <c r="C132" s="11" t="s">
        <v>1676</v>
      </c>
      <c r="D132" s="650">
        <v>5827.4559591776533</v>
      </c>
    </row>
    <row r="133" spans="1:4" ht="30" customHeight="1" thickTop="1" thickBot="1">
      <c r="A133" s="10" t="s">
        <v>335</v>
      </c>
      <c r="B133" s="8" t="s">
        <v>92</v>
      </c>
      <c r="C133" s="11" t="s">
        <v>1910</v>
      </c>
      <c r="D133" s="650">
        <v>6352.9676126392096</v>
      </c>
    </row>
    <row r="134" spans="1:4" ht="30" customHeight="1" thickTop="1" thickBot="1">
      <c r="A134" s="10" t="s">
        <v>336</v>
      </c>
      <c r="B134" s="8" t="s">
        <v>113</v>
      </c>
      <c r="C134" s="11" t="s">
        <v>337</v>
      </c>
      <c r="D134" s="650">
        <v>6148.9139258083869</v>
      </c>
    </row>
    <row r="135" spans="1:4" ht="30" customHeight="1" thickTop="1" thickBot="1">
      <c r="A135" s="10" t="s">
        <v>338</v>
      </c>
      <c r="B135" s="8" t="s">
        <v>339</v>
      </c>
      <c r="C135" s="11" t="s">
        <v>340</v>
      </c>
      <c r="D135" s="650">
        <v>1558.9510255242988</v>
      </c>
    </row>
    <row r="136" spans="1:4" ht="30" customHeight="1" thickTop="1" thickBot="1">
      <c r="A136" s="10" t="s">
        <v>352</v>
      </c>
      <c r="B136" s="8" t="s">
        <v>339</v>
      </c>
      <c r="C136" s="11" t="s">
        <v>353</v>
      </c>
      <c r="D136" s="650">
        <v>1144.6788491241819</v>
      </c>
    </row>
    <row r="137" spans="1:4" ht="30" customHeight="1" thickTop="1" thickBot="1">
      <c r="A137" s="10" t="s">
        <v>343</v>
      </c>
      <c r="B137" s="8" t="s">
        <v>344</v>
      </c>
      <c r="C137" s="11" t="s">
        <v>345</v>
      </c>
      <c r="D137" s="650">
        <v>1560.9257033511572</v>
      </c>
    </row>
    <row r="138" spans="1:4" ht="30" customHeight="1" thickTop="1" thickBot="1">
      <c r="A138" s="10" t="s">
        <v>346</v>
      </c>
      <c r="B138" s="8" t="s">
        <v>344</v>
      </c>
      <c r="C138" s="11" t="s">
        <v>347</v>
      </c>
      <c r="D138" s="650">
        <v>26.015428389185949</v>
      </c>
    </row>
    <row r="139" spans="1:4" ht="30" customHeight="1" thickTop="1" thickBot="1">
      <c r="A139" s="10" t="s">
        <v>350</v>
      </c>
      <c r="B139" s="8" t="s">
        <v>339</v>
      </c>
      <c r="C139" s="11" t="s">
        <v>351</v>
      </c>
      <c r="D139" s="650">
        <v>1558.9510255242988</v>
      </c>
    </row>
    <row r="140" spans="1:4" ht="30" customHeight="1" thickTop="1" thickBot="1">
      <c r="A140" s="10" t="s">
        <v>348</v>
      </c>
      <c r="B140" s="8" t="s">
        <v>339</v>
      </c>
      <c r="C140" s="11" t="s">
        <v>349</v>
      </c>
      <c r="D140" s="650">
        <v>1633.0650906721751</v>
      </c>
    </row>
    <row r="141" spans="1:4" ht="30" customHeight="1" thickTop="1" thickBot="1">
      <c r="A141" s="10" t="s">
        <v>356</v>
      </c>
      <c r="B141" s="8" t="s">
        <v>113</v>
      </c>
      <c r="C141" s="11" t="s">
        <v>357</v>
      </c>
      <c r="D141" s="650">
        <v>97114.981917907135</v>
      </c>
    </row>
    <row r="142" spans="1:4" ht="30" customHeight="1" thickTop="1" thickBot="1">
      <c r="A142" s="10" t="s">
        <v>341</v>
      </c>
      <c r="B142" s="8" t="s">
        <v>339</v>
      </c>
      <c r="C142" s="646" t="s">
        <v>342</v>
      </c>
      <c r="D142" s="651">
        <v>1740.9138337494298</v>
      </c>
    </row>
    <row r="143" spans="1:4" ht="30" customHeight="1" thickTop="1" thickBot="1">
      <c r="A143" s="10" t="s">
        <v>354</v>
      </c>
      <c r="B143" s="8" t="s">
        <v>113</v>
      </c>
      <c r="C143" s="11" t="s">
        <v>355</v>
      </c>
      <c r="D143" s="650">
        <v>49759.01441804893</v>
      </c>
    </row>
    <row r="144" spans="1:4" ht="30" customHeight="1" thickTop="1" thickBot="1">
      <c r="A144" s="10" t="s">
        <v>359</v>
      </c>
      <c r="B144" s="8" t="s">
        <v>113</v>
      </c>
      <c r="C144" s="11" t="s">
        <v>360</v>
      </c>
      <c r="D144" s="650">
        <v>58482.68301889002</v>
      </c>
    </row>
    <row r="145" spans="1:4" ht="68.25" customHeight="1" thickTop="1" thickBot="1">
      <c r="A145" s="10" t="s">
        <v>358</v>
      </c>
      <c r="B145" s="8" t="s">
        <v>113</v>
      </c>
      <c r="C145" s="11" t="s">
        <v>2197</v>
      </c>
      <c r="D145" s="650">
        <v>75860.989182866237</v>
      </c>
    </row>
    <row r="146" spans="1:4" ht="30" customHeight="1" thickTop="1" thickBot="1">
      <c r="A146" s="10" t="s">
        <v>361</v>
      </c>
      <c r="B146" s="8" t="s">
        <v>113</v>
      </c>
      <c r="C146" s="11" t="s">
        <v>1911</v>
      </c>
      <c r="D146" s="650">
        <v>238301.32404494329</v>
      </c>
    </row>
    <row r="147" spans="1:4" ht="30" customHeight="1" thickTop="1" thickBot="1">
      <c r="A147" s="10" t="s">
        <v>362</v>
      </c>
      <c r="B147" s="8" t="s">
        <v>113</v>
      </c>
      <c r="C147" s="11" t="s">
        <v>1912</v>
      </c>
      <c r="D147" s="650">
        <v>86683.407392767578</v>
      </c>
    </row>
    <row r="148" spans="1:4" ht="30" customHeight="1" thickTop="1" thickBot="1">
      <c r="A148" s="10" t="s">
        <v>367</v>
      </c>
      <c r="B148" s="8" t="s">
        <v>113</v>
      </c>
      <c r="C148" s="11" t="s">
        <v>368</v>
      </c>
      <c r="D148" s="650">
        <v>3014.653491325349</v>
      </c>
    </row>
    <row r="149" spans="1:4" ht="30" customHeight="1" thickTop="1" thickBot="1">
      <c r="A149" s="10" t="s">
        <v>363</v>
      </c>
      <c r="B149" s="8" t="s">
        <v>113</v>
      </c>
      <c r="C149" s="11" t="s">
        <v>364</v>
      </c>
      <c r="D149" s="650">
        <v>4947.7527629754795</v>
      </c>
    </row>
    <row r="150" spans="1:4" ht="30" customHeight="1" thickTop="1" thickBot="1">
      <c r="A150" s="10" t="s">
        <v>158</v>
      </c>
      <c r="B150" s="8" t="s">
        <v>113</v>
      </c>
      <c r="C150" s="11" t="s">
        <v>159</v>
      </c>
      <c r="D150" s="650">
        <v>5036.5869361463992</v>
      </c>
    </row>
    <row r="151" spans="1:4" ht="30" customHeight="1" thickTop="1" thickBot="1">
      <c r="A151" s="10" t="s">
        <v>369</v>
      </c>
      <c r="B151" s="8" t="s">
        <v>113</v>
      </c>
      <c r="C151" s="11" t="s">
        <v>370</v>
      </c>
      <c r="D151" s="650">
        <v>7596.5050896422972</v>
      </c>
    </row>
    <row r="152" spans="1:4" ht="30" customHeight="1" thickTop="1" thickBot="1">
      <c r="A152" s="10" t="s">
        <v>371</v>
      </c>
      <c r="B152" s="8" t="s">
        <v>113</v>
      </c>
      <c r="C152" s="11" t="s">
        <v>372</v>
      </c>
      <c r="D152" s="650">
        <v>122671.55610683006</v>
      </c>
    </row>
    <row r="153" spans="1:4" ht="30" customHeight="1" thickTop="1" thickBot="1">
      <c r="A153" s="10" t="s">
        <v>365</v>
      </c>
      <c r="B153" s="8" t="s">
        <v>113</v>
      </c>
      <c r="C153" s="11" t="s">
        <v>366</v>
      </c>
      <c r="D153" s="650">
        <v>132343.83273627466</v>
      </c>
    </row>
    <row r="154" spans="1:4" ht="30" customHeight="1" thickTop="1" thickBot="1">
      <c r="A154" s="10" t="s">
        <v>373</v>
      </c>
      <c r="B154" s="8" t="s">
        <v>113</v>
      </c>
      <c r="C154" s="11" t="s">
        <v>374</v>
      </c>
      <c r="D154" s="650">
        <v>81781.037404553383</v>
      </c>
    </row>
    <row r="155" spans="1:4" ht="15.75" thickTop="1"/>
    <row r="163" spans="5:11">
      <c r="E163" s="215"/>
      <c r="F163" s="215"/>
      <c r="G163" s="215"/>
      <c r="H163" s="215"/>
      <c r="I163" s="215"/>
      <c r="J163" s="215"/>
      <c r="K163" s="215"/>
    </row>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140625" style="183" customWidth="1"/>
    <col min="5" max="5" width="12.5703125" customWidth="1"/>
  </cols>
  <sheetData>
    <row r="1" spans="1:4" ht="81.75" customHeight="1" thickTop="1" thickBot="1">
      <c r="A1" s="690" t="s">
        <v>1850</v>
      </c>
      <c r="B1" s="691"/>
      <c r="C1" s="691"/>
      <c r="D1" s="692"/>
    </row>
    <row r="2" spans="1:4" ht="50.2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2239</v>
      </c>
      <c r="D6" s="647">
        <v>3003.6543175863108</v>
      </c>
    </row>
    <row r="7" spans="1:4" ht="16.5" thickTop="1" thickBot="1">
      <c r="A7" s="666" t="s">
        <v>747</v>
      </c>
      <c r="B7" s="666" t="s">
        <v>377</v>
      </c>
      <c r="C7" s="667" t="s">
        <v>748</v>
      </c>
      <c r="D7" s="647">
        <v>3003.6543175863108</v>
      </c>
    </row>
    <row r="8" spans="1:4" ht="16.5" thickTop="1" thickBot="1">
      <c r="A8" s="666" t="s">
        <v>743</v>
      </c>
      <c r="B8" s="666" t="s">
        <v>377</v>
      </c>
      <c r="C8" s="667" t="s">
        <v>744</v>
      </c>
      <c r="D8" s="647">
        <v>3137.1780645734761</v>
      </c>
    </row>
    <row r="9" spans="1:4" ht="16.5" thickTop="1" thickBot="1">
      <c r="A9" s="666" t="s">
        <v>745</v>
      </c>
      <c r="B9" s="666" t="s">
        <v>377</v>
      </c>
      <c r="C9" s="667" t="s">
        <v>746</v>
      </c>
      <c r="D9" s="647">
        <v>3007.8883019122663</v>
      </c>
    </row>
    <row r="10" spans="1:4" ht="16.5" thickTop="1" thickBot="1">
      <c r="A10" s="666" t="s">
        <v>1668</v>
      </c>
      <c r="B10" s="666" t="s">
        <v>377</v>
      </c>
      <c r="C10" s="667" t="s">
        <v>1667</v>
      </c>
      <c r="D10" s="647">
        <v>2885.4432913919441</v>
      </c>
    </row>
    <row r="11" spans="1:4" ht="16.5" thickTop="1" thickBot="1">
      <c r="A11" s="666" t="s">
        <v>751</v>
      </c>
      <c r="B11" s="666" t="s">
        <v>377</v>
      </c>
      <c r="C11" s="667" t="s">
        <v>752</v>
      </c>
      <c r="D11" s="647">
        <v>13783.602892096027</v>
      </c>
    </row>
    <row r="12" spans="1:4" ht="16.5" thickTop="1" thickBot="1">
      <c r="A12" s="666" t="s">
        <v>749</v>
      </c>
      <c r="B12" s="666" t="s">
        <v>377</v>
      </c>
      <c r="C12" s="667" t="s">
        <v>750</v>
      </c>
      <c r="D12" s="647">
        <v>16508.321136091723</v>
      </c>
    </row>
    <row r="13" spans="1:4" ht="16.5" thickTop="1" thickBot="1">
      <c r="A13" s="666" t="s">
        <v>753</v>
      </c>
      <c r="B13" s="666" t="s">
        <v>92</v>
      </c>
      <c r="C13" s="667" t="s">
        <v>1935</v>
      </c>
      <c r="D13" s="647">
        <v>1437.3979495863928</v>
      </c>
    </row>
    <row r="14" spans="1:4" ht="16.5" thickTop="1" thickBot="1">
      <c r="A14" s="666" t="s">
        <v>755</v>
      </c>
      <c r="B14" s="666" t="s">
        <v>233</v>
      </c>
      <c r="C14" s="667" t="s">
        <v>1937</v>
      </c>
      <c r="D14" s="647">
        <v>71869.897479319639</v>
      </c>
    </row>
    <row r="15" spans="1:4" ht="16.5" thickTop="1" thickBot="1">
      <c r="A15" s="666" t="s">
        <v>756</v>
      </c>
      <c r="B15" s="666" t="s">
        <v>92</v>
      </c>
      <c r="C15" s="667" t="s">
        <v>1938</v>
      </c>
      <c r="D15" s="647">
        <v>1554.5192639971358</v>
      </c>
    </row>
    <row r="16" spans="1:4" ht="16.5" thickTop="1" thickBot="1">
      <c r="A16" s="666" t="s">
        <v>754</v>
      </c>
      <c r="B16" s="666" t="s">
        <v>233</v>
      </c>
      <c r="C16" s="667" t="s">
        <v>1936</v>
      </c>
      <c r="D16" s="647">
        <v>77725.963199856793</v>
      </c>
    </row>
    <row r="17" spans="1:4" ht="16.5" thickTop="1" thickBot="1">
      <c r="A17" s="666" t="s">
        <v>776</v>
      </c>
      <c r="B17" s="666" t="s">
        <v>422</v>
      </c>
      <c r="C17" s="667" t="s">
        <v>777</v>
      </c>
      <c r="D17" s="647">
        <v>9009.3140727457594</v>
      </c>
    </row>
    <row r="18" spans="1:4" ht="16.5" thickTop="1" thickBot="1">
      <c r="A18" s="666" t="s">
        <v>757</v>
      </c>
      <c r="B18" s="666" t="s">
        <v>387</v>
      </c>
      <c r="C18" s="667" t="s">
        <v>1939</v>
      </c>
      <c r="D18" s="647">
        <v>57389.444061264127</v>
      </c>
    </row>
    <row r="19" spans="1:4" ht="16.5" thickTop="1" thickBot="1">
      <c r="A19" s="666" t="s">
        <v>758</v>
      </c>
      <c r="B19" s="666" t="s">
        <v>387</v>
      </c>
      <c r="C19" s="667" t="s">
        <v>2240</v>
      </c>
      <c r="D19" s="647">
        <v>57389.444061264127</v>
      </c>
    </row>
    <row r="20" spans="1:4" ht="16.5" thickTop="1" thickBot="1">
      <c r="A20" s="666" t="s">
        <v>761</v>
      </c>
      <c r="B20" s="666" t="s">
        <v>387</v>
      </c>
      <c r="C20" s="667" t="s">
        <v>762</v>
      </c>
      <c r="D20" s="647">
        <v>57389.444061264127</v>
      </c>
    </row>
    <row r="21" spans="1:4" ht="16.5" thickTop="1" thickBot="1">
      <c r="A21" s="666" t="s">
        <v>759</v>
      </c>
      <c r="B21" s="666" t="s">
        <v>387</v>
      </c>
      <c r="C21" s="667" t="s">
        <v>2241</v>
      </c>
      <c r="D21" s="647">
        <v>57389.444061264127</v>
      </c>
    </row>
    <row r="22" spans="1:4" ht="16.5" thickTop="1" thickBot="1">
      <c r="A22" s="666" t="s">
        <v>760</v>
      </c>
      <c r="B22" s="666" t="s">
        <v>387</v>
      </c>
      <c r="C22" s="667" t="s">
        <v>2242</v>
      </c>
      <c r="D22" s="647">
        <v>57389.444061264127</v>
      </c>
    </row>
    <row r="23" spans="1:4" ht="16.5" thickTop="1" thickBot="1">
      <c r="A23" s="666" t="s">
        <v>763</v>
      </c>
      <c r="B23" s="666" t="s">
        <v>387</v>
      </c>
      <c r="C23" s="667" t="s">
        <v>764</v>
      </c>
      <c r="D23" s="647">
        <v>57389.444061264127</v>
      </c>
    </row>
    <row r="24" spans="1:4" ht="16.5" thickTop="1" thickBot="1">
      <c r="A24" s="666" t="s">
        <v>772</v>
      </c>
      <c r="B24" s="666" t="s">
        <v>387</v>
      </c>
      <c r="C24" s="667" t="s">
        <v>773</v>
      </c>
      <c r="D24" s="647">
        <v>57389.444061264127</v>
      </c>
    </row>
    <row r="25" spans="1:4" ht="16.5" thickTop="1" thickBot="1">
      <c r="A25" s="666" t="s">
        <v>765</v>
      </c>
      <c r="B25" s="666" t="s">
        <v>387</v>
      </c>
      <c r="C25" s="667" t="s">
        <v>766</v>
      </c>
      <c r="D25" s="647">
        <v>57389.444061264127</v>
      </c>
    </row>
    <row r="26" spans="1:4" ht="16.5" thickTop="1" thickBot="1">
      <c r="A26" s="666" t="s">
        <v>768</v>
      </c>
      <c r="B26" s="666" t="s">
        <v>387</v>
      </c>
      <c r="C26" s="667" t="s">
        <v>2002</v>
      </c>
      <c r="D26" s="647">
        <v>57389.444061264127</v>
      </c>
    </row>
    <row r="27" spans="1:4" ht="16.5" thickTop="1" thickBot="1">
      <c r="A27" s="666" t="s">
        <v>767</v>
      </c>
      <c r="B27" s="666" t="s">
        <v>387</v>
      </c>
      <c r="C27" s="667" t="s">
        <v>2004</v>
      </c>
      <c r="D27" s="647">
        <v>57389.444061264127</v>
      </c>
    </row>
    <row r="28" spans="1:4" ht="16.5" thickTop="1" thickBot="1">
      <c r="A28" s="666" t="s">
        <v>770</v>
      </c>
      <c r="B28" s="666" t="s">
        <v>387</v>
      </c>
      <c r="C28" s="667" t="s">
        <v>2003</v>
      </c>
      <c r="D28" s="647">
        <v>57389.444061264127</v>
      </c>
    </row>
    <row r="29" spans="1:4" ht="16.5" thickTop="1" thickBot="1">
      <c r="A29" s="666" t="s">
        <v>769</v>
      </c>
      <c r="B29" s="666" t="s">
        <v>387</v>
      </c>
      <c r="C29" s="667" t="s">
        <v>2001</v>
      </c>
      <c r="D29" s="647">
        <v>57389.444061264127</v>
      </c>
    </row>
    <row r="30" spans="1:4" ht="16.5" thickTop="1" thickBot="1">
      <c r="A30" s="666" t="s">
        <v>771</v>
      </c>
      <c r="B30" s="666" t="s">
        <v>387</v>
      </c>
      <c r="C30" s="667" t="s">
        <v>2243</v>
      </c>
      <c r="D30" s="647">
        <v>56431.178761539864</v>
      </c>
    </row>
    <row r="31" spans="1:4" ht="16.5" thickTop="1" thickBot="1">
      <c r="A31" s="666" t="s">
        <v>774</v>
      </c>
      <c r="B31" s="666" t="s">
        <v>422</v>
      </c>
      <c r="C31" s="667" t="s">
        <v>775</v>
      </c>
      <c r="D31" s="647">
        <v>1.3841609884906005</v>
      </c>
    </row>
    <row r="32" spans="1:4" ht="16.5" thickTop="1" thickBot="1">
      <c r="A32" s="666" t="s">
        <v>779</v>
      </c>
      <c r="B32" s="666" t="s">
        <v>144</v>
      </c>
      <c r="C32" s="667" t="s">
        <v>1941</v>
      </c>
      <c r="D32" s="647">
        <v>470.56910440586489</v>
      </c>
    </row>
    <row r="33" spans="1:4" ht="16.5" thickTop="1" thickBot="1">
      <c r="A33" s="666" t="s">
        <v>780</v>
      </c>
      <c r="B33" s="666" t="s">
        <v>377</v>
      </c>
      <c r="C33" s="667" t="s">
        <v>781</v>
      </c>
      <c r="D33" s="647">
        <v>4898.8651600348094</v>
      </c>
    </row>
    <row r="34" spans="1:4" ht="16.5" thickTop="1" thickBot="1">
      <c r="A34" s="666" t="s">
        <v>786</v>
      </c>
      <c r="B34" s="666" t="s">
        <v>377</v>
      </c>
      <c r="C34" s="667" t="s">
        <v>787</v>
      </c>
      <c r="D34" s="647">
        <v>4898.8651600348094</v>
      </c>
    </row>
    <row r="35" spans="1:4" ht="16.5" thickTop="1" thickBot="1">
      <c r="A35" s="666" t="s">
        <v>782</v>
      </c>
      <c r="B35" s="666" t="s">
        <v>377</v>
      </c>
      <c r="C35" s="667" t="s">
        <v>783</v>
      </c>
      <c r="D35" s="647">
        <v>4898.8651600348094</v>
      </c>
    </row>
    <row r="36" spans="1:4" ht="16.5" thickTop="1" thickBot="1">
      <c r="A36" s="666" t="s">
        <v>784</v>
      </c>
      <c r="B36" s="666" t="s">
        <v>377</v>
      </c>
      <c r="C36" s="667" t="s">
        <v>785</v>
      </c>
      <c r="D36" s="647">
        <v>4898.8651600348094</v>
      </c>
    </row>
    <row r="37" spans="1:4" ht="16.5" thickTop="1" thickBot="1">
      <c r="A37" s="666" t="s">
        <v>898</v>
      </c>
      <c r="B37" s="666" t="s">
        <v>377</v>
      </c>
      <c r="C37" s="667" t="s">
        <v>899</v>
      </c>
      <c r="D37" s="647">
        <v>4046.0090432802167</v>
      </c>
    </row>
    <row r="38" spans="1:4" ht="16.5" thickTop="1" thickBot="1">
      <c r="A38" s="666" t="s">
        <v>788</v>
      </c>
      <c r="B38" s="666" t="s">
        <v>377</v>
      </c>
      <c r="C38" s="667" t="s">
        <v>789</v>
      </c>
      <c r="D38" s="647">
        <v>4260.0216268853019</v>
      </c>
    </row>
    <row r="39" spans="1:4" ht="16.5" thickTop="1" thickBot="1">
      <c r="A39" s="666" t="s">
        <v>917</v>
      </c>
      <c r="B39" s="666" t="s">
        <v>92</v>
      </c>
      <c r="C39" s="667" t="s">
        <v>2244</v>
      </c>
      <c r="D39" s="647">
        <v>401002.55469751294</v>
      </c>
    </row>
    <row r="40" spans="1:4" ht="16.5" thickTop="1" thickBot="1">
      <c r="A40" s="666" t="s">
        <v>896</v>
      </c>
      <c r="B40" s="666" t="s">
        <v>92</v>
      </c>
      <c r="C40" s="667" t="s">
        <v>897</v>
      </c>
      <c r="D40" s="647">
        <v>54727.3958023901</v>
      </c>
    </row>
    <row r="41" spans="1:4" ht="16.5" thickTop="1" thickBot="1">
      <c r="A41" s="666" t="s">
        <v>827</v>
      </c>
      <c r="B41" s="666" t="s">
        <v>92</v>
      </c>
      <c r="C41" s="667" t="s">
        <v>828</v>
      </c>
      <c r="D41" s="647">
        <v>838.48213725872915</v>
      </c>
    </row>
    <row r="42" spans="1:4" ht="16.5" thickTop="1" thickBot="1">
      <c r="A42" s="666" t="s">
        <v>432</v>
      </c>
      <c r="B42" s="666" t="s">
        <v>92</v>
      </c>
      <c r="C42" s="667" t="s">
        <v>433</v>
      </c>
      <c r="D42" s="647">
        <v>16694.619729617993</v>
      </c>
    </row>
    <row r="43" spans="1:4" ht="16.5" thickTop="1" thickBot="1">
      <c r="A43" s="666" t="s">
        <v>376</v>
      </c>
      <c r="B43" s="666" t="s">
        <v>377</v>
      </c>
      <c r="C43" s="667" t="s">
        <v>378</v>
      </c>
      <c r="D43" s="647">
        <v>6301.9425469418911</v>
      </c>
    </row>
    <row r="44" spans="1:4" ht="16.5" thickTop="1" thickBot="1">
      <c r="A44" s="666" t="s">
        <v>379</v>
      </c>
      <c r="B44" s="666" t="s">
        <v>144</v>
      </c>
      <c r="C44" s="667" t="s">
        <v>2245</v>
      </c>
      <c r="D44" s="647">
        <v>26086.110936938239</v>
      </c>
    </row>
    <row r="45" spans="1:4" ht="16.5" thickTop="1" thickBot="1">
      <c r="A45" s="666" t="s">
        <v>778</v>
      </c>
      <c r="B45" s="666" t="s">
        <v>377</v>
      </c>
      <c r="C45" s="667" t="s">
        <v>1940</v>
      </c>
      <c r="D45" s="647">
        <v>4963.8142525716758</v>
      </c>
    </row>
    <row r="46" spans="1:4" ht="16.5" thickTop="1" thickBot="1">
      <c r="A46" s="666" t="s">
        <v>913</v>
      </c>
      <c r="B46" s="666" t="s">
        <v>92</v>
      </c>
      <c r="C46" s="667" t="s">
        <v>1954</v>
      </c>
      <c r="D46" s="647">
        <v>3194.2176657475397</v>
      </c>
    </row>
    <row r="47" spans="1:4" ht="16.5" thickTop="1" thickBot="1">
      <c r="A47" s="666" t="s">
        <v>914</v>
      </c>
      <c r="B47" s="666" t="s">
        <v>92</v>
      </c>
      <c r="C47" s="667" t="s">
        <v>1955</v>
      </c>
      <c r="D47" s="647">
        <v>5323.6961095792321</v>
      </c>
    </row>
    <row r="48" spans="1:4" ht="16.5" thickTop="1" thickBot="1">
      <c r="A48" s="666" t="s">
        <v>797</v>
      </c>
      <c r="B48" s="666" t="s">
        <v>387</v>
      </c>
      <c r="C48" s="667" t="s">
        <v>798</v>
      </c>
      <c r="D48" s="647">
        <v>53875.804628941834</v>
      </c>
    </row>
    <row r="49" spans="1:4" ht="16.5" thickTop="1" thickBot="1">
      <c r="A49" s="666" t="s">
        <v>800</v>
      </c>
      <c r="B49" s="666" t="s">
        <v>387</v>
      </c>
      <c r="C49" s="667" t="s">
        <v>801</v>
      </c>
      <c r="D49" s="647">
        <v>53875.804628941834</v>
      </c>
    </row>
    <row r="50" spans="1:4" ht="16.5" thickTop="1" thickBot="1">
      <c r="A50" s="666" t="s">
        <v>799</v>
      </c>
      <c r="B50" s="666" t="s">
        <v>387</v>
      </c>
      <c r="C50" s="667" t="s">
        <v>1943</v>
      </c>
      <c r="D50" s="647">
        <v>53875.804628941834</v>
      </c>
    </row>
    <row r="51" spans="1:4" ht="16.5" thickTop="1" thickBot="1">
      <c r="A51" s="666" t="s">
        <v>796</v>
      </c>
      <c r="B51" s="666" t="s">
        <v>387</v>
      </c>
      <c r="C51" s="667" t="s">
        <v>1942</v>
      </c>
      <c r="D51" s="647">
        <v>53875.804628941834</v>
      </c>
    </row>
    <row r="52" spans="1:4" ht="16.5" thickTop="1" thickBot="1">
      <c r="A52" s="666" t="s">
        <v>802</v>
      </c>
      <c r="B52" s="666" t="s">
        <v>387</v>
      </c>
      <c r="C52" s="667" t="s">
        <v>803</v>
      </c>
      <c r="D52" s="647">
        <v>53875.804628941834</v>
      </c>
    </row>
    <row r="53" spans="1:4" ht="16.5" thickTop="1" thickBot="1">
      <c r="A53" s="666" t="s">
        <v>380</v>
      </c>
      <c r="B53" s="666" t="s">
        <v>144</v>
      </c>
      <c r="C53" s="667" t="s">
        <v>381</v>
      </c>
      <c r="D53" s="647">
        <v>6633.6237336230433</v>
      </c>
    </row>
    <row r="54" spans="1:4" ht="16.5" thickTop="1" thickBot="1">
      <c r="A54" s="666" t="s">
        <v>794</v>
      </c>
      <c r="B54" s="666" t="s">
        <v>377</v>
      </c>
      <c r="C54" s="667" t="s">
        <v>795</v>
      </c>
      <c r="D54" s="647">
        <v>6738.7645019500751</v>
      </c>
    </row>
    <row r="55" spans="1:4" ht="16.5" thickTop="1" thickBot="1">
      <c r="A55" s="666" t="s">
        <v>790</v>
      </c>
      <c r="B55" s="666" t="s">
        <v>422</v>
      </c>
      <c r="C55" s="667" t="s">
        <v>791</v>
      </c>
      <c r="D55" s="647">
        <v>5008.2230433156337</v>
      </c>
    </row>
    <row r="56" spans="1:4" ht="16.5" thickTop="1" thickBot="1">
      <c r="A56" s="666" t="s">
        <v>792</v>
      </c>
      <c r="B56" s="666" t="s">
        <v>606</v>
      </c>
      <c r="C56" s="667" t="s">
        <v>793</v>
      </c>
      <c r="D56" s="647">
        <v>9176.5128315118764</v>
      </c>
    </row>
    <row r="57" spans="1:4" ht="16.5" thickTop="1" thickBot="1">
      <c r="A57" s="666" t="s">
        <v>382</v>
      </c>
      <c r="B57" s="666" t="s">
        <v>377</v>
      </c>
      <c r="C57" s="667" t="s">
        <v>383</v>
      </c>
      <c r="D57" s="647">
        <v>3180.6708307097156</v>
      </c>
    </row>
    <row r="58" spans="1:4" ht="16.5" thickTop="1" thickBot="1">
      <c r="A58" s="666" t="s">
        <v>384</v>
      </c>
      <c r="B58" s="666" t="s">
        <v>377</v>
      </c>
      <c r="C58" s="667" t="s">
        <v>385</v>
      </c>
      <c r="D58" s="647">
        <v>3021.6660274438573</v>
      </c>
    </row>
    <row r="59" spans="1:4" ht="16.5" thickTop="1" thickBot="1">
      <c r="A59" s="666" t="s">
        <v>386</v>
      </c>
      <c r="B59" s="666" t="s">
        <v>387</v>
      </c>
      <c r="C59" s="667" t="s">
        <v>2246</v>
      </c>
      <c r="D59" s="647">
        <v>56431.178761539864</v>
      </c>
    </row>
    <row r="60" spans="1:4" ht="16.5" thickTop="1" thickBot="1">
      <c r="A60" s="666" t="s">
        <v>388</v>
      </c>
      <c r="B60" s="666" t="s">
        <v>377</v>
      </c>
      <c r="C60" s="667" t="s">
        <v>389</v>
      </c>
      <c r="D60" s="647">
        <v>10044.749819554096</v>
      </c>
    </row>
    <row r="61" spans="1:4" ht="16.5" thickTop="1" thickBot="1">
      <c r="A61" s="666" t="s">
        <v>390</v>
      </c>
      <c r="B61" s="666" t="s">
        <v>233</v>
      </c>
      <c r="C61" s="667" t="s">
        <v>391</v>
      </c>
      <c r="D61" s="647">
        <v>139284.41989715048</v>
      </c>
    </row>
    <row r="62" spans="1:4" ht="16.5" thickTop="1" thickBot="1">
      <c r="A62" s="666" t="s">
        <v>398</v>
      </c>
      <c r="B62" s="666" t="s">
        <v>233</v>
      </c>
      <c r="C62" s="667" t="s">
        <v>399</v>
      </c>
      <c r="D62" s="647">
        <v>7186.4257114249631</v>
      </c>
    </row>
    <row r="63" spans="1:4" ht="16.5" thickTop="1" thickBot="1">
      <c r="A63" s="666" t="s">
        <v>392</v>
      </c>
      <c r="B63" s="666" t="s">
        <v>387</v>
      </c>
      <c r="C63" s="667" t="s">
        <v>393</v>
      </c>
      <c r="D63" s="647">
        <v>29102.517152625831</v>
      </c>
    </row>
    <row r="64" spans="1:4" ht="16.5" thickTop="1" thickBot="1">
      <c r="A64" s="666" t="s">
        <v>400</v>
      </c>
      <c r="B64" s="666" t="s">
        <v>92</v>
      </c>
      <c r="C64" s="667" t="s">
        <v>401</v>
      </c>
      <c r="D64" s="647">
        <v>50012.320109373723</v>
      </c>
    </row>
    <row r="65" spans="1:6" ht="16.5" thickTop="1" thickBot="1">
      <c r="A65" s="666" t="s">
        <v>394</v>
      </c>
      <c r="B65" s="666" t="s">
        <v>92</v>
      </c>
      <c r="C65" s="667" t="s">
        <v>395</v>
      </c>
      <c r="D65" s="647">
        <v>66013.831758782486</v>
      </c>
    </row>
    <row r="66" spans="1:6" ht="16.5" thickTop="1" thickBot="1">
      <c r="A66" s="666" t="s">
        <v>396</v>
      </c>
      <c r="B66" s="666" t="s">
        <v>92</v>
      </c>
      <c r="C66" s="667" t="s">
        <v>397</v>
      </c>
      <c r="D66" s="647">
        <v>83583.659043650332</v>
      </c>
    </row>
    <row r="67" spans="1:6" ht="16.5" thickTop="1" thickBot="1">
      <c r="A67" s="666" t="s">
        <v>918</v>
      </c>
      <c r="B67" s="666" t="s">
        <v>144</v>
      </c>
      <c r="C67" s="667" t="s">
        <v>919</v>
      </c>
      <c r="D67" s="647">
        <v>10503.237578236487</v>
      </c>
      <c r="F67" s="106"/>
    </row>
    <row r="68" spans="1:6" ht="16.5" thickTop="1" thickBot="1">
      <c r="A68" s="666" t="s">
        <v>402</v>
      </c>
      <c r="B68" s="666" t="s">
        <v>377</v>
      </c>
      <c r="C68" s="667" t="s">
        <v>403</v>
      </c>
      <c r="D68" s="647">
        <v>1061.5243207725762</v>
      </c>
    </row>
    <row r="69" spans="1:6" ht="16.5" thickTop="1" thickBot="1">
      <c r="A69" s="666" t="s">
        <v>404</v>
      </c>
      <c r="B69" s="666" t="s">
        <v>377</v>
      </c>
      <c r="C69" s="667" t="s">
        <v>405</v>
      </c>
      <c r="D69" s="647">
        <v>2818.4012679235234</v>
      </c>
    </row>
    <row r="70" spans="1:6" ht="16.5" thickTop="1" thickBot="1">
      <c r="A70" s="666" t="s">
        <v>406</v>
      </c>
      <c r="B70" s="666" t="s">
        <v>144</v>
      </c>
      <c r="C70" s="667" t="s">
        <v>407</v>
      </c>
      <c r="D70" s="647">
        <v>10110.85656654179</v>
      </c>
    </row>
    <row r="71" spans="1:6" ht="16.5" thickTop="1" thickBot="1">
      <c r="A71" s="666" t="s">
        <v>408</v>
      </c>
      <c r="B71" s="666" t="s">
        <v>92</v>
      </c>
      <c r="C71" s="667" t="s">
        <v>409</v>
      </c>
      <c r="D71" s="647">
        <v>11925.079285457481</v>
      </c>
      <c r="F71" s="106"/>
    </row>
    <row r="72" spans="1:6" ht="16.5" thickTop="1" thickBot="1">
      <c r="A72" s="666" t="s">
        <v>410</v>
      </c>
      <c r="B72" s="666" t="s">
        <v>92</v>
      </c>
      <c r="C72" s="667" t="s">
        <v>411</v>
      </c>
      <c r="D72" s="647">
        <v>21530641.991824754</v>
      </c>
    </row>
    <row r="73" spans="1:6" ht="16.5" thickTop="1" thickBot="1">
      <c r="A73" s="666" t="s">
        <v>810</v>
      </c>
      <c r="B73" s="666" t="s">
        <v>377</v>
      </c>
      <c r="C73" s="667" t="s">
        <v>811</v>
      </c>
      <c r="D73" s="647">
        <v>2432.3287023284493</v>
      </c>
    </row>
    <row r="74" spans="1:6" ht="16.5" thickTop="1" thickBot="1">
      <c r="A74" s="666" t="s">
        <v>805</v>
      </c>
      <c r="B74" s="666" t="s">
        <v>377</v>
      </c>
      <c r="C74" s="667" t="s">
        <v>806</v>
      </c>
      <c r="D74" s="647">
        <v>1437.2851422849926</v>
      </c>
    </row>
    <row r="75" spans="1:6" ht="16.5" thickTop="1" thickBot="1">
      <c r="A75" s="666" t="s">
        <v>808</v>
      </c>
      <c r="B75" s="666" t="s">
        <v>377</v>
      </c>
      <c r="C75" s="667" t="s">
        <v>809</v>
      </c>
      <c r="D75" s="647">
        <v>1437.2851422849926</v>
      </c>
    </row>
    <row r="76" spans="1:6" ht="16.5" thickTop="1" thickBot="1">
      <c r="A76" s="666" t="s">
        <v>822</v>
      </c>
      <c r="B76" s="666" t="s">
        <v>377</v>
      </c>
      <c r="C76" s="667" t="s">
        <v>823</v>
      </c>
      <c r="D76" s="647">
        <v>3095.6910756907537</v>
      </c>
    </row>
    <row r="77" spans="1:6" ht="16.5" thickTop="1" thickBot="1">
      <c r="A77" s="666" t="s">
        <v>807</v>
      </c>
      <c r="B77" s="666" t="s">
        <v>377</v>
      </c>
      <c r="C77" s="667" t="s">
        <v>2037</v>
      </c>
      <c r="D77" s="647">
        <v>2321.768306768065</v>
      </c>
    </row>
    <row r="78" spans="1:6" ht="16.5" thickTop="1" thickBot="1">
      <c r="A78" s="666" t="s">
        <v>817</v>
      </c>
      <c r="B78" s="666" t="s">
        <v>377</v>
      </c>
      <c r="C78" s="667" t="s">
        <v>818</v>
      </c>
      <c r="D78" s="647">
        <v>2985.130680130369</v>
      </c>
    </row>
    <row r="79" spans="1:6" ht="16.5" thickTop="1" thickBot="1">
      <c r="A79" s="666" t="s">
        <v>819</v>
      </c>
      <c r="B79" s="666" t="s">
        <v>377</v>
      </c>
      <c r="C79" s="667" t="s">
        <v>2023</v>
      </c>
      <c r="D79" s="647">
        <v>2985.130680130369</v>
      </c>
    </row>
    <row r="80" spans="1:6" ht="16.5" thickTop="1" thickBot="1">
      <c r="A80" s="666" t="s">
        <v>820</v>
      </c>
      <c r="B80" s="666" t="s">
        <v>377</v>
      </c>
      <c r="C80" s="667" t="s">
        <v>2024</v>
      </c>
      <c r="D80" s="647">
        <v>2985.130680130369</v>
      </c>
    </row>
    <row r="81" spans="1:4" ht="16.5" thickTop="1" thickBot="1">
      <c r="A81" s="666" t="s">
        <v>812</v>
      </c>
      <c r="B81" s="666" t="s">
        <v>377</v>
      </c>
      <c r="C81" s="667" t="s">
        <v>2247</v>
      </c>
      <c r="D81" s="647">
        <v>2764.009889009601</v>
      </c>
    </row>
    <row r="82" spans="1:4" ht="16.5" thickTop="1" thickBot="1">
      <c r="A82" s="666" t="s">
        <v>813</v>
      </c>
      <c r="B82" s="666" t="s">
        <v>377</v>
      </c>
      <c r="C82" s="667" t="s">
        <v>2248</v>
      </c>
      <c r="D82" s="647">
        <v>3316.8118668115217</v>
      </c>
    </row>
    <row r="83" spans="1:4" ht="16.5" thickTop="1" thickBot="1">
      <c r="A83" s="666" t="s">
        <v>814</v>
      </c>
      <c r="B83" s="666" t="s">
        <v>377</v>
      </c>
      <c r="C83" s="667" t="s">
        <v>2249</v>
      </c>
      <c r="D83" s="647">
        <v>3869.6138446134419</v>
      </c>
    </row>
    <row r="84" spans="1:4" ht="16.5" thickTop="1" thickBot="1">
      <c r="A84" s="666" t="s">
        <v>815</v>
      </c>
      <c r="B84" s="666" t="s">
        <v>377</v>
      </c>
      <c r="C84" s="667" t="s">
        <v>2250</v>
      </c>
      <c r="D84" s="647">
        <v>3980.1742401738256</v>
      </c>
    </row>
    <row r="85" spans="1:4" ht="16.5" thickTop="1" thickBot="1">
      <c r="A85" s="666" t="s">
        <v>821</v>
      </c>
      <c r="B85" s="666" t="s">
        <v>377</v>
      </c>
      <c r="C85" s="667" t="s">
        <v>1944</v>
      </c>
      <c r="D85" s="647">
        <v>3648.4930534926734</v>
      </c>
    </row>
    <row r="86" spans="1:4" ht="16.5" thickTop="1" thickBot="1">
      <c r="A86" s="666" t="s">
        <v>816</v>
      </c>
      <c r="B86" s="666" t="s">
        <v>377</v>
      </c>
      <c r="C86" s="667" t="s">
        <v>2251</v>
      </c>
      <c r="D86" s="647">
        <v>3648.4930534926734</v>
      </c>
    </row>
    <row r="87" spans="1:4" ht="16.5" thickTop="1" thickBot="1">
      <c r="A87" s="666" t="s">
        <v>804</v>
      </c>
      <c r="B87" s="666" t="s">
        <v>377</v>
      </c>
      <c r="C87" s="667" t="s">
        <v>2252</v>
      </c>
      <c r="D87" s="647">
        <v>494.34422421256869</v>
      </c>
    </row>
    <row r="88" spans="1:4" ht="16.5" thickTop="1" thickBot="1">
      <c r="A88" s="666" t="s">
        <v>826</v>
      </c>
      <c r="B88" s="666" t="s">
        <v>377</v>
      </c>
      <c r="C88" s="667" t="s">
        <v>1945</v>
      </c>
      <c r="D88" s="647">
        <v>999.37926183013815</v>
      </c>
    </row>
    <row r="89" spans="1:4" ht="16.5" thickTop="1" thickBot="1">
      <c r="A89" s="666" t="s">
        <v>824</v>
      </c>
      <c r="B89" s="666" t="s">
        <v>377</v>
      </c>
      <c r="C89" s="667" t="s">
        <v>825</v>
      </c>
      <c r="D89" s="647">
        <v>508.79460466710066</v>
      </c>
    </row>
    <row r="90" spans="1:4" ht="16.5" thickTop="1" thickBot="1">
      <c r="A90" s="666" t="s">
        <v>915</v>
      </c>
      <c r="B90" s="666" t="s">
        <v>233</v>
      </c>
      <c r="C90" s="667" t="s">
        <v>916</v>
      </c>
      <c r="D90" s="647">
        <v>4258.9568876633857</v>
      </c>
    </row>
    <row r="91" spans="1:4" ht="16.5" thickTop="1" thickBot="1">
      <c r="A91" s="666" t="s">
        <v>412</v>
      </c>
      <c r="B91" s="666" t="s">
        <v>377</v>
      </c>
      <c r="C91" s="667" t="s">
        <v>2253</v>
      </c>
      <c r="D91" s="647">
        <v>37265.872767054629</v>
      </c>
    </row>
    <row r="92" spans="1:4" ht="16.5" thickTop="1" thickBot="1">
      <c r="A92" s="666" t="s">
        <v>413</v>
      </c>
      <c r="B92" s="666" t="s">
        <v>144</v>
      </c>
      <c r="C92" s="667" t="s">
        <v>414</v>
      </c>
      <c r="D92" s="647">
        <v>36135.97150475753</v>
      </c>
    </row>
    <row r="93" spans="1:4" ht="16.5" thickTop="1" thickBot="1">
      <c r="A93" s="666" t="s">
        <v>415</v>
      </c>
      <c r="B93" s="666" t="s">
        <v>144</v>
      </c>
      <c r="C93" s="667" t="s">
        <v>416</v>
      </c>
      <c r="D93" s="647">
        <v>357.75237856372445</v>
      </c>
    </row>
    <row r="94" spans="1:4" ht="16.5" thickTop="1" thickBot="1">
      <c r="A94" s="666" t="s">
        <v>417</v>
      </c>
      <c r="B94" s="666" t="s">
        <v>144</v>
      </c>
      <c r="C94" s="667" t="s">
        <v>418</v>
      </c>
      <c r="D94" s="647">
        <v>272.5732408104567</v>
      </c>
    </row>
    <row r="95" spans="1:4" ht="16.5" thickTop="1" thickBot="1">
      <c r="A95" s="666" t="s">
        <v>419</v>
      </c>
      <c r="B95" s="666" t="s">
        <v>377</v>
      </c>
      <c r="C95" s="667" t="s">
        <v>420</v>
      </c>
      <c r="D95" s="647">
        <v>5638.5801735795867</v>
      </c>
    </row>
    <row r="96" spans="1:4" ht="16.5" thickTop="1" thickBot="1">
      <c r="A96" s="666" t="s">
        <v>436</v>
      </c>
      <c r="B96" s="666" t="s">
        <v>377</v>
      </c>
      <c r="C96" s="667" t="s">
        <v>437</v>
      </c>
      <c r="D96" s="647">
        <v>7849.7880847872675</v>
      </c>
    </row>
    <row r="97" spans="1:4" ht="16.5" thickTop="1" thickBot="1">
      <c r="A97" s="666" t="s">
        <v>434</v>
      </c>
      <c r="B97" s="666" t="s">
        <v>377</v>
      </c>
      <c r="C97" s="667" t="s">
        <v>435</v>
      </c>
      <c r="D97" s="647">
        <v>5638.5801735795867</v>
      </c>
    </row>
    <row r="98" spans="1:4" ht="16.5" thickTop="1" thickBot="1">
      <c r="A98" s="666" t="s">
        <v>421</v>
      </c>
      <c r="B98" s="666" t="s">
        <v>422</v>
      </c>
      <c r="C98" s="667" t="s">
        <v>423</v>
      </c>
      <c r="D98" s="647">
        <v>7849.7880847872675</v>
      </c>
    </row>
    <row r="99" spans="1:4" ht="16.5" thickTop="1" thickBot="1">
      <c r="A99" s="666" t="s">
        <v>835</v>
      </c>
      <c r="B99" s="666" t="s">
        <v>387</v>
      </c>
      <c r="C99" s="667" t="s">
        <v>2254</v>
      </c>
      <c r="D99" s="647">
        <v>437598.04562800005</v>
      </c>
    </row>
    <row r="100" spans="1:4" ht="16.5" thickTop="1" thickBot="1">
      <c r="A100" s="666" t="s">
        <v>836</v>
      </c>
      <c r="B100" s="666" t="s">
        <v>387</v>
      </c>
      <c r="C100" s="667" t="s">
        <v>2255</v>
      </c>
      <c r="D100" s="647">
        <v>449799.08429834933</v>
      </c>
    </row>
    <row r="101" spans="1:4" ht="16.5" thickTop="1" thickBot="1">
      <c r="A101" s="666" t="s">
        <v>837</v>
      </c>
      <c r="B101" s="666" t="s">
        <v>387</v>
      </c>
      <c r="C101" s="667" t="s">
        <v>2256</v>
      </c>
      <c r="D101" s="647">
        <v>651753.53182846389</v>
      </c>
    </row>
    <row r="102" spans="1:4" ht="16.5" thickTop="1" thickBot="1">
      <c r="A102" s="666" t="s">
        <v>838</v>
      </c>
      <c r="B102" s="666" t="s">
        <v>387</v>
      </c>
      <c r="C102" s="667" t="s">
        <v>2257</v>
      </c>
      <c r="D102" s="647">
        <v>497946.59191338392</v>
      </c>
    </row>
    <row r="103" spans="1:4" ht="16.5" thickTop="1" thickBot="1">
      <c r="A103" s="666" t="s">
        <v>839</v>
      </c>
      <c r="B103" s="666" t="s">
        <v>387</v>
      </c>
      <c r="C103" s="667" t="s">
        <v>2258</v>
      </c>
      <c r="D103" s="647">
        <v>515685.14735050197</v>
      </c>
    </row>
    <row r="104" spans="1:4" ht="16.5" thickTop="1" thickBot="1">
      <c r="A104" s="666" t="s">
        <v>833</v>
      </c>
      <c r="B104" s="666" t="s">
        <v>387</v>
      </c>
      <c r="C104" s="667" t="s">
        <v>2006</v>
      </c>
      <c r="D104" s="647">
        <v>386447.10059435648</v>
      </c>
    </row>
    <row r="105" spans="1:4" ht="16.5" thickTop="1" thickBot="1">
      <c r="A105" s="666" t="s">
        <v>832</v>
      </c>
      <c r="B105" s="666" t="s">
        <v>387</v>
      </c>
      <c r="C105" s="667" t="s">
        <v>2007</v>
      </c>
      <c r="D105" s="647">
        <v>415589.01309819322</v>
      </c>
    </row>
    <row r="106" spans="1:4" ht="16.5" thickTop="1" thickBot="1">
      <c r="A106" s="666" t="s">
        <v>1661</v>
      </c>
      <c r="B106" s="666" t="s">
        <v>387</v>
      </c>
      <c r="C106" s="667" t="s">
        <v>2005</v>
      </c>
      <c r="D106" s="647">
        <v>437128.68755755079</v>
      </c>
    </row>
    <row r="107" spans="1:4" ht="16.5" thickTop="1" thickBot="1">
      <c r="A107" s="666" t="s">
        <v>829</v>
      </c>
      <c r="B107" s="666" t="s">
        <v>387</v>
      </c>
      <c r="C107" s="667" t="s">
        <v>2005</v>
      </c>
      <c r="D107" s="647">
        <v>437128.68755755079</v>
      </c>
    </row>
    <row r="108" spans="1:4" ht="16.5" thickTop="1" thickBot="1">
      <c r="A108" s="666" t="s">
        <v>831</v>
      </c>
      <c r="B108" s="666" t="s">
        <v>387</v>
      </c>
      <c r="C108" s="667" t="s">
        <v>2008</v>
      </c>
      <c r="D108" s="647">
        <v>461202.44136506808</v>
      </c>
    </row>
    <row r="109" spans="1:4" ht="16.5" thickTop="1" thickBot="1">
      <c r="A109" s="666" t="s">
        <v>830</v>
      </c>
      <c r="B109" s="666" t="s">
        <v>387</v>
      </c>
      <c r="C109" s="667" t="s">
        <v>2009</v>
      </c>
      <c r="D109" s="647">
        <v>461202.44136506808</v>
      </c>
    </row>
    <row r="110" spans="1:4" ht="16.5" thickTop="1" thickBot="1">
      <c r="A110" s="666" t="s">
        <v>834</v>
      </c>
      <c r="B110" s="666" t="s">
        <v>387</v>
      </c>
      <c r="C110" s="667" t="s">
        <v>2010</v>
      </c>
      <c r="D110" s="647">
        <v>386447.10059435648</v>
      </c>
    </row>
    <row r="111" spans="1:4" ht="16.5" thickTop="1" thickBot="1">
      <c r="A111" s="666" t="s">
        <v>424</v>
      </c>
      <c r="B111" s="666" t="s">
        <v>144</v>
      </c>
      <c r="C111" s="667" t="s">
        <v>425</v>
      </c>
      <c r="D111" s="647">
        <v>2257.2471504615942</v>
      </c>
    </row>
    <row r="112" spans="1:4" ht="16.5" thickTop="1" thickBot="1">
      <c r="A112" s="666" t="s">
        <v>426</v>
      </c>
      <c r="B112" s="666" t="s">
        <v>233</v>
      </c>
      <c r="C112" s="667" t="s">
        <v>427</v>
      </c>
      <c r="D112" s="647">
        <v>1467.2106478000364</v>
      </c>
    </row>
    <row r="113" spans="1:4" ht="16.5" thickTop="1" thickBot="1">
      <c r="A113" s="666" t="s">
        <v>428</v>
      </c>
      <c r="B113" s="666" t="s">
        <v>92</v>
      </c>
      <c r="C113" s="667" t="s">
        <v>427</v>
      </c>
      <c r="D113" s="647">
        <v>338.58707256923918</v>
      </c>
    </row>
    <row r="114" spans="1:4" ht="16.5" thickTop="1" thickBot="1">
      <c r="A114" s="666" t="s">
        <v>429</v>
      </c>
      <c r="B114" s="666" t="s">
        <v>144</v>
      </c>
      <c r="C114" s="667" t="s">
        <v>2259</v>
      </c>
      <c r="D114" s="647">
        <v>59625.3964272874</v>
      </c>
    </row>
    <row r="115" spans="1:4" ht="16.5" thickTop="1" thickBot="1">
      <c r="A115" s="666" t="s">
        <v>430</v>
      </c>
      <c r="B115" s="666" t="s">
        <v>92</v>
      </c>
      <c r="C115" s="667" t="s">
        <v>431</v>
      </c>
      <c r="D115" s="647">
        <v>48263.166297176176</v>
      </c>
    </row>
    <row r="116" spans="1:4" ht="16.5" thickTop="1" thickBot="1">
      <c r="A116" s="666" t="s">
        <v>438</v>
      </c>
      <c r="B116" s="666" t="s">
        <v>92</v>
      </c>
      <c r="C116" s="667" t="s">
        <v>1913</v>
      </c>
      <c r="D116" s="647">
        <v>299085.24743616127</v>
      </c>
    </row>
    <row r="117" spans="1:4" ht="16.5" thickTop="1" thickBot="1">
      <c r="A117" s="666" t="s">
        <v>440</v>
      </c>
      <c r="B117" s="666" t="s">
        <v>92</v>
      </c>
      <c r="C117" s="667" t="s">
        <v>441</v>
      </c>
      <c r="D117" s="647">
        <v>60255.41558040931</v>
      </c>
    </row>
    <row r="118" spans="1:4" ht="16.5" thickTop="1" thickBot="1">
      <c r="A118" s="666" t="s">
        <v>439</v>
      </c>
      <c r="B118" s="666" t="s">
        <v>92</v>
      </c>
      <c r="C118" s="667" t="s">
        <v>2260</v>
      </c>
      <c r="D118" s="647">
        <v>232539.04606642088</v>
      </c>
    </row>
    <row r="119" spans="1:4" ht="16.5" thickTop="1" thickBot="1">
      <c r="A119" s="666" t="s">
        <v>443</v>
      </c>
      <c r="B119" s="666" t="s">
        <v>387</v>
      </c>
      <c r="C119" s="667" t="s">
        <v>2261</v>
      </c>
      <c r="D119" s="647">
        <v>4090.7346357342099</v>
      </c>
    </row>
    <row r="120" spans="1:4" ht="16.5" thickTop="1" thickBot="1">
      <c r="A120" s="666" t="s">
        <v>442</v>
      </c>
      <c r="B120" s="666" t="s">
        <v>387</v>
      </c>
      <c r="C120" s="667" t="s">
        <v>2262</v>
      </c>
      <c r="D120" s="647">
        <v>3980.1742401738256</v>
      </c>
    </row>
    <row r="121" spans="1:4" ht="16.5" thickTop="1" thickBot="1">
      <c r="A121" s="666" t="s">
        <v>840</v>
      </c>
      <c r="B121" s="666" t="s">
        <v>606</v>
      </c>
      <c r="C121" s="667" t="s">
        <v>2263</v>
      </c>
      <c r="D121" s="647">
        <v>17035.827550653543</v>
      </c>
    </row>
    <row r="122" spans="1:4" ht="16.5" thickTop="1" thickBot="1">
      <c r="A122" s="666" t="s">
        <v>841</v>
      </c>
      <c r="B122" s="666" t="s">
        <v>606</v>
      </c>
      <c r="C122" s="667" t="s">
        <v>1946</v>
      </c>
      <c r="D122" s="647">
        <v>25630.945566961433</v>
      </c>
    </row>
    <row r="123" spans="1:4" ht="16.5" thickTop="1" thickBot="1">
      <c r="A123" s="666" t="s">
        <v>444</v>
      </c>
      <c r="B123" s="666" t="s">
        <v>387</v>
      </c>
      <c r="C123" s="667" t="s">
        <v>1914</v>
      </c>
      <c r="D123" s="647">
        <v>4211.4116687968517</v>
      </c>
    </row>
    <row r="124" spans="1:4" ht="16.5" thickTop="1" thickBot="1">
      <c r="A124" s="666" t="s">
        <v>445</v>
      </c>
      <c r="B124" s="666" t="s">
        <v>144</v>
      </c>
      <c r="C124" s="667" t="s">
        <v>446</v>
      </c>
      <c r="D124" s="647">
        <v>20653.787494635348</v>
      </c>
    </row>
    <row r="125" spans="1:4" ht="16.5" thickTop="1" thickBot="1">
      <c r="A125" s="666" t="s">
        <v>865</v>
      </c>
      <c r="B125" s="666" t="s">
        <v>422</v>
      </c>
      <c r="C125" s="667" t="s">
        <v>1947</v>
      </c>
      <c r="D125" s="647">
        <v>3715.1544684629048</v>
      </c>
    </row>
    <row r="126" spans="1:4" ht="16.5" thickTop="1" thickBot="1">
      <c r="A126" s="666" t="s">
        <v>866</v>
      </c>
      <c r="B126" s="666" t="s">
        <v>422</v>
      </c>
      <c r="C126" s="667" t="s">
        <v>1948</v>
      </c>
      <c r="D126" s="647">
        <v>4196.9593295079121</v>
      </c>
    </row>
    <row r="127" spans="1:4" ht="16.5" thickTop="1" thickBot="1">
      <c r="A127" s="666" t="s">
        <v>864</v>
      </c>
      <c r="B127" s="666" t="s">
        <v>422</v>
      </c>
      <c r="C127" s="667" t="s">
        <v>2264</v>
      </c>
      <c r="D127" s="647">
        <v>2542.8890978888335</v>
      </c>
    </row>
    <row r="128" spans="1:4" ht="16.5" thickTop="1" thickBot="1">
      <c r="A128" s="666" t="s">
        <v>846</v>
      </c>
      <c r="B128" s="666" t="s">
        <v>422</v>
      </c>
      <c r="C128" s="667" t="s">
        <v>847</v>
      </c>
      <c r="D128" s="647">
        <v>2321.768306768065</v>
      </c>
    </row>
    <row r="129" spans="1:4" ht="16.5" thickTop="1" thickBot="1">
      <c r="A129" s="666" t="s">
        <v>848</v>
      </c>
      <c r="B129" s="666" t="s">
        <v>422</v>
      </c>
      <c r="C129" s="667" t="s">
        <v>849</v>
      </c>
      <c r="D129" s="647">
        <v>1437.2851422849926</v>
      </c>
    </row>
    <row r="130" spans="1:4" ht="16.5" thickTop="1" thickBot="1">
      <c r="A130" s="666" t="s">
        <v>850</v>
      </c>
      <c r="B130" s="666" t="s">
        <v>422</v>
      </c>
      <c r="C130" s="667" t="s">
        <v>851</v>
      </c>
      <c r="D130" s="647">
        <v>1990.0871200869128</v>
      </c>
    </row>
    <row r="131" spans="1:4" ht="16.5" thickTop="1" thickBot="1">
      <c r="A131" s="666" t="s">
        <v>852</v>
      </c>
      <c r="B131" s="666" t="s">
        <v>422</v>
      </c>
      <c r="C131" s="667" t="s">
        <v>853</v>
      </c>
      <c r="D131" s="647">
        <v>2653.4494934492172</v>
      </c>
    </row>
    <row r="132" spans="1:4" ht="16.5" thickTop="1" thickBot="1">
      <c r="A132" s="666" t="s">
        <v>854</v>
      </c>
      <c r="B132" s="666" t="s">
        <v>422</v>
      </c>
      <c r="C132" s="667" t="s">
        <v>855</v>
      </c>
      <c r="D132" s="647">
        <v>2321.768306768065</v>
      </c>
    </row>
    <row r="133" spans="1:4" ht="16.5" thickTop="1" thickBot="1">
      <c r="A133" s="666" t="s">
        <v>858</v>
      </c>
      <c r="B133" s="666" t="s">
        <v>422</v>
      </c>
      <c r="C133" s="667" t="s">
        <v>859</v>
      </c>
      <c r="D133" s="647">
        <v>1879.5267245265291</v>
      </c>
    </row>
    <row r="134" spans="1:4" ht="16.5" thickTop="1" thickBot="1">
      <c r="A134" s="666" t="s">
        <v>856</v>
      </c>
      <c r="B134" s="666" t="s">
        <v>422</v>
      </c>
      <c r="C134" s="667" t="s">
        <v>857</v>
      </c>
      <c r="D134" s="647">
        <v>1879.5267245265291</v>
      </c>
    </row>
    <row r="135" spans="1:4" ht="16.5" thickTop="1" thickBot="1">
      <c r="A135" s="666" t="s">
        <v>860</v>
      </c>
      <c r="B135" s="666" t="s">
        <v>422</v>
      </c>
      <c r="C135" s="667" t="s">
        <v>861</v>
      </c>
      <c r="D135" s="647">
        <v>1768.9663289661448</v>
      </c>
    </row>
    <row r="136" spans="1:4" ht="16.5" thickTop="1" thickBot="1">
      <c r="A136" s="666" t="s">
        <v>862</v>
      </c>
      <c r="B136" s="666" t="s">
        <v>422</v>
      </c>
      <c r="C136" s="667" t="s">
        <v>863</v>
      </c>
      <c r="D136" s="647">
        <v>2321.768306768065</v>
      </c>
    </row>
    <row r="137" spans="1:4" ht="16.5" thickTop="1" thickBot="1">
      <c r="A137" s="666" t="s">
        <v>845</v>
      </c>
      <c r="B137" s="666" t="s">
        <v>377</v>
      </c>
      <c r="C137" s="667" t="s">
        <v>2265</v>
      </c>
      <c r="D137" s="647">
        <v>10945.479160478022</v>
      </c>
    </row>
    <row r="138" spans="1:4" ht="31.5" thickTop="1" thickBot="1">
      <c r="A138" s="666" t="s">
        <v>842</v>
      </c>
      <c r="B138" s="666" t="s">
        <v>843</v>
      </c>
      <c r="C138" s="667" t="s">
        <v>844</v>
      </c>
      <c r="D138" s="647">
        <v>10945.479160478022</v>
      </c>
    </row>
    <row r="139" spans="1:4" ht="16.5" thickTop="1" thickBot="1">
      <c r="A139" s="666" t="s">
        <v>447</v>
      </c>
      <c r="B139" s="666" t="s">
        <v>377</v>
      </c>
      <c r="C139" s="667" t="s">
        <v>448</v>
      </c>
      <c r="D139" s="647">
        <v>5474.8890790912828</v>
      </c>
    </row>
    <row r="140" spans="1:4" ht="16.5" thickTop="1" thickBot="1">
      <c r="A140" s="666" t="s">
        <v>449</v>
      </c>
      <c r="B140" s="666" t="s">
        <v>450</v>
      </c>
      <c r="C140" s="667" t="s">
        <v>2266</v>
      </c>
      <c r="D140" s="647">
        <v>442.24158224153621</v>
      </c>
    </row>
    <row r="141" spans="1:4" ht="16.5" thickTop="1" thickBot="1">
      <c r="A141" s="666" t="s">
        <v>451</v>
      </c>
      <c r="B141" s="666" t="s">
        <v>144</v>
      </c>
      <c r="C141" s="667" t="s">
        <v>2267</v>
      </c>
      <c r="D141" s="647">
        <v>4146.0148335144022</v>
      </c>
    </row>
    <row r="142" spans="1:4" ht="16.5" thickTop="1" thickBot="1">
      <c r="A142" s="666" t="s">
        <v>452</v>
      </c>
      <c r="B142" s="666" t="s">
        <v>92</v>
      </c>
      <c r="C142" s="667" t="s">
        <v>2268</v>
      </c>
      <c r="D142" s="647">
        <v>4531.5301284738425</v>
      </c>
    </row>
    <row r="143" spans="1:4" ht="16.5" thickTop="1" thickBot="1">
      <c r="A143" s="666" t="s">
        <v>453</v>
      </c>
      <c r="B143" s="666" t="s">
        <v>454</v>
      </c>
      <c r="C143" s="667" t="s">
        <v>455</v>
      </c>
      <c r="D143" s="647">
        <v>12178.986318788971</v>
      </c>
    </row>
    <row r="144" spans="1:4" ht="16.5" thickTop="1" thickBot="1">
      <c r="A144" s="666" t="s">
        <v>456</v>
      </c>
      <c r="B144" s="666" t="s">
        <v>422</v>
      </c>
      <c r="C144" s="667" t="s">
        <v>457</v>
      </c>
      <c r="D144" s="647">
        <v>8517.9137753267714</v>
      </c>
    </row>
    <row r="145" spans="1:4" ht="16.5" thickTop="1" thickBot="1">
      <c r="A145" s="666" t="s">
        <v>873</v>
      </c>
      <c r="B145" s="666" t="s">
        <v>233</v>
      </c>
      <c r="C145" s="667" t="s">
        <v>875</v>
      </c>
      <c r="D145" s="647">
        <v>12825.00588500455</v>
      </c>
    </row>
    <row r="146" spans="1:4" ht="31.5" thickTop="1" thickBot="1">
      <c r="A146" s="666" t="s">
        <v>867</v>
      </c>
      <c r="B146" s="666" t="s">
        <v>233</v>
      </c>
      <c r="C146" s="667" t="s">
        <v>2269</v>
      </c>
      <c r="D146" s="647">
        <v>4791.3264986213089</v>
      </c>
    </row>
    <row r="147" spans="1:4" ht="16.5" thickTop="1" thickBot="1">
      <c r="A147" s="666" t="s">
        <v>868</v>
      </c>
      <c r="B147" s="666" t="s">
        <v>233</v>
      </c>
      <c r="C147" s="667" t="s">
        <v>2270</v>
      </c>
      <c r="D147" s="647">
        <v>30247.11181618537</v>
      </c>
    </row>
    <row r="148" spans="1:4" ht="16.5" thickTop="1" thickBot="1">
      <c r="A148" s="666" t="s">
        <v>1691</v>
      </c>
      <c r="B148" s="666" t="s">
        <v>233</v>
      </c>
      <c r="C148" s="667" t="s">
        <v>1949</v>
      </c>
      <c r="D148" s="647">
        <v>8916.126244323299</v>
      </c>
    </row>
    <row r="149" spans="1:4" ht="16.5" thickTop="1" thickBot="1">
      <c r="A149" s="666" t="s">
        <v>869</v>
      </c>
      <c r="B149" s="666" t="s">
        <v>144</v>
      </c>
      <c r="C149" s="667" t="s">
        <v>2271</v>
      </c>
      <c r="D149" s="647">
        <v>9480.4380319386964</v>
      </c>
    </row>
    <row r="150" spans="1:4" ht="16.5" thickTop="1" thickBot="1">
      <c r="A150" s="666" t="s">
        <v>870</v>
      </c>
      <c r="B150" s="666" t="s">
        <v>233</v>
      </c>
      <c r="C150" s="667" t="s">
        <v>871</v>
      </c>
      <c r="D150" s="647">
        <v>10496.199249646415</v>
      </c>
    </row>
    <row r="151" spans="1:4" ht="16.5" thickTop="1" thickBot="1">
      <c r="A151" s="666" t="s">
        <v>872</v>
      </c>
      <c r="B151" s="666" t="s">
        <v>450</v>
      </c>
      <c r="C151" s="667" t="s">
        <v>2272</v>
      </c>
      <c r="D151" s="647">
        <v>190285.93478391241</v>
      </c>
    </row>
    <row r="152" spans="1:4" ht="16.5" thickTop="1" thickBot="1">
      <c r="A152" s="666" t="s">
        <v>458</v>
      </c>
      <c r="B152" s="666" t="s">
        <v>92</v>
      </c>
      <c r="C152" s="667" t="s">
        <v>459</v>
      </c>
      <c r="D152" s="647">
        <v>1216.1643511642246</v>
      </c>
    </row>
    <row r="153" spans="1:4" ht="16.5" thickTop="1" thickBot="1">
      <c r="A153" s="666" t="s">
        <v>460</v>
      </c>
      <c r="B153" s="666" t="s">
        <v>377</v>
      </c>
      <c r="C153" s="667" t="s">
        <v>461</v>
      </c>
      <c r="D153" s="647">
        <v>35268.766183762506</v>
      </c>
    </row>
    <row r="154" spans="1:4" ht="16.5" thickTop="1" thickBot="1">
      <c r="A154" s="666" t="s">
        <v>462</v>
      </c>
      <c r="B154" s="666" t="s">
        <v>377</v>
      </c>
      <c r="C154" s="667" t="s">
        <v>463</v>
      </c>
      <c r="D154" s="647">
        <v>3667.4350977101381</v>
      </c>
    </row>
    <row r="155" spans="1:4" ht="16.5" thickTop="1" thickBot="1">
      <c r="A155" s="666" t="s">
        <v>909</v>
      </c>
      <c r="B155" s="666" t="s">
        <v>144</v>
      </c>
      <c r="C155" s="667" t="s">
        <v>2273</v>
      </c>
      <c r="D155" s="647">
        <v>56350.034985437655</v>
      </c>
    </row>
    <row r="156" spans="1:4" ht="16.5" thickTop="1" thickBot="1">
      <c r="A156" s="666" t="s">
        <v>910</v>
      </c>
      <c r="B156" s="666" t="s">
        <v>144</v>
      </c>
      <c r="C156" s="667" t="s">
        <v>2274</v>
      </c>
      <c r="D156" s="647">
        <v>14335.648883874957</v>
      </c>
    </row>
    <row r="157" spans="1:4" ht="16.5" thickTop="1" thickBot="1">
      <c r="A157" s="666" t="s">
        <v>911</v>
      </c>
      <c r="B157" s="666" t="s">
        <v>144</v>
      </c>
      <c r="C157" s="667" t="s">
        <v>2275</v>
      </c>
      <c r="D157" s="647">
        <v>27009.239842339277</v>
      </c>
    </row>
    <row r="158" spans="1:4" ht="16.5" thickTop="1" thickBot="1">
      <c r="A158" s="666" t="s">
        <v>912</v>
      </c>
      <c r="B158" s="666" t="s">
        <v>144</v>
      </c>
      <c r="C158" s="667" t="s">
        <v>2276</v>
      </c>
      <c r="D158" s="647">
        <v>53311.492841326435</v>
      </c>
    </row>
    <row r="159" spans="1:4" ht="16.5" thickTop="1" thickBot="1">
      <c r="A159" s="666" t="s">
        <v>466</v>
      </c>
      <c r="B159" s="666" t="s">
        <v>233</v>
      </c>
      <c r="C159" s="667" t="s">
        <v>467</v>
      </c>
      <c r="D159" s="647">
        <v>9760.4644473025655</v>
      </c>
    </row>
    <row r="160" spans="1:4" ht="16.5" thickTop="1" thickBot="1">
      <c r="A160" s="666" t="s">
        <v>902</v>
      </c>
      <c r="B160" s="666" t="s">
        <v>233</v>
      </c>
      <c r="C160" s="667" t="s">
        <v>467</v>
      </c>
      <c r="D160" s="647">
        <v>9760.4644473025655</v>
      </c>
    </row>
    <row r="161" spans="1:4" ht="16.5" thickTop="1" thickBot="1">
      <c r="A161" s="666" t="s">
        <v>468</v>
      </c>
      <c r="B161" s="666" t="s">
        <v>233</v>
      </c>
      <c r="C161" s="667" t="s">
        <v>469</v>
      </c>
      <c r="D161" s="647">
        <v>13269.844922737195</v>
      </c>
    </row>
    <row r="162" spans="1:4" ht="16.5" thickTop="1" thickBot="1">
      <c r="A162" s="666" t="s">
        <v>903</v>
      </c>
      <c r="B162" s="666" t="s">
        <v>233</v>
      </c>
      <c r="C162" s="667" t="s">
        <v>469</v>
      </c>
      <c r="D162" s="647">
        <v>13269.844922737195</v>
      </c>
    </row>
    <row r="163" spans="1:4" ht="16.5" thickTop="1" thickBot="1">
      <c r="A163" s="666" t="s">
        <v>894</v>
      </c>
      <c r="B163" s="666" t="s">
        <v>233</v>
      </c>
      <c r="C163" s="667" t="s">
        <v>895</v>
      </c>
      <c r="D163" s="647">
        <v>7167.8244419374787</v>
      </c>
    </row>
    <row r="164" spans="1:4" ht="16.5" thickTop="1" thickBot="1">
      <c r="A164" s="666" t="s">
        <v>900</v>
      </c>
      <c r="B164" s="666" t="s">
        <v>233</v>
      </c>
      <c r="C164" s="667" t="s">
        <v>895</v>
      </c>
      <c r="D164" s="647">
        <v>7167.8244419374787</v>
      </c>
    </row>
    <row r="165" spans="1:4" ht="16.5" thickTop="1" thickBot="1">
      <c r="A165" s="666" t="s">
        <v>907</v>
      </c>
      <c r="B165" s="666" t="s">
        <v>874</v>
      </c>
      <c r="C165" s="667" t="s">
        <v>908</v>
      </c>
      <c r="D165" s="647">
        <v>10281.121926819413</v>
      </c>
    </row>
    <row r="166" spans="1:4" ht="16.5" thickTop="1" thickBot="1">
      <c r="A166" s="666" t="s">
        <v>905</v>
      </c>
      <c r="B166" s="666" t="s">
        <v>233</v>
      </c>
      <c r="C166" s="667" t="s">
        <v>906</v>
      </c>
      <c r="D166" s="647">
        <v>10281.121926819413</v>
      </c>
    </row>
    <row r="167" spans="1:4" ht="16.5" thickTop="1" thickBot="1">
      <c r="A167" s="666" t="s">
        <v>470</v>
      </c>
      <c r="B167" s="666" t="s">
        <v>233</v>
      </c>
      <c r="C167" s="667" t="s">
        <v>471</v>
      </c>
      <c r="D167" s="647">
        <v>10281.121926819413</v>
      </c>
    </row>
    <row r="168" spans="1:4" ht="16.5" thickTop="1" thickBot="1">
      <c r="A168" s="666" t="s">
        <v>904</v>
      </c>
      <c r="B168" s="666" t="s">
        <v>233</v>
      </c>
      <c r="C168" s="667" t="s">
        <v>471</v>
      </c>
      <c r="D168" s="647">
        <v>10281.121926819413</v>
      </c>
    </row>
    <row r="169" spans="1:4" ht="16.5" thickTop="1" thickBot="1">
      <c r="A169" s="666" t="s">
        <v>464</v>
      </c>
      <c r="B169" s="666" t="s">
        <v>233</v>
      </c>
      <c r="C169" s="667" t="s">
        <v>465</v>
      </c>
      <c r="D169" s="647">
        <v>13104.810343340239</v>
      </c>
    </row>
    <row r="170" spans="1:4" ht="16.5" thickTop="1" thickBot="1">
      <c r="A170" s="666" t="s">
        <v>901</v>
      </c>
      <c r="B170" s="666" t="s">
        <v>233</v>
      </c>
      <c r="C170" s="667" t="s">
        <v>465</v>
      </c>
      <c r="D170" s="647">
        <v>13104.810343340239</v>
      </c>
    </row>
    <row r="171" spans="1:4" ht="16.5" thickTop="1" thickBot="1">
      <c r="A171" s="666" t="s">
        <v>877</v>
      </c>
      <c r="B171" s="666" t="s">
        <v>233</v>
      </c>
      <c r="C171" s="667" t="s">
        <v>878</v>
      </c>
      <c r="D171" s="647">
        <v>14923.384934372505</v>
      </c>
    </row>
    <row r="172" spans="1:4" ht="16.5" thickTop="1" thickBot="1">
      <c r="A172" s="666" t="s">
        <v>890</v>
      </c>
      <c r="B172" s="666" t="s">
        <v>874</v>
      </c>
      <c r="C172" s="667" t="s">
        <v>891</v>
      </c>
      <c r="D172" s="647">
        <v>11247.905140319002</v>
      </c>
    </row>
    <row r="173" spans="1:4" ht="16.5" thickTop="1" thickBot="1">
      <c r="A173" s="666" t="s">
        <v>892</v>
      </c>
      <c r="B173" s="666" t="s">
        <v>874</v>
      </c>
      <c r="C173" s="667" t="s">
        <v>893</v>
      </c>
      <c r="D173" s="647">
        <v>11247.905140319002</v>
      </c>
    </row>
    <row r="174" spans="1:4" ht="16.5" thickTop="1" thickBot="1">
      <c r="A174" s="666" t="s">
        <v>879</v>
      </c>
      <c r="B174" s="666" t="s">
        <v>233</v>
      </c>
      <c r="C174" s="667" t="s">
        <v>880</v>
      </c>
      <c r="D174" s="647">
        <v>4153.5477046937167</v>
      </c>
    </row>
    <row r="175" spans="1:4" ht="16.5" thickTop="1" thickBot="1">
      <c r="A175" s="666" t="s">
        <v>881</v>
      </c>
      <c r="B175" s="666" t="s">
        <v>233</v>
      </c>
      <c r="C175" s="667" t="s">
        <v>882</v>
      </c>
      <c r="D175" s="647">
        <v>4153.5477046937167</v>
      </c>
    </row>
    <row r="176" spans="1:4" ht="31.5" thickTop="1" thickBot="1">
      <c r="A176" s="666" t="s">
        <v>887</v>
      </c>
      <c r="B176" s="666" t="s">
        <v>233</v>
      </c>
      <c r="C176" s="667" t="s">
        <v>1952</v>
      </c>
      <c r="D176" s="647">
        <v>6182.9406616653205</v>
      </c>
    </row>
    <row r="177" spans="1:4" ht="31.5" thickTop="1" thickBot="1">
      <c r="A177" s="666" t="s">
        <v>883</v>
      </c>
      <c r="B177" s="666" t="s">
        <v>233</v>
      </c>
      <c r="C177" s="667" t="s">
        <v>1951</v>
      </c>
      <c r="D177" s="647">
        <v>6489.5855575770838</v>
      </c>
    </row>
    <row r="178" spans="1:4" ht="16.5" thickTop="1" thickBot="1">
      <c r="A178" s="666" t="s">
        <v>884</v>
      </c>
      <c r="B178" s="666" t="s">
        <v>233</v>
      </c>
      <c r="C178" s="667" t="s">
        <v>2277</v>
      </c>
      <c r="D178" s="647">
        <v>8121.8307847740771</v>
      </c>
    </row>
    <row r="179" spans="1:4" ht="31.5" thickTop="1" thickBot="1">
      <c r="A179" s="666" t="s">
        <v>889</v>
      </c>
      <c r="B179" s="666" t="s">
        <v>233</v>
      </c>
      <c r="C179" s="667" t="s">
        <v>1953</v>
      </c>
      <c r="D179" s="647">
        <v>5611.313977317539</v>
      </c>
    </row>
    <row r="180" spans="1:4" ht="31.5" thickTop="1" thickBot="1">
      <c r="A180" s="666" t="s">
        <v>876</v>
      </c>
      <c r="B180" s="666" t="s">
        <v>233</v>
      </c>
      <c r="C180" s="667" t="s">
        <v>1950</v>
      </c>
      <c r="D180" s="647">
        <v>5380.1272883407719</v>
      </c>
    </row>
    <row r="181" spans="1:4" ht="16.5" thickTop="1" thickBot="1">
      <c r="A181" s="666" t="s">
        <v>885</v>
      </c>
      <c r="B181" s="666" t="s">
        <v>233</v>
      </c>
      <c r="C181" s="667" t="s">
        <v>886</v>
      </c>
      <c r="D181" s="647">
        <v>4633.4469667956282</v>
      </c>
    </row>
    <row r="182" spans="1:4" ht="16.5" thickTop="1" thickBot="1">
      <c r="A182" s="666" t="s">
        <v>888</v>
      </c>
      <c r="B182" s="666" t="s">
        <v>233</v>
      </c>
      <c r="C182" s="667" t="s">
        <v>886</v>
      </c>
      <c r="D182" s="647">
        <v>4633.4469667956282</v>
      </c>
    </row>
    <row r="183" spans="1:4" ht="16.5" thickTop="1" thickBot="1">
      <c r="A183" s="666" t="s">
        <v>472</v>
      </c>
      <c r="B183" s="666" t="s">
        <v>377</v>
      </c>
      <c r="C183" s="667" t="s">
        <v>473</v>
      </c>
      <c r="D183" s="647">
        <v>6322.953869347255</v>
      </c>
    </row>
    <row r="184" spans="1:4" ht="16.5" thickTop="1" thickBot="1">
      <c r="A184" s="666" t="s">
        <v>476</v>
      </c>
      <c r="B184" s="666" t="s">
        <v>92</v>
      </c>
      <c r="C184" s="667" t="s">
        <v>477</v>
      </c>
      <c r="D184" s="647">
        <v>4164.6209926016418</v>
      </c>
    </row>
    <row r="185" spans="1:4" ht="16.5" thickTop="1" thickBot="1">
      <c r="A185" s="666" t="s">
        <v>474</v>
      </c>
      <c r="B185" s="666" t="s">
        <v>387</v>
      </c>
      <c r="C185" s="667" t="s">
        <v>475</v>
      </c>
      <c r="D185" s="647">
        <v>59478.462414663023</v>
      </c>
    </row>
    <row r="186" spans="1:4" ht="16.5" thickTop="1" thickBot="1">
      <c r="A186" s="666" t="s">
        <v>478</v>
      </c>
      <c r="B186" s="666" t="s">
        <v>144</v>
      </c>
      <c r="C186" s="667" t="s">
        <v>1915</v>
      </c>
      <c r="D186" s="647">
        <v>5323.6961095792321</v>
      </c>
    </row>
    <row r="187" spans="1:4" ht="16.5" thickTop="1" thickBot="1">
      <c r="A187" s="666" t="s">
        <v>1455</v>
      </c>
      <c r="B187" s="666" t="s">
        <v>377</v>
      </c>
      <c r="C187" s="667" t="s">
        <v>1454</v>
      </c>
      <c r="D187" s="647">
        <v>13397.659922376744</v>
      </c>
    </row>
    <row r="188" spans="1:4" ht="16.5" thickTop="1" thickBot="1">
      <c r="A188" s="666" t="s">
        <v>1709</v>
      </c>
      <c r="B188" s="666" t="s">
        <v>377</v>
      </c>
      <c r="C188" s="667" t="s">
        <v>1708</v>
      </c>
      <c r="D188" s="647">
        <v>13397.659922376744</v>
      </c>
    </row>
    <row r="189" spans="1:4" ht="16.5" thickTop="1" thickBot="1">
      <c r="A189" s="666" t="s">
        <v>479</v>
      </c>
      <c r="B189" s="666" t="s">
        <v>377</v>
      </c>
      <c r="C189" s="667" t="s">
        <v>480</v>
      </c>
      <c r="D189" s="647">
        <v>85399.776129546648</v>
      </c>
    </row>
    <row r="190" spans="1:4" ht="16.5" thickTop="1" thickBot="1">
      <c r="A190" s="666" t="s">
        <v>1666</v>
      </c>
      <c r="B190" s="666" t="s">
        <v>144</v>
      </c>
      <c r="C190" s="667" t="s">
        <v>1665</v>
      </c>
      <c r="D190" s="647">
        <v>1095542.9596078456</v>
      </c>
    </row>
    <row r="191" spans="1:4" ht="16.5" thickTop="1" thickBot="1">
      <c r="A191" s="666" t="s">
        <v>488</v>
      </c>
      <c r="B191" s="666" t="s">
        <v>92</v>
      </c>
      <c r="C191" s="667" t="s">
        <v>489</v>
      </c>
      <c r="D191" s="647">
        <v>994466.43326940062</v>
      </c>
    </row>
    <row r="192" spans="1:4" ht="16.5" thickTop="1" thickBot="1">
      <c r="A192" s="666" t="s">
        <v>490</v>
      </c>
      <c r="B192" s="666" t="s">
        <v>92</v>
      </c>
      <c r="C192" s="667" t="s">
        <v>491</v>
      </c>
      <c r="D192" s="647">
        <v>459967.34386764566</v>
      </c>
    </row>
    <row r="193" spans="1:4" ht="16.5" thickTop="1" thickBot="1">
      <c r="A193" s="666" t="s">
        <v>481</v>
      </c>
      <c r="B193" s="666" t="s">
        <v>233</v>
      </c>
      <c r="C193" s="667" t="s">
        <v>482</v>
      </c>
      <c r="D193" s="647">
        <v>1768.9663289661448</v>
      </c>
    </row>
    <row r="194" spans="1:4" ht="16.5" thickTop="1" thickBot="1">
      <c r="A194" s="666" t="s">
        <v>492</v>
      </c>
      <c r="B194" s="666" t="s">
        <v>92</v>
      </c>
      <c r="C194" s="667" t="s">
        <v>493</v>
      </c>
      <c r="D194" s="647">
        <v>1216.1643511642246</v>
      </c>
    </row>
    <row r="195" spans="1:4" ht="16.5" thickTop="1" thickBot="1">
      <c r="A195" s="666" t="s">
        <v>483</v>
      </c>
      <c r="B195" s="666" t="s">
        <v>422</v>
      </c>
      <c r="C195" s="667" t="s">
        <v>2278</v>
      </c>
      <c r="D195" s="647">
        <v>1105.6039556038404</v>
      </c>
    </row>
    <row r="196" spans="1:4" ht="16.5" thickTop="1" thickBot="1">
      <c r="A196" s="666" t="s">
        <v>484</v>
      </c>
      <c r="B196" s="666" t="s">
        <v>92</v>
      </c>
      <c r="C196" s="667" t="s">
        <v>485</v>
      </c>
      <c r="D196" s="647">
        <v>43593.617962900498</v>
      </c>
    </row>
    <row r="197" spans="1:4" ht="16.5" thickTop="1" thickBot="1">
      <c r="A197" s="666" t="s">
        <v>486</v>
      </c>
      <c r="B197" s="666" t="s">
        <v>144</v>
      </c>
      <c r="C197" s="667" t="s">
        <v>487</v>
      </c>
      <c r="D197" s="647">
        <v>745.31745534109257</v>
      </c>
    </row>
    <row r="198" spans="1:4" ht="16.5" thickTop="1" thickBot="1">
      <c r="A198" s="666" t="s">
        <v>494</v>
      </c>
      <c r="B198" s="666" t="s">
        <v>92</v>
      </c>
      <c r="C198" s="667" t="s">
        <v>495</v>
      </c>
      <c r="D198" s="647">
        <v>19943.630365705721</v>
      </c>
    </row>
    <row r="199" spans="1:4" ht="16.5" thickTop="1" thickBot="1">
      <c r="A199" s="666" t="s">
        <v>925</v>
      </c>
      <c r="B199" s="666" t="s">
        <v>92</v>
      </c>
      <c r="C199" s="667" t="s">
        <v>926</v>
      </c>
      <c r="D199" s="647">
        <v>69208.049424530021</v>
      </c>
    </row>
    <row r="200" spans="1:4" ht="31.5" thickTop="1" thickBot="1">
      <c r="A200" s="666" t="s">
        <v>929</v>
      </c>
      <c r="B200" s="666" t="s">
        <v>92</v>
      </c>
      <c r="C200" s="667" t="s">
        <v>930</v>
      </c>
      <c r="D200" s="647">
        <v>69208.049424530021</v>
      </c>
    </row>
    <row r="201" spans="1:4" ht="16.5" thickTop="1" thickBot="1">
      <c r="A201" s="666" t="s">
        <v>927</v>
      </c>
      <c r="B201" s="666" t="s">
        <v>92</v>
      </c>
      <c r="C201" s="667" t="s">
        <v>928</v>
      </c>
      <c r="D201" s="647">
        <v>152374.01198368729</v>
      </c>
    </row>
    <row r="202" spans="1:4" ht="16.5" thickTop="1" thickBot="1">
      <c r="A202" s="666" t="s">
        <v>931</v>
      </c>
      <c r="B202" s="666" t="s">
        <v>233</v>
      </c>
      <c r="C202" s="667" t="s">
        <v>932</v>
      </c>
      <c r="D202" s="647">
        <v>22033.581231228942</v>
      </c>
    </row>
    <row r="203" spans="1:4" ht="16.5" thickTop="1" thickBot="1">
      <c r="A203" s="666" t="s">
        <v>920</v>
      </c>
      <c r="B203" s="666" t="s">
        <v>233</v>
      </c>
      <c r="C203" s="667" t="s">
        <v>2279</v>
      </c>
      <c r="D203" s="647">
        <v>15119.29695120502</v>
      </c>
    </row>
    <row r="204" spans="1:4" ht="16.5" thickTop="1" thickBot="1">
      <c r="A204" s="666" t="s">
        <v>923</v>
      </c>
      <c r="B204" s="666" t="s">
        <v>92</v>
      </c>
      <c r="C204" s="667" t="s">
        <v>924</v>
      </c>
      <c r="D204" s="647">
        <v>108017.50646249521</v>
      </c>
    </row>
    <row r="205" spans="1:4" ht="16.5" thickTop="1" thickBot="1">
      <c r="A205" s="666" t="s">
        <v>921</v>
      </c>
      <c r="B205" s="666" t="s">
        <v>92</v>
      </c>
      <c r="C205" s="667" t="s">
        <v>922</v>
      </c>
      <c r="D205" s="647">
        <v>69208.049424530021</v>
      </c>
    </row>
    <row r="206" spans="1:4" ht="16.5" thickTop="1" thickBot="1">
      <c r="A206" s="666" t="s">
        <v>496</v>
      </c>
      <c r="B206" s="666" t="s">
        <v>144</v>
      </c>
      <c r="C206" s="667" t="s">
        <v>1916</v>
      </c>
      <c r="D206" s="647">
        <v>205642.33574231435</v>
      </c>
    </row>
    <row r="207" spans="1:4" ht="16.5" thickTop="1" thickBot="1">
      <c r="A207" s="666" t="s">
        <v>505</v>
      </c>
      <c r="B207" s="666" t="s">
        <v>144</v>
      </c>
      <c r="C207" s="667" t="s">
        <v>506</v>
      </c>
      <c r="D207" s="647">
        <v>147929.80925979387</v>
      </c>
    </row>
    <row r="208" spans="1:4" ht="16.5" thickTop="1" thickBot="1">
      <c r="A208" s="666" t="s">
        <v>507</v>
      </c>
      <c r="B208" s="666" t="s">
        <v>144</v>
      </c>
      <c r="C208" s="667" t="s">
        <v>508</v>
      </c>
      <c r="D208" s="647">
        <v>7849.7880847872675</v>
      </c>
    </row>
    <row r="209" spans="1:4" ht="16.5" thickTop="1" thickBot="1">
      <c r="A209" s="666" t="s">
        <v>509</v>
      </c>
      <c r="B209" s="666" t="s">
        <v>233</v>
      </c>
      <c r="C209" s="667" t="s">
        <v>510</v>
      </c>
      <c r="D209" s="647">
        <v>7453.174553410925</v>
      </c>
    </row>
    <row r="210" spans="1:4" ht="16.5" thickTop="1" thickBot="1">
      <c r="A210" s="666" t="s">
        <v>512</v>
      </c>
      <c r="B210" s="666" t="s">
        <v>233</v>
      </c>
      <c r="C210" s="667" t="s">
        <v>1918</v>
      </c>
      <c r="D210" s="647">
        <v>7453.174553410925</v>
      </c>
    </row>
    <row r="211" spans="1:4" ht="16.5" thickTop="1" thickBot="1">
      <c r="A211" s="666" t="s">
        <v>511</v>
      </c>
      <c r="B211" s="666" t="s">
        <v>233</v>
      </c>
      <c r="C211" s="667" t="s">
        <v>1917</v>
      </c>
      <c r="D211" s="647">
        <v>7453.174553410925</v>
      </c>
    </row>
    <row r="212" spans="1:4" ht="16.5" thickTop="1" thickBot="1">
      <c r="A212" s="666" t="s">
        <v>519</v>
      </c>
      <c r="B212" s="666" t="s">
        <v>387</v>
      </c>
      <c r="C212" s="667" t="s">
        <v>520</v>
      </c>
      <c r="D212" s="647">
        <v>30072.427592424465</v>
      </c>
    </row>
    <row r="213" spans="1:4" ht="16.5" thickTop="1" thickBot="1">
      <c r="A213" s="666" t="s">
        <v>515</v>
      </c>
      <c r="B213" s="666" t="s">
        <v>387</v>
      </c>
      <c r="C213" s="667" t="s">
        <v>516</v>
      </c>
      <c r="D213" s="647">
        <v>50042.743430044786</v>
      </c>
    </row>
    <row r="214" spans="1:4" ht="16.5" thickTop="1" thickBot="1">
      <c r="A214" s="666" t="s">
        <v>513</v>
      </c>
      <c r="B214" s="666" t="s">
        <v>387</v>
      </c>
      <c r="C214" s="667" t="s">
        <v>514</v>
      </c>
      <c r="D214" s="647">
        <v>30698.561246277684</v>
      </c>
    </row>
    <row r="215" spans="1:4" ht="16.5" thickTop="1" thickBot="1">
      <c r="A215" s="666" t="s">
        <v>521</v>
      </c>
      <c r="B215" s="666" t="s">
        <v>387</v>
      </c>
      <c r="C215" s="667" t="s">
        <v>522</v>
      </c>
      <c r="D215" s="647">
        <v>76128.854366983025</v>
      </c>
    </row>
    <row r="216" spans="1:4" ht="16.5" thickTop="1" thickBot="1">
      <c r="A216" s="666" t="s">
        <v>525</v>
      </c>
      <c r="B216" s="666" t="s">
        <v>387</v>
      </c>
      <c r="C216" s="667" t="s">
        <v>526</v>
      </c>
      <c r="D216" s="647">
        <v>76128.854366983025</v>
      </c>
    </row>
    <row r="217" spans="1:4" ht="16.5" thickTop="1" thickBot="1">
      <c r="A217" s="666" t="s">
        <v>527</v>
      </c>
      <c r="B217" s="666" t="s">
        <v>387</v>
      </c>
      <c r="C217" s="667" t="s">
        <v>528</v>
      </c>
      <c r="D217" s="647">
        <v>76128.854366983025</v>
      </c>
    </row>
    <row r="218" spans="1:4" ht="16.5" thickTop="1" thickBot="1">
      <c r="A218" s="666" t="s">
        <v>529</v>
      </c>
      <c r="B218" s="666" t="s">
        <v>387</v>
      </c>
      <c r="C218" s="667" t="s">
        <v>530</v>
      </c>
      <c r="D218" s="647">
        <v>76128.854366983025</v>
      </c>
    </row>
    <row r="219" spans="1:4" ht="16.5" thickTop="1" thickBot="1">
      <c r="A219" s="666" t="s">
        <v>531</v>
      </c>
      <c r="B219" s="666" t="s">
        <v>387</v>
      </c>
      <c r="C219" s="667" t="s">
        <v>532</v>
      </c>
      <c r="D219" s="647">
        <v>76128.854366983025</v>
      </c>
    </row>
    <row r="220" spans="1:4" ht="16.5" thickTop="1" thickBot="1">
      <c r="A220" s="666" t="s">
        <v>523</v>
      </c>
      <c r="B220" s="666" t="s">
        <v>387</v>
      </c>
      <c r="C220" s="667" t="s">
        <v>524</v>
      </c>
      <c r="D220" s="647">
        <v>8955.3920403911106</v>
      </c>
    </row>
    <row r="221" spans="1:4" ht="16.5" thickTop="1" thickBot="1">
      <c r="A221" s="666" t="s">
        <v>533</v>
      </c>
      <c r="B221" s="666" t="s">
        <v>387</v>
      </c>
      <c r="C221" s="667" t="s">
        <v>534</v>
      </c>
      <c r="D221" s="647">
        <v>33168.118668115218</v>
      </c>
    </row>
    <row r="222" spans="1:4" ht="16.5" thickTop="1" thickBot="1">
      <c r="A222" s="666" t="s">
        <v>540</v>
      </c>
      <c r="B222" s="666" t="s">
        <v>387</v>
      </c>
      <c r="C222" s="667" t="s">
        <v>541</v>
      </c>
      <c r="D222" s="647">
        <v>30072.427592424465</v>
      </c>
    </row>
    <row r="223" spans="1:4" ht="16.5" thickTop="1" thickBot="1">
      <c r="A223" s="666" t="s">
        <v>551</v>
      </c>
      <c r="B223" s="666" t="s">
        <v>387</v>
      </c>
      <c r="C223" s="667" t="s">
        <v>1856</v>
      </c>
      <c r="D223" s="647">
        <v>1326.7247467246086</v>
      </c>
    </row>
    <row r="224" spans="1:4" ht="16.5" thickTop="1" thickBot="1">
      <c r="A224" s="666" t="s">
        <v>535</v>
      </c>
      <c r="B224" s="666" t="s">
        <v>387</v>
      </c>
      <c r="C224" s="667" t="s">
        <v>2280</v>
      </c>
      <c r="D224" s="647">
        <v>50042.743430044786</v>
      </c>
    </row>
    <row r="225" spans="1:4" ht="16.5" thickTop="1" thickBot="1">
      <c r="A225" s="666" t="s">
        <v>536</v>
      </c>
      <c r="B225" s="666" t="s">
        <v>387</v>
      </c>
      <c r="C225" s="667" t="s">
        <v>2281</v>
      </c>
      <c r="D225" s="647">
        <v>50042.743430044786</v>
      </c>
    </row>
    <row r="226" spans="1:4" ht="16.5" thickTop="1" thickBot="1">
      <c r="A226" s="666" t="s">
        <v>537</v>
      </c>
      <c r="B226" s="666" t="s">
        <v>387</v>
      </c>
      <c r="C226" s="667" t="s">
        <v>1919</v>
      </c>
      <c r="D226" s="647">
        <v>50042.743430044786</v>
      </c>
    </row>
    <row r="227" spans="1:4" ht="16.5" thickTop="1" thickBot="1">
      <c r="A227" s="666" t="s">
        <v>538</v>
      </c>
      <c r="B227" s="666" t="s">
        <v>387</v>
      </c>
      <c r="C227" s="667" t="s">
        <v>2282</v>
      </c>
      <c r="D227" s="647">
        <v>50042.743430044786</v>
      </c>
    </row>
    <row r="228" spans="1:4" ht="16.5" thickTop="1" thickBot="1">
      <c r="A228" s="666" t="s">
        <v>539</v>
      </c>
      <c r="B228" s="666" t="s">
        <v>387</v>
      </c>
      <c r="C228" s="667" t="s">
        <v>2283</v>
      </c>
      <c r="D228" s="647">
        <v>50042.743430044786</v>
      </c>
    </row>
    <row r="229" spans="1:4" ht="16.5" thickTop="1" thickBot="1">
      <c r="A229" s="666" t="s">
        <v>542</v>
      </c>
      <c r="B229" s="666" t="s">
        <v>387</v>
      </c>
      <c r="C229" s="667" t="s">
        <v>543</v>
      </c>
      <c r="D229" s="647">
        <v>52626.748286742812</v>
      </c>
    </row>
    <row r="230" spans="1:4" ht="16.5" thickTop="1" thickBot="1">
      <c r="A230" s="666" t="s">
        <v>544</v>
      </c>
      <c r="B230" s="666" t="s">
        <v>387</v>
      </c>
      <c r="C230" s="667" t="s">
        <v>545</v>
      </c>
      <c r="D230" s="647">
        <v>52626.748286742812</v>
      </c>
    </row>
    <row r="231" spans="1:4" ht="16.5" thickTop="1" thickBot="1">
      <c r="A231" s="666" t="s">
        <v>517</v>
      </c>
      <c r="B231" s="666" t="s">
        <v>387</v>
      </c>
      <c r="C231" s="667" t="s">
        <v>518</v>
      </c>
      <c r="D231" s="647">
        <v>56431.178761539864</v>
      </c>
    </row>
    <row r="232" spans="1:4" ht="16.5" thickTop="1" thickBot="1">
      <c r="A232" s="666" t="s">
        <v>546</v>
      </c>
      <c r="B232" s="666" t="s">
        <v>387</v>
      </c>
      <c r="C232" s="667" t="s">
        <v>547</v>
      </c>
      <c r="D232" s="647">
        <v>44445.279015274391</v>
      </c>
    </row>
    <row r="233" spans="1:4" ht="16.5" thickTop="1" thickBot="1">
      <c r="A233" s="666" t="s">
        <v>548</v>
      </c>
      <c r="B233" s="666" t="s">
        <v>387</v>
      </c>
      <c r="C233" s="667" t="s">
        <v>549</v>
      </c>
      <c r="D233" s="647">
        <v>42993.902842182673</v>
      </c>
    </row>
    <row r="234" spans="1:4" ht="16.5" thickTop="1" thickBot="1">
      <c r="A234" s="666" t="s">
        <v>550</v>
      </c>
      <c r="B234" s="666" t="s">
        <v>387</v>
      </c>
      <c r="C234" s="667" t="s">
        <v>2284</v>
      </c>
      <c r="D234" s="647">
        <v>14662.259517110933</v>
      </c>
    </row>
    <row r="235" spans="1:4" ht="16.5" thickTop="1" thickBot="1">
      <c r="A235" s="666" t="s">
        <v>552</v>
      </c>
      <c r="B235" s="666" t="s">
        <v>144</v>
      </c>
      <c r="C235" s="667" t="s">
        <v>553</v>
      </c>
      <c r="D235" s="647">
        <v>12825.00588500455</v>
      </c>
    </row>
    <row r="236" spans="1:4" ht="16.5" thickTop="1" thickBot="1">
      <c r="A236" s="666" t="s">
        <v>556</v>
      </c>
      <c r="B236" s="666" t="s">
        <v>387</v>
      </c>
      <c r="C236" s="667" t="s">
        <v>2285</v>
      </c>
      <c r="D236" s="647">
        <v>494978.89092383935</v>
      </c>
    </row>
    <row r="237" spans="1:4" ht="16.5" thickTop="1" thickBot="1">
      <c r="A237" s="666" t="s">
        <v>557</v>
      </c>
      <c r="B237" s="666" t="s">
        <v>387</v>
      </c>
      <c r="C237" s="667" t="s">
        <v>2286</v>
      </c>
      <c r="D237" s="647">
        <v>494978.89092383935</v>
      </c>
    </row>
    <row r="238" spans="1:4" ht="16.5" thickTop="1" thickBot="1">
      <c r="A238" s="666" t="s">
        <v>558</v>
      </c>
      <c r="B238" s="666" t="s">
        <v>387</v>
      </c>
      <c r="C238" s="667" t="s">
        <v>2287</v>
      </c>
      <c r="D238" s="647">
        <v>494978.89092383935</v>
      </c>
    </row>
    <row r="239" spans="1:4" ht="16.5" thickTop="1" thickBot="1">
      <c r="A239" s="666" t="s">
        <v>570</v>
      </c>
      <c r="B239" s="666" t="s">
        <v>571</v>
      </c>
      <c r="C239" s="667" t="s">
        <v>572</v>
      </c>
      <c r="D239" s="647">
        <v>404982.72893768677</v>
      </c>
    </row>
    <row r="240" spans="1:4" ht="16.5" thickTop="1" thickBot="1">
      <c r="A240" s="666" t="s">
        <v>559</v>
      </c>
      <c r="B240" s="666" t="s">
        <v>387</v>
      </c>
      <c r="C240" s="667" t="s">
        <v>1920</v>
      </c>
      <c r="D240" s="647">
        <v>467891.5940115453</v>
      </c>
    </row>
    <row r="241" spans="1:4" ht="16.5" thickTop="1" thickBot="1">
      <c r="A241" s="666" t="s">
        <v>560</v>
      </c>
      <c r="B241" s="666" t="s">
        <v>387</v>
      </c>
      <c r="C241" s="667" t="s">
        <v>2011</v>
      </c>
      <c r="D241" s="647">
        <v>467891.5940115453</v>
      </c>
    </row>
    <row r="242" spans="1:4" ht="16.5" thickTop="1" thickBot="1">
      <c r="A242" s="668" t="s">
        <v>2013</v>
      </c>
      <c r="B242" s="666" t="s">
        <v>387</v>
      </c>
      <c r="C242" s="667" t="s">
        <v>2012</v>
      </c>
      <c r="D242" s="649">
        <v>515653.6848936312</v>
      </c>
    </row>
    <row r="243" spans="1:4" ht="16.5" thickTop="1" thickBot="1">
      <c r="A243" s="666" t="s">
        <v>561</v>
      </c>
      <c r="B243" s="666" t="s">
        <v>387</v>
      </c>
      <c r="C243" s="667" t="s">
        <v>562</v>
      </c>
      <c r="D243" s="647">
        <v>435149.33734400925</v>
      </c>
    </row>
    <row r="244" spans="1:4" ht="16.5" thickTop="1" thickBot="1">
      <c r="A244" s="666" t="s">
        <v>563</v>
      </c>
      <c r="B244" s="666" t="s">
        <v>387</v>
      </c>
      <c r="C244" s="667" t="s">
        <v>564</v>
      </c>
      <c r="D244" s="647">
        <v>432209.5923522996</v>
      </c>
    </row>
    <row r="245" spans="1:4" ht="16.5" thickTop="1" thickBot="1">
      <c r="A245" s="666" t="s">
        <v>565</v>
      </c>
      <c r="B245" s="666" t="s">
        <v>387</v>
      </c>
      <c r="C245" s="667" t="s">
        <v>566</v>
      </c>
      <c r="D245" s="647">
        <v>412814.30268588051</v>
      </c>
    </row>
    <row r="246" spans="1:4" ht="16.5" thickTop="1" thickBot="1">
      <c r="A246" s="666" t="s">
        <v>567</v>
      </c>
      <c r="B246" s="666" t="s">
        <v>387</v>
      </c>
      <c r="C246" s="667" t="s">
        <v>2014</v>
      </c>
      <c r="D246" s="647">
        <v>418471.09719605366</v>
      </c>
    </row>
    <row r="247" spans="1:4" ht="16.5" thickTop="1" thickBot="1">
      <c r="A247" s="666" t="s">
        <v>568</v>
      </c>
      <c r="B247" s="666" t="s">
        <v>387</v>
      </c>
      <c r="C247" s="667" t="s">
        <v>569</v>
      </c>
      <c r="D247" s="647">
        <v>329359.41837438405</v>
      </c>
    </row>
    <row r="248" spans="1:4" ht="16.5" thickTop="1" thickBot="1">
      <c r="A248" s="666" t="s">
        <v>573</v>
      </c>
      <c r="B248" s="666" t="s">
        <v>387</v>
      </c>
      <c r="C248" s="667" t="s">
        <v>574</v>
      </c>
      <c r="D248" s="647">
        <v>329359.41837438405</v>
      </c>
    </row>
    <row r="249" spans="1:4" ht="16.5" thickTop="1" thickBot="1">
      <c r="A249" s="666" t="s">
        <v>575</v>
      </c>
      <c r="B249" s="666" t="s">
        <v>387</v>
      </c>
      <c r="C249" s="667" t="s">
        <v>576</v>
      </c>
      <c r="D249" s="647">
        <v>424220.23776519357</v>
      </c>
    </row>
    <row r="250" spans="1:4" ht="16.5" thickTop="1" thickBot="1">
      <c r="A250" s="666" t="s">
        <v>577</v>
      </c>
      <c r="B250" s="666" t="s">
        <v>387</v>
      </c>
      <c r="C250" s="667" t="s">
        <v>578</v>
      </c>
      <c r="D250" s="647">
        <v>385966.34090130072</v>
      </c>
    </row>
    <row r="251" spans="1:4" ht="16.5" thickTop="1" thickBot="1">
      <c r="A251" s="666" t="s">
        <v>579</v>
      </c>
      <c r="B251" s="666" t="s">
        <v>387</v>
      </c>
      <c r="C251" s="667" t="s">
        <v>580</v>
      </c>
      <c r="D251" s="647">
        <v>385966.34090130072</v>
      </c>
    </row>
    <row r="252" spans="1:4" ht="16.5" thickTop="1" thickBot="1">
      <c r="A252" s="666" t="s">
        <v>581</v>
      </c>
      <c r="B252" s="666" t="s">
        <v>387</v>
      </c>
      <c r="C252" s="667" t="s">
        <v>2288</v>
      </c>
      <c r="D252" s="647">
        <v>316202.73130269843</v>
      </c>
    </row>
    <row r="253" spans="1:4" ht="16.5" thickTop="1" thickBot="1">
      <c r="A253" s="666" t="s">
        <v>582</v>
      </c>
      <c r="B253" s="666" t="s">
        <v>387</v>
      </c>
      <c r="C253" s="667" t="s">
        <v>2289</v>
      </c>
      <c r="D253" s="647">
        <v>257052.91967789293</v>
      </c>
    </row>
    <row r="254" spans="1:4" ht="16.5" thickTop="1" thickBot="1">
      <c r="A254" s="666" t="s">
        <v>584</v>
      </c>
      <c r="B254" s="666" t="s">
        <v>233</v>
      </c>
      <c r="C254" s="667" t="s">
        <v>1921</v>
      </c>
      <c r="D254" s="647">
        <v>23438.803858801421</v>
      </c>
    </row>
    <row r="255" spans="1:4" ht="16.5" thickTop="1" thickBot="1">
      <c r="A255" s="666" t="s">
        <v>583</v>
      </c>
      <c r="B255" s="666" t="s">
        <v>387</v>
      </c>
      <c r="C255" s="667" t="s">
        <v>2290</v>
      </c>
      <c r="D255" s="647">
        <v>420903.42589838209</v>
      </c>
    </row>
    <row r="256" spans="1:4" ht="16.5" thickTop="1" thickBot="1">
      <c r="A256" s="666" t="s">
        <v>554</v>
      </c>
      <c r="B256" s="666" t="s">
        <v>387</v>
      </c>
      <c r="C256" s="667" t="s">
        <v>555</v>
      </c>
      <c r="D256" s="647">
        <v>402439.83983979787</v>
      </c>
    </row>
    <row r="257" spans="1:4" ht="16.5" thickTop="1" thickBot="1">
      <c r="A257" s="666" t="s">
        <v>585</v>
      </c>
      <c r="B257" s="666" t="s">
        <v>387</v>
      </c>
      <c r="C257" s="667" t="s">
        <v>586</v>
      </c>
      <c r="D257" s="647">
        <v>404982.72893768677</v>
      </c>
    </row>
    <row r="258" spans="1:4" ht="16.5" thickTop="1" thickBot="1">
      <c r="A258" s="666" t="s">
        <v>587</v>
      </c>
      <c r="B258" s="666" t="s">
        <v>387</v>
      </c>
      <c r="C258" s="667" t="s">
        <v>588</v>
      </c>
      <c r="D258" s="647">
        <v>402329.27944423759</v>
      </c>
    </row>
    <row r="259" spans="1:4" ht="16.5" thickTop="1" thickBot="1">
      <c r="A259" s="666" t="s">
        <v>497</v>
      </c>
      <c r="B259" s="666" t="s">
        <v>387</v>
      </c>
      <c r="C259" s="667" t="s">
        <v>498</v>
      </c>
      <c r="D259" s="647">
        <v>418471.09719605366</v>
      </c>
    </row>
    <row r="260" spans="1:4" ht="16.5" thickTop="1" thickBot="1">
      <c r="A260" s="666" t="s">
        <v>1669</v>
      </c>
      <c r="B260" s="666" t="s">
        <v>387</v>
      </c>
      <c r="C260" s="667" t="s">
        <v>1670</v>
      </c>
      <c r="D260" s="647">
        <v>140121.81108256924</v>
      </c>
    </row>
    <row r="261" spans="1:4" ht="16.5" thickTop="1" thickBot="1">
      <c r="A261" s="666" t="s">
        <v>499</v>
      </c>
      <c r="B261" s="666" t="s">
        <v>377</v>
      </c>
      <c r="C261" s="667" t="s">
        <v>500</v>
      </c>
      <c r="D261" s="647">
        <v>3206.2514712511374</v>
      </c>
    </row>
    <row r="262" spans="1:4" ht="31.5" thickTop="1" thickBot="1">
      <c r="A262" s="666" t="s">
        <v>589</v>
      </c>
      <c r="B262" s="666" t="s">
        <v>377</v>
      </c>
      <c r="C262" s="667" t="s">
        <v>2291</v>
      </c>
      <c r="D262" s="647">
        <v>1768.9663289661448</v>
      </c>
    </row>
    <row r="263" spans="1:4" ht="16.5" thickTop="1" thickBot="1">
      <c r="A263" s="666" t="s">
        <v>590</v>
      </c>
      <c r="B263" s="666" t="s">
        <v>233</v>
      </c>
      <c r="C263" s="667" t="s">
        <v>2292</v>
      </c>
      <c r="D263" s="647">
        <v>59370.93241592624</v>
      </c>
    </row>
    <row r="264" spans="1:4" ht="16.5" thickTop="1" thickBot="1">
      <c r="A264" s="666" t="s">
        <v>591</v>
      </c>
      <c r="B264" s="666" t="s">
        <v>377</v>
      </c>
      <c r="C264" s="667" t="s">
        <v>2293</v>
      </c>
      <c r="D264" s="647">
        <v>22182.067123246801</v>
      </c>
    </row>
    <row r="265" spans="1:4" ht="16.5" thickTop="1" thickBot="1">
      <c r="A265" s="666" t="s">
        <v>592</v>
      </c>
      <c r="B265" s="666" t="s">
        <v>144</v>
      </c>
      <c r="C265" s="667" t="s">
        <v>2294</v>
      </c>
      <c r="D265" s="647">
        <v>35136.394323222936</v>
      </c>
    </row>
    <row r="266" spans="1:4" ht="16.5" thickTop="1" thickBot="1">
      <c r="A266" s="666" t="s">
        <v>593</v>
      </c>
      <c r="B266" s="666" t="s">
        <v>92</v>
      </c>
      <c r="C266" s="667" t="s">
        <v>2295</v>
      </c>
      <c r="D266" s="647">
        <v>82019.988194283578</v>
      </c>
    </row>
    <row r="267" spans="1:4" ht="16.5" thickTop="1" thickBot="1">
      <c r="A267" s="666" t="s">
        <v>594</v>
      </c>
      <c r="B267" s="666" t="s">
        <v>92</v>
      </c>
      <c r="C267" s="667" t="s">
        <v>2296</v>
      </c>
      <c r="D267" s="647">
        <v>128086.81967777692</v>
      </c>
    </row>
    <row r="268" spans="1:4" ht="16.5" thickTop="1" thickBot="1">
      <c r="A268" s="666" t="s">
        <v>595</v>
      </c>
      <c r="B268" s="666" t="s">
        <v>92</v>
      </c>
      <c r="C268" s="667" t="s">
        <v>2297</v>
      </c>
      <c r="D268" s="647">
        <v>57448.048673532896</v>
      </c>
    </row>
    <row r="269" spans="1:4" ht="16.5" thickTop="1" thickBot="1">
      <c r="A269" s="666" t="s">
        <v>596</v>
      </c>
      <c r="B269" s="666" t="s">
        <v>377</v>
      </c>
      <c r="C269" s="667" t="s">
        <v>597</v>
      </c>
      <c r="D269" s="647">
        <v>28620.190285097953</v>
      </c>
    </row>
    <row r="270" spans="1:4" ht="16.5" thickTop="1" thickBot="1">
      <c r="A270" s="666" t="s">
        <v>599</v>
      </c>
      <c r="B270" s="666" t="s">
        <v>144</v>
      </c>
      <c r="C270" s="667" t="s">
        <v>600</v>
      </c>
      <c r="D270" s="647">
        <v>119786.49798108111</v>
      </c>
    </row>
    <row r="271" spans="1:4" ht="16.5" thickTop="1" thickBot="1">
      <c r="A271" s="666" t="s">
        <v>601</v>
      </c>
      <c r="B271" s="666" t="s">
        <v>387</v>
      </c>
      <c r="C271" s="667" t="s">
        <v>1922</v>
      </c>
      <c r="D271" s="647">
        <v>69208.049424530021</v>
      </c>
    </row>
    <row r="272" spans="1:4" ht="16.5" thickTop="1" thickBot="1">
      <c r="A272" s="666" t="s">
        <v>598</v>
      </c>
      <c r="B272" s="666" t="s">
        <v>387</v>
      </c>
      <c r="C272" s="667" t="s">
        <v>2298</v>
      </c>
      <c r="D272" s="647">
        <v>69208.049424530021</v>
      </c>
    </row>
    <row r="273" spans="1:4" ht="16.5" thickTop="1" thickBot="1">
      <c r="A273" s="666" t="s">
        <v>602</v>
      </c>
      <c r="B273" s="666" t="s">
        <v>387</v>
      </c>
      <c r="C273" s="667" t="s">
        <v>2299</v>
      </c>
      <c r="D273" s="647">
        <v>69208.049424530021</v>
      </c>
    </row>
    <row r="274" spans="1:4" ht="16.5" thickTop="1" thickBot="1">
      <c r="A274" s="666" t="s">
        <v>603</v>
      </c>
      <c r="B274" s="666" t="s">
        <v>144</v>
      </c>
      <c r="C274" s="667" t="s">
        <v>2300</v>
      </c>
      <c r="D274" s="647">
        <v>138416.09884906004</v>
      </c>
    </row>
    <row r="275" spans="1:4" ht="16.5" thickTop="1" thickBot="1">
      <c r="A275" s="666" t="s">
        <v>604</v>
      </c>
      <c r="B275" s="666" t="s">
        <v>144</v>
      </c>
      <c r="C275" s="667" t="s">
        <v>2301</v>
      </c>
      <c r="D275" s="647">
        <v>95826.529972426186</v>
      </c>
    </row>
    <row r="276" spans="1:4" ht="16.5" thickTop="1" thickBot="1">
      <c r="A276" s="666" t="s">
        <v>605</v>
      </c>
      <c r="B276" s="666" t="s">
        <v>606</v>
      </c>
      <c r="C276" s="667" t="s">
        <v>2302</v>
      </c>
      <c r="D276" s="647">
        <v>66780.443998561896</v>
      </c>
    </row>
    <row r="277" spans="1:4" ht="16.5" thickTop="1" thickBot="1">
      <c r="A277" s="666" t="s">
        <v>607</v>
      </c>
      <c r="B277" s="666" t="s">
        <v>606</v>
      </c>
      <c r="C277" s="667" t="s">
        <v>1923</v>
      </c>
      <c r="D277" s="647">
        <v>62010.412284378901</v>
      </c>
    </row>
    <row r="278" spans="1:4" ht="16.5" thickTop="1" thickBot="1">
      <c r="A278" s="666" t="s">
        <v>608</v>
      </c>
      <c r="B278" s="666" t="s">
        <v>606</v>
      </c>
      <c r="C278" s="667" t="s">
        <v>609</v>
      </c>
      <c r="D278" s="647">
        <v>41418.355732526426</v>
      </c>
    </row>
    <row r="279" spans="1:4" ht="16.5" thickTop="1" thickBot="1">
      <c r="A279" s="666" t="s">
        <v>501</v>
      </c>
      <c r="B279" s="666" t="s">
        <v>141</v>
      </c>
      <c r="C279" s="667" t="s">
        <v>502</v>
      </c>
      <c r="D279" s="647">
        <v>101043.75215981384</v>
      </c>
    </row>
    <row r="280" spans="1:4" ht="16.5" thickTop="1" thickBot="1">
      <c r="A280" s="666" t="s">
        <v>503</v>
      </c>
      <c r="B280" s="666" t="s">
        <v>141</v>
      </c>
      <c r="C280" s="667" t="s">
        <v>504</v>
      </c>
      <c r="D280" s="647">
        <v>38809.744638832606</v>
      </c>
    </row>
    <row r="281" spans="1:4" ht="16.5" thickTop="1" thickBot="1">
      <c r="A281" s="666" t="s">
        <v>610</v>
      </c>
      <c r="B281" s="666" t="s">
        <v>92</v>
      </c>
      <c r="C281" s="667" t="s">
        <v>2303</v>
      </c>
      <c r="D281" s="647">
        <v>144517.05459063785</v>
      </c>
    </row>
    <row r="282" spans="1:4" ht="16.5" thickTop="1" thickBot="1">
      <c r="A282" s="666" t="s">
        <v>611</v>
      </c>
      <c r="B282" s="666" t="s">
        <v>377</v>
      </c>
      <c r="C282" s="667" t="s">
        <v>2304</v>
      </c>
      <c r="D282" s="648">
        <v>13551.450701280235</v>
      </c>
    </row>
    <row r="283" spans="1:4" ht="16.5" thickTop="1" thickBot="1">
      <c r="A283" s="666" t="s">
        <v>612</v>
      </c>
      <c r="B283" s="666" t="s">
        <v>144</v>
      </c>
      <c r="C283" s="667" t="s">
        <v>2305</v>
      </c>
      <c r="D283" s="647">
        <v>18632.936383527314</v>
      </c>
    </row>
    <row r="284" spans="1:4" ht="16.5" thickTop="1" thickBot="1">
      <c r="A284" s="666" t="s">
        <v>613</v>
      </c>
      <c r="B284" s="666" t="s">
        <v>92</v>
      </c>
      <c r="C284" s="667" t="s">
        <v>614</v>
      </c>
      <c r="D284" s="647">
        <v>21294.784438316929</v>
      </c>
    </row>
    <row r="285" spans="1:4" ht="16.5" thickTop="1" thickBot="1">
      <c r="A285" s="666" t="s">
        <v>615</v>
      </c>
      <c r="B285" s="666" t="s">
        <v>92</v>
      </c>
      <c r="C285" s="667" t="s">
        <v>2306</v>
      </c>
      <c r="D285" s="647">
        <v>113288.25321184607</v>
      </c>
    </row>
    <row r="286" spans="1:4" ht="16.5" thickTop="1" thickBot="1">
      <c r="A286" s="666" t="s">
        <v>616</v>
      </c>
      <c r="B286" s="666" t="s">
        <v>92</v>
      </c>
      <c r="C286" s="667" t="s">
        <v>617</v>
      </c>
      <c r="D286" s="647">
        <v>112657.79129969134</v>
      </c>
    </row>
    <row r="287" spans="1:4" ht="16.5" thickTop="1" thickBot="1">
      <c r="A287" s="666" t="s">
        <v>620</v>
      </c>
      <c r="B287" s="666" t="s">
        <v>92</v>
      </c>
      <c r="C287" s="667" t="s">
        <v>621</v>
      </c>
      <c r="D287" s="647">
        <v>40918.185611808811</v>
      </c>
    </row>
    <row r="288" spans="1:4" ht="16.5" thickTop="1" thickBot="1">
      <c r="A288" s="666" t="s">
        <v>618</v>
      </c>
      <c r="B288" s="666" t="s">
        <v>92</v>
      </c>
      <c r="C288" s="667" t="s">
        <v>2307</v>
      </c>
      <c r="D288" s="647">
        <v>40918.185611808811</v>
      </c>
    </row>
    <row r="289" spans="1:4" ht="16.5" thickTop="1" thickBot="1">
      <c r="A289" s="666" t="s">
        <v>619</v>
      </c>
      <c r="B289" s="666" t="s">
        <v>92</v>
      </c>
      <c r="C289" s="667" t="s">
        <v>2308</v>
      </c>
      <c r="D289" s="647">
        <v>162192.10028708339</v>
      </c>
    </row>
    <row r="290" spans="1:4" ht="16.5" thickTop="1" thickBot="1">
      <c r="A290" s="666" t="s">
        <v>622</v>
      </c>
      <c r="B290" s="666" t="s">
        <v>454</v>
      </c>
      <c r="C290" s="667" t="s">
        <v>623</v>
      </c>
      <c r="D290" s="647">
        <v>3612.1278103495092</v>
      </c>
    </row>
    <row r="291" spans="1:4" ht="16.5" thickTop="1" thickBot="1">
      <c r="A291" s="666" t="s">
        <v>624</v>
      </c>
      <c r="B291" s="666" t="s">
        <v>422</v>
      </c>
      <c r="C291" s="667" t="s">
        <v>1924</v>
      </c>
      <c r="D291" s="647">
        <v>81261.890736882269</v>
      </c>
    </row>
    <row r="292" spans="1:4" ht="16.5" thickTop="1" thickBot="1">
      <c r="A292" s="666" t="s">
        <v>625</v>
      </c>
      <c r="B292" s="666" t="s">
        <v>377</v>
      </c>
      <c r="C292" s="667" t="s">
        <v>2309</v>
      </c>
      <c r="D292" s="647">
        <v>3002.5646058026873</v>
      </c>
    </row>
    <row r="293" spans="1:4" ht="16.5" thickTop="1" thickBot="1">
      <c r="A293" s="666" t="s">
        <v>626</v>
      </c>
      <c r="B293" s="666" t="s">
        <v>377</v>
      </c>
      <c r="C293" s="667" t="s">
        <v>1925</v>
      </c>
      <c r="D293" s="647">
        <v>8943.8094640931104</v>
      </c>
    </row>
    <row r="294" spans="1:4" ht="16.5" thickTop="1" thickBot="1">
      <c r="A294" s="666" t="s">
        <v>627</v>
      </c>
      <c r="B294" s="666" t="s">
        <v>92</v>
      </c>
      <c r="C294" s="667" t="s">
        <v>628</v>
      </c>
      <c r="D294" s="647">
        <v>4219.4507825263236</v>
      </c>
    </row>
    <row r="295" spans="1:4" ht="16.5" thickTop="1" thickBot="1">
      <c r="A295" s="666" t="s">
        <v>633</v>
      </c>
      <c r="B295" s="666" t="s">
        <v>92</v>
      </c>
      <c r="C295" s="667" t="s">
        <v>1926</v>
      </c>
      <c r="D295" s="647">
        <v>56873.568186797558</v>
      </c>
    </row>
    <row r="296" spans="1:4" ht="16.5" thickTop="1" thickBot="1">
      <c r="A296" s="666" t="s">
        <v>629</v>
      </c>
      <c r="B296" s="666" t="s">
        <v>92</v>
      </c>
      <c r="C296" s="667" t="s">
        <v>630</v>
      </c>
      <c r="D296" s="647">
        <v>59625.3964272874</v>
      </c>
    </row>
    <row r="297" spans="1:4" ht="16.5" thickTop="1" thickBot="1">
      <c r="A297" s="666" t="s">
        <v>631</v>
      </c>
      <c r="B297" s="666" t="s">
        <v>92</v>
      </c>
      <c r="C297" s="667" t="s">
        <v>632</v>
      </c>
      <c r="D297" s="647">
        <v>59029.142463014534</v>
      </c>
    </row>
    <row r="298" spans="1:4" ht="16.5" thickTop="1" thickBot="1">
      <c r="A298" s="666" t="s">
        <v>646</v>
      </c>
      <c r="B298" s="666" t="s">
        <v>144</v>
      </c>
      <c r="C298" s="667" t="s">
        <v>647</v>
      </c>
      <c r="D298" s="647">
        <v>6528.4189630875162</v>
      </c>
    </row>
    <row r="299" spans="1:4" ht="16.5" thickTop="1" thickBot="1">
      <c r="A299" s="666" t="s">
        <v>634</v>
      </c>
      <c r="B299" s="666" t="s">
        <v>377</v>
      </c>
      <c r="C299" s="667" t="s">
        <v>635</v>
      </c>
      <c r="D299" s="647">
        <v>7453.174553410925</v>
      </c>
    </row>
    <row r="300" spans="1:4" ht="16.5" thickTop="1" thickBot="1">
      <c r="A300" s="666" t="s">
        <v>650</v>
      </c>
      <c r="B300" s="666" t="s">
        <v>377</v>
      </c>
      <c r="C300" s="667" t="s">
        <v>651</v>
      </c>
      <c r="D300" s="647">
        <v>15971.088328737698</v>
      </c>
    </row>
    <row r="301" spans="1:4" ht="31.5" thickTop="1" thickBot="1">
      <c r="A301" s="666" t="s">
        <v>652</v>
      </c>
      <c r="B301" s="666" t="s">
        <v>92</v>
      </c>
      <c r="C301" s="667" t="s">
        <v>2310</v>
      </c>
      <c r="D301" s="647">
        <v>393527.61642009683</v>
      </c>
    </row>
    <row r="302" spans="1:4" ht="31.5" thickTop="1" thickBot="1">
      <c r="A302" s="666" t="s">
        <v>653</v>
      </c>
      <c r="B302" s="666" t="s">
        <v>92</v>
      </c>
      <c r="C302" s="667" t="s">
        <v>2311</v>
      </c>
      <c r="D302" s="647">
        <v>293953.20438652689</v>
      </c>
    </row>
    <row r="303" spans="1:4" ht="31.5" thickTop="1" thickBot="1">
      <c r="A303" s="666" t="s">
        <v>654</v>
      </c>
      <c r="B303" s="666" t="s">
        <v>92</v>
      </c>
      <c r="C303" s="667" t="s">
        <v>2312</v>
      </c>
      <c r="D303" s="647">
        <v>287394.41077952529</v>
      </c>
    </row>
    <row r="304" spans="1:4" ht="31.5" thickTop="1" thickBot="1">
      <c r="A304" s="666" t="s">
        <v>655</v>
      </c>
      <c r="B304" s="666" t="s">
        <v>92</v>
      </c>
      <c r="C304" s="667" t="s">
        <v>2313</v>
      </c>
      <c r="D304" s="647">
        <v>383987.55299173086</v>
      </c>
    </row>
    <row r="305" spans="1:4" ht="31.5" thickTop="1" thickBot="1">
      <c r="A305" s="666" t="s">
        <v>656</v>
      </c>
      <c r="B305" s="666" t="s">
        <v>92</v>
      </c>
      <c r="C305" s="667" t="s">
        <v>2314</v>
      </c>
      <c r="D305" s="647">
        <v>260443.73159439137</v>
      </c>
    </row>
    <row r="306" spans="1:4" ht="31.5" thickTop="1" thickBot="1">
      <c r="A306" s="666" t="s">
        <v>657</v>
      </c>
      <c r="B306" s="666" t="s">
        <v>233</v>
      </c>
      <c r="C306" s="667" t="s">
        <v>2315</v>
      </c>
      <c r="D306" s="647">
        <v>590291.42463014531</v>
      </c>
    </row>
    <row r="307" spans="1:4" ht="16.5" thickTop="1" thickBot="1">
      <c r="A307" s="666" t="s">
        <v>658</v>
      </c>
      <c r="B307" s="666" t="s">
        <v>92</v>
      </c>
      <c r="C307" s="667" t="s">
        <v>659</v>
      </c>
      <c r="D307" s="647">
        <v>233731.55399496661</v>
      </c>
    </row>
    <row r="308" spans="1:4" ht="16.5" thickTop="1" thickBot="1">
      <c r="A308" s="666" t="s">
        <v>636</v>
      </c>
      <c r="B308" s="666" t="s">
        <v>377</v>
      </c>
      <c r="C308" s="667" t="s">
        <v>637</v>
      </c>
      <c r="D308" s="648">
        <v>24895.99323929883</v>
      </c>
    </row>
    <row r="309" spans="1:4" ht="16.5" thickTop="1" thickBot="1">
      <c r="A309" s="666" t="s">
        <v>642</v>
      </c>
      <c r="B309" s="666" t="s">
        <v>377</v>
      </c>
      <c r="C309" s="667" t="s">
        <v>643</v>
      </c>
      <c r="D309" s="648">
        <v>7084.774782628042</v>
      </c>
    </row>
    <row r="310" spans="1:4" ht="16.5" thickTop="1" thickBot="1">
      <c r="A310" s="666" t="s">
        <v>640</v>
      </c>
      <c r="B310" s="666" t="s">
        <v>377</v>
      </c>
      <c r="C310" s="667" t="s">
        <v>641</v>
      </c>
      <c r="D310" s="648">
        <v>18220.083750229442</v>
      </c>
    </row>
    <row r="311" spans="1:4" ht="16.5" thickTop="1" thickBot="1">
      <c r="A311" s="666" t="s">
        <v>638</v>
      </c>
      <c r="B311" s="666" t="s">
        <v>377</v>
      </c>
      <c r="C311" s="667" t="s">
        <v>639</v>
      </c>
      <c r="D311" s="648">
        <v>97460.904678067003</v>
      </c>
    </row>
    <row r="312" spans="1:4" ht="16.5" thickTop="1" thickBot="1">
      <c r="A312" s="666" t="s">
        <v>644</v>
      </c>
      <c r="B312" s="666" t="s">
        <v>377</v>
      </c>
      <c r="C312" s="667" t="s">
        <v>645</v>
      </c>
      <c r="D312" s="648">
        <v>17796.903146478988</v>
      </c>
    </row>
    <row r="313" spans="1:4" ht="16.5" thickTop="1" thickBot="1">
      <c r="A313" s="666" t="s">
        <v>660</v>
      </c>
      <c r="B313" s="666" t="s">
        <v>377</v>
      </c>
      <c r="C313" s="667" t="s">
        <v>661</v>
      </c>
      <c r="D313" s="647">
        <v>11550.291079343102</v>
      </c>
    </row>
    <row r="314" spans="1:4" ht="16.5" thickTop="1" thickBot="1">
      <c r="A314" s="666" t="s">
        <v>662</v>
      </c>
      <c r="B314" s="666" t="s">
        <v>377</v>
      </c>
      <c r="C314" s="667" t="s">
        <v>663</v>
      </c>
      <c r="D314" s="647">
        <v>11696.160352745574</v>
      </c>
    </row>
    <row r="315" spans="1:4" ht="16.5" thickTop="1" thickBot="1">
      <c r="A315" s="666" t="s">
        <v>667</v>
      </c>
      <c r="B315" s="666" t="s">
        <v>377</v>
      </c>
      <c r="C315" s="667" t="s">
        <v>2316</v>
      </c>
      <c r="D315" s="647">
        <v>11696.160352745574</v>
      </c>
    </row>
    <row r="316" spans="1:4" ht="16.5" thickTop="1" thickBot="1">
      <c r="A316" s="666" t="s">
        <v>664</v>
      </c>
      <c r="B316" s="666" t="s">
        <v>92</v>
      </c>
      <c r="C316" s="667" t="s">
        <v>2317</v>
      </c>
      <c r="D316" s="647">
        <v>49054.558958184687</v>
      </c>
    </row>
    <row r="317" spans="1:4" ht="16.5" thickTop="1" thickBot="1">
      <c r="A317" s="666" t="s">
        <v>665</v>
      </c>
      <c r="B317" s="666" t="s">
        <v>377</v>
      </c>
      <c r="C317" s="667" t="s">
        <v>666</v>
      </c>
      <c r="D317" s="647">
        <v>17579.102894101066</v>
      </c>
    </row>
    <row r="318" spans="1:4" ht="16.5" thickTop="1" thickBot="1">
      <c r="A318" s="666" t="s">
        <v>668</v>
      </c>
      <c r="B318" s="666" t="s">
        <v>606</v>
      </c>
      <c r="C318" s="667" t="s">
        <v>2318</v>
      </c>
      <c r="D318" s="648">
        <v>6634.7696944367572</v>
      </c>
    </row>
    <row r="319" spans="1:4" ht="16.5" thickTop="1" thickBot="1">
      <c r="A319" s="666" t="s">
        <v>669</v>
      </c>
      <c r="B319" s="666" t="s">
        <v>92</v>
      </c>
      <c r="C319" s="667" t="s">
        <v>2319</v>
      </c>
      <c r="D319" s="647">
        <v>20939.871364344981</v>
      </c>
    </row>
    <row r="320" spans="1:4" ht="16.5" thickTop="1" thickBot="1">
      <c r="A320" s="666" t="s">
        <v>673</v>
      </c>
      <c r="B320" s="666" t="s">
        <v>92</v>
      </c>
      <c r="C320" s="667" t="s">
        <v>2320</v>
      </c>
      <c r="D320" s="647">
        <v>287394.41077952529</v>
      </c>
    </row>
    <row r="321" spans="1:4" ht="16.5" thickTop="1" thickBot="1">
      <c r="A321" s="666" t="s">
        <v>674</v>
      </c>
      <c r="B321" s="666" t="s">
        <v>92</v>
      </c>
      <c r="C321" s="667" t="s">
        <v>2321</v>
      </c>
      <c r="D321" s="647">
        <v>383987.55299173086</v>
      </c>
    </row>
    <row r="322" spans="1:4" ht="16.5" thickTop="1" thickBot="1">
      <c r="A322" s="666" t="s">
        <v>672</v>
      </c>
      <c r="B322" s="666" t="s">
        <v>92</v>
      </c>
      <c r="C322" s="667" t="s">
        <v>2322</v>
      </c>
      <c r="D322" s="647">
        <v>167288.28416714908</v>
      </c>
    </row>
    <row r="323" spans="1:4" ht="31.5" thickTop="1" thickBot="1">
      <c r="A323" s="666" t="s">
        <v>671</v>
      </c>
      <c r="B323" s="666" t="s">
        <v>92</v>
      </c>
      <c r="C323" s="667" t="s">
        <v>2323</v>
      </c>
      <c r="D323" s="647">
        <v>294549.4583507998</v>
      </c>
    </row>
    <row r="324" spans="1:4" ht="16.5" thickTop="1" thickBot="1">
      <c r="A324" s="666" t="s">
        <v>675</v>
      </c>
      <c r="B324" s="666" t="s">
        <v>92</v>
      </c>
      <c r="C324" s="667" t="s">
        <v>676</v>
      </c>
      <c r="D324" s="647">
        <v>348212.31513535848</v>
      </c>
    </row>
    <row r="325" spans="1:4" ht="16.5" thickTop="1" thickBot="1">
      <c r="A325" s="666" t="s">
        <v>678</v>
      </c>
      <c r="B325" s="666" t="s">
        <v>92</v>
      </c>
      <c r="C325" s="667" t="s">
        <v>679</v>
      </c>
      <c r="D325" s="647">
        <v>18100.566772569389</v>
      </c>
    </row>
    <row r="326" spans="1:4" ht="16.5" thickTop="1" thickBot="1">
      <c r="A326" s="666" t="s">
        <v>670</v>
      </c>
      <c r="B326" s="666" t="s">
        <v>92</v>
      </c>
      <c r="C326" s="667" t="s">
        <v>2324</v>
      </c>
      <c r="D326" s="647">
        <v>26618.480547896164</v>
      </c>
    </row>
    <row r="327" spans="1:4" ht="16.5" thickTop="1" thickBot="1">
      <c r="A327" s="666" t="s">
        <v>677</v>
      </c>
      <c r="B327" s="666" t="s">
        <v>92</v>
      </c>
      <c r="C327" s="667" t="s">
        <v>2325</v>
      </c>
      <c r="D327" s="647">
        <v>1916.5305994485236</v>
      </c>
    </row>
    <row r="328" spans="1:4" ht="16.5" thickTop="1" thickBot="1">
      <c r="A328" s="666" t="s">
        <v>680</v>
      </c>
      <c r="B328" s="666" t="s">
        <v>92</v>
      </c>
      <c r="C328" s="667" t="s">
        <v>2326</v>
      </c>
      <c r="D328" s="647">
        <v>113434.96584495404</v>
      </c>
    </row>
    <row r="329" spans="1:4" ht="16.5" thickTop="1" thickBot="1">
      <c r="A329" s="666" t="s">
        <v>681</v>
      </c>
      <c r="B329" s="666" t="s">
        <v>92</v>
      </c>
      <c r="C329" s="667" t="s">
        <v>682</v>
      </c>
      <c r="D329" s="647">
        <v>6439.5428141470393</v>
      </c>
    </row>
    <row r="330" spans="1:4" ht="16.5" thickTop="1" thickBot="1">
      <c r="A330" s="666" t="s">
        <v>683</v>
      </c>
      <c r="B330" s="666" t="s">
        <v>92</v>
      </c>
      <c r="C330" s="667" t="s">
        <v>2327</v>
      </c>
      <c r="D330" s="647">
        <v>66780.443998561896</v>
      </c>
    </row>
    <row r="331" spans="1:4" ht="16.5" thickTop="1" thickBot="1">
      <c r="A331" s="666" t="s">
        <v>684</v>
      </c>
      <c r="B331" s="666" t="s">
        <v>92</v>
      </c>
      <c r="C331" s="667" t="s">
        <v>2328</v>
      </c>
      <c r="D331" s="647">
        <v>1053.027090474772</v>
      </c>
    </row>
    <row r="332" spans="1:4" ht="16.5" thickTop="1" thickBot="1">
      <c r="A332" s="666" t="s">
        <v>686</v>
      </c>
      <c r="B332" s="666" t="s">
        <v>387</v>
      </c>
      <c r="C332" s="667" t="s">
        <v>687</v>
      </c>
      <c r="D332" s="647">
        <v>47913.264986213093</v>
      </c>
    </row>
    <row r="333" spans="1:4" ht="16.5" thickTop="1" thickBot="1">
      <c r="A333" s="666" t="s">
        <v>685</v>
      </c>
      <c r="B333" s="666" t="s">
        <v>387</v>
      </c>
      <c r="C333" s="667" t="s">
        <v>2329</v>
      </c>
      <c r="D333" s="647">
        <v>31835.702735283809</v>
      </c>
    </row>
    <row r="334" spans="1:4" ht="16.5" thickTop="1" thickBot="1">
      <c r="A334" s="666" t="s">
        <v>690</v>
      </c>
      <c r="B334" s="666" t="s">
        <v>92</v>
      </c>
      <c r="C334" s="667" t="s">
        <v>1929</v>
      </c>
      <c r="D334" s="647">
        <v>995.04356004345641</v>
      </c>
    </row>
    <row r="335" spans="1:4" ht="16.5" thickTop="1" thickBot="1">
      <c r="A335" s="666" t="s">
        <v>688</v>
      </c>
      <c r="B335" s="666" t="s">
        <v>92</v>
      </c>
      <c r="C335" s="667" t="s">
        <v>689</v>
      </c>
      <c r="D335" s="647">
        <v>4090.7346357342099</v>
      </c>
    </row>
    <row r="336" spans="1:4" ht="16.5" thickTop="1" thickBot="1">
      <c r="A336" s="666" t="s">
        <v>691</v>
      </c>
      <c r="B336" s="666" t="s">
        <v>377</v>
      </c>
      <c r="C336" s="667" t="s">
        <v>692</v>
      </c>
      <c r="D336" s="647">
        <v>6301.9425469418911</v>
      </c>
    </row>
    <row r="337" spans="1:4" ht="16.5" thickTop="1" thickBot="1">
      <c r="A337" s="666" t="s">
        <v>696</v>
      </c>
      <c r="B337" s="666" t="s">
        <v>92</v>
      </c>
      <c r="C337" s="667" t="s">
        <v>697</v>
      </c>
      <c r="D337" s="647">
        <v>386448.90451015835</v>
      </c>
    </row>
    <row r="338" spans="1:4" ht="16.5" thickTop="1" thickBot="1">
      <c r="A338" s="666" t="s">
        <v>694</v>
      </c>
      <c r="B338" s="666" t="s">
        <v>92</v>
      </c>
      <c r="C338" s="667" t="s">
        <v>695</v>
      </c>
      <c r="D338" s="647">
        <v>63202.920212924648</v>
      </c>
    </row>
    <row r="339" spans="1:4" ht="16.5" thickTop="1" thickBot="1">
      <c r="A339" s="666" t="s">
        <v>693</v>
      </c>
      <c r="B339" s="666" t="s">
        <v>144</v>
      </c>
      <c r="C339" s="667" t="s">
        <v>2330</v>
      </c>
      <c r="D339" s="647">
        <v>299085.24743616127</v>
      </c>
    </row>
    <row r="340" spans="1:4" ht="31.5" thickTop="1" thickBot="1">
      <c r="A340" s="666" t="s">
        <v>648</v>
      </c>
      <c r="B340" s="666" t="s">
        <v>92</v>
      </c>
      <c r="C340" s="667" t="s">
        <v>1927</v>
      </c>
      <c r="D340" s="647">
        <v>2523319.9078746452</v>
      </c>
    </row>
    <row r="341" spans="1:4" ht="31.5" thickTop="1" thickBot="1">
      <c r="A341" s="666" t="s">
        <v>698</v>
      </c>
      <c r="B341" s="666" t="s">
        <v>92</v>
      </c>
      <c r="C341" s="667" t="s">
        <v>699</v>
      </c>
      <c r="D341" s="647">
        <v>2523319.9078746452</v>
      </c>
    </row>
    <row r="342" spans="1:4" ht="31.5" thickTop="1" thickBot="1">
      <c r="A342" s="666" t="s">
        <v>649</v>
      </c>
      <c r="B342" s="666" t="s">
        <v>92</v>
      </c>
      <c r="C342" s="667" t="s">
        <v>1928</v>
      </c>
      <c r="D342" s="647">
        <v>1484715.5519803972</v>
      </c>
    </row>
    <row r="343" spans="1:4" ht="31.5" thickTop="1" thickBot="1">
      <c r="A343" s="666" t="s">
        <v>700</v>
      </c>
      <c r="B343" s="666" t="s">
        <v>92</v>
      </c>
      <c r="C343" s="667" t="s">
        <v>701</v>
      </c>
      <c r="D343" s="647">
        <v>1484715.5519803972</v>
      </c>
    </row>
    <row r="344" spans="1:4" ht="16.5" thickTop="1" thickBot="1">
      <c r="A344" s="666" t="s">
        <v>737</v>
      </c>
      <c r="B344" s="666" t="s">
        <v>387</v>
      </c>
      <c r="C344" s="667" t="s">
        <v>2331</v>
      </c>
      <c r="D344" s="647">
        <v>57495.917983455707</v>
      </c>
    </row>
    <row r="345" spans="1:4" ht="16.5" thickTop="1" thickBot="1">
      <c r="A345" s="666" t="s">
        <v>702</v>
      </c>
      <c r="B345" s="666" t="s">
        <v>377</v>
      </c>
      <c r="C345" s="667" t="s">
        <v>2332</v>
      </c>
      <c r="D345" s="647">
        <v>66778.47891847197</v>
      </c>
    </row>
    <row r="346" spans="1:4" ht="16.5" thickTop="1" thickBot="1">
      <c r="A346" s="666" t="s">
        <v>703</v>
      </c>
      <c r="B346" s="666" t="s">
        <v>144</v>
      </c>
      <c r="C346" s="667" t="s">
        <v>2333</v>
      </c>
      <c r="D346" s="647">
        <v>33573.002232376501</v>
      </c>
    </row>
    <row r="347" spans="1:4" ht="16.5" thickTop="1" thickBot="1">
      <c r="A347" s="666" t="s">
        <v>708</v>
      </c>
      <c r="B347" s="666" t="s">
        <v>92</v>
      </c>
      <c r="C347" s="667" t="s">
        <v>2334</v>
      </c>
      <c r="D347" s="647">
        <v>58092.171947728581</v>
      </c>
    </row>
    <row r="348" spans="1:4" ht="16.5" thickTop="1" thickBot="1">
      <c r="A348" s="666" t="s">
        <v>713</v>
      </c>
      <c r="B348" s="666" t="s">
        <v>144</v>
      </c>
      <c r="C348" s="667" t="s">
        <v>1931</v>
      </c>
      <c r="D348" s="647">
        <v>10995.561944724946</v>
      </c>
    </row>
    <row r="349" spans="1:4" ht="16.5" thickTop="1" thickBot="1">
      <c r="A349" s="666" t="s">
        <v>704</v>
      </c>
      <c r="B349" s="666" t="s">
        <v>144</v>
      </c>
      <c r="C349" s="667" t="s">
        <v>2335</v>
      </c>
      <c r="D349" s="647">
        <v>96519.22532421528</v>
      </c>
    </row>
    <row r="350" spans="1:4" ht="16.5" thickTop="1" thickBot="1">
      <c r="A350" s="666" t="s">
        <v>705</v>
      </c>
      <c r="B350" s="666" t="s">
        <v>144</v>
      </c>
      <c r="C350" s="667" t="s">
        <v>2336</v>
      </c>
      <c r="D350" s="647">
        <v>9672.0591497068908</v>
      </c>
    </row>
    <row r="351" spans="1:4" ht="16.5" thickTop="1" thickBot="1">
      <c r="A351" s="666" t="s">
        <v>736</v>
      </c>
      <c r="B351" s="666" t="s">
        <v>144</v>
      </c>
      <c r="C351" s="667" t="s">
        <v>1933</v>
      </c>
      <c r="D351" s="647">
        <v>229302.26039223652</v>
      </c>
    </row>
    <row r="352" spans="1:4" ht="16.5" thickTop="1" thickBot="1">
      <c r="A352" s="666" t="s">
        <v>709</v>
      </c>
      <c r="B352" s="666" t="s">
        <v>144</v>
      </c>
      <c r="C352" s="667" t="s">
        <v>710</v>
      </c>
      <c r="D352" s="647">
        <v>403230.27371795115</v>
      </c>
    </row>
    <row r="353" spans="1:4" ht="16.5" thickTop="1" thickBot="1">
      <c r="A353" s="666" t="s">
        <v>711</v>
      </c>
      <c r="B353" s="666" t="s">
        <v>144</v>
      </c>
      <c r="C353" s="667" t="s">
        <v>712</v>
      </c>
      <c r="D353" s="647">
        <v>1118333.4194011949</v>
      </c>
    </row>
    <row r="354" spans="1:4" ht="16.5" thickTop="1" thickBot="1">
      <c r="A354" s="666" t="s">
        <v>707</v>
      </c>
      <c r="B354" s="666" t="s">
        <v>144</v>
      </c>
      <c r="C354" s="667" t="s">
        <v>2337</v>
      </c>
      <c r="D354" s="647">
        <v>4106.2130911126642</v>
      </c>
    </row>
    <row r="355" spans="1:4" ht="16.5" thickTop="1" thickBot="1">
      <c r="A355" s="666" t="s">
        <v>706</v>
      </c>
      <c r="B355" s="666" t="s">
        <v>144</v>
      </c>
      <c r="C355" s="667" t="s">
        <v>1930</v>
      </c>
      <c r="D355" s="647">
        <v>4101.7906752902481</v>
      </c>
    </row>
    <row r="356" spans="1:4" ht="16.5" thickTop="1" thickBot="1">
      <c r="A356" s="666" t="s">
        <v>716</v>
      </c>
      <c r="B356" s="666" t="s">
        <v>144</v>
      </c>
      <c r="C356" s="667" t="s">
        <v>717</v>
      </c>
      <c r="D356" s="647">
        <v>57933.647273641247</v>
      </c>
    </row>
    <row r="357" spans="1:4" ht="16.5" thickTop="1" thickBot="1">
      <c r="A357" s="666" t="s">
        <v>714</v>
      </c>
      <c r="B357" s="666" t="s">
        <v>144</v>
      </c>
      <c r="C357" s="667" t="s">
        <v>2338</v>
      </c>
      <c r="D357" s="647">
        <v>973171.64883108367</v>
      </c>
    </row>
    <row r="358" spans="1:4" ht="16.5" thickTop="1" thickBot="1">
      <c r="A358" s="666" t="s">
        <v>715</v>
      </c>
      <c r="B358" s="666" t="s">
        <v>144</v>
      </c>
      <c r="C358" s="667" t="s">
        <v>2339</v>
      </c>
      <c r="D358" s="647">
        <v>973171.64883108367</v>
      </c>
    </row>
    <row r="359" spans="1:4" ht="16.5" thickTop="1" thickBot="1">
      <c r="A359" s="666" t="s">
        <v>718</v>
      </c>
      <c r="B359" s="666" t="s">
        <v>144</v>
      </c>
      <c r="C359" s="667" t="s">
        <v>719</v>
      </c>
      <c r="D359" s="647">
        <v>179496.93224823914</v>
      </c>
    </row>
    <row r="360" spans="1:4" ht="16.5" thickTop="1" thickBot="1">
      <c r="A360" s="666" t="s">
        <v>720</v>
      </c>
      <c r="B360" s="666" t="s">
        <v>144</v>
      </c>
      <c r="C360" s="667" t="s">
        <v>721</v>
      </c>
      <c r="D360" s="647">
        <v>227055.63907355428</v>
      </c>
    </row>
    <row r="361" spans="1:4" ht="16.5" thickTop="1" thickBot="1">
      <c r="A361" s="666" t="s">
        <v>722</v>
      </c>
      <c r="B361" s="666" t="s">
        <v>144</v>
      </c>
      <c r="C361" s="667" t="s">
        <v>723</v>
      </c>
      <c r="D361" s="647">
        <v>313654.07420963579</v>
      </c>
    </row>
    <row r="362" spans="1:4" ht="16.5" thickTop="1" thickBot="1">
      <c r="A362" s="666" t="s">
        <v>724</v>
      </c>
      <c r="B362" s="666" t="s">
        <v>144</v>
      </c>
      <c r="C362" s="667" t="s">
        <v>725</v>
      </c>
      <c r="D362" s="647">
        <v>392067.59276204475</v>
      </c>
    </row>
    <row r="363" spans="1:4" ht="16.5" thickTop="1" thickBot="1">
      <c r="A363" s="666" t="s">
        <v>726</v>
      </c>
      <c r="B363" s="666" t="s">
        <v>144</v>
      </c>
      <c r="C363" s="667" t="s">
        <v>2340</v>
      </c>
      <c r="D363" s="647">
        <v>167056.75769174029</v>
      </c>
    </row>
    <row r="364" spans="1:4" ht="16.5" thickTop="1" thickBot="1">
      <c r="A364" s="666" t="s">
        <v>738</v>
      </c>
      <c r="B364" s="666" t="s">
        <v>144</v>
      </c>
      <c r="C364" s="667" t="s">
        <v>2341</v>
      </c>
      <c r="D364" s="647">
        <v>258047.96323793638</v>
      </c>
    </row>
    <row r="365" spans="1:4" ht="16.5" thickTop="1" thickBot="1">
      <c r="A365" s="666" t="s">
        <v>727</v>
      </c>
      <c r="B365" s="666" t="s">
        <v>144</v>
      </c>
      <c r="C365" s="667" t="s">
        <v>728</v>
      </c>
      <c r="D365" s="647">
        <v>84056.250538398643</v>
      </c>
    </row>
    <row r="366" spans="1:4" ht="16.5" thickTop="1" thickBot="1">
      <c r="A366" s="666" t="s">
        <v>729</v>
      </c>
      <c r="B366" s="666" t="s">
        <v>144</v>
      </c>
      <c r="C366" s="667" t="s">
        <v>1932</v>
      </c>
      <c r="D366" s="647">
        <v>84056.250538398643</v>
      </c>
    </row>
    <row r="367" spans="1:4" ht="16.5" thickTop="1" thickBot="1">
      <c r="A367" s="666" t="s">
        <v>730</v>
      </c>
      <c r="B367" s="666" t="s">
        <v>92</v>
      </c>
      <c r="C367" s="667" t="s">
        <v>2342</v>
      </c>
      <c r="D367" s="647">
        <v>136228.05974802299</v>
      </c>
    </row>
    <row r="368" spans="1:4" ht="16.5" thickTop="1" thickBot="1">
      <c r="A368" s="666" t="s">
        <v>732</v>
      </c>
      <c r="B368" s="666" t="s">
        <v>92</v>
      </c>
      <c r="C368" s="667" t="s">
        <v>733</v>
      </c>
      <c r="D368" s="647">
        <v>3859.6796794449438</v>
      </c>
    </row>
    <row r="369" spans="1:4" ht="16.5" thickTop="1" thickBot="1">
      <c r="A369" s="666" t="s">
        <v>731</v>
      </c>
      <c r="B369" s="666" t="s">
        <v>92</v>
      </c>
      <c r="C369" s="667" t="s">
        <v>2343</v>
      </c>
      <c r="D369" s="647">
        <v>941.22947217360831</v>
      </c>
    </row>
    <row r="370" spans="1:4" ht="16.5" thickTop="1" thickBot="1">
      <c r="A370" s="666" t="s">
        <v>734</v>
      </c>
      <c r="B370" s="666" t="s">
        <v>92</v>
      </c>
      <c r="C370" s="667" t="s">
        <v>735</v>
      </c>
      <c r="D370" s="647">
        <v>62908.865073858527</v>
      </c>
    </row>
    <row r="371" spans="1:4" ht="16.5" thickTop="1" thickBot="1">
      <c r="A371" s="666" t="s">
        <v>741</v>
      </c>
      <c r="B371" s="666" t="s">
        <v>92</v>
      </c>
      <c r="C371" s="667" t="s">
        <v>1934</v>
      </c>
      <c r="D371" s="647">
        <v>62245.502700496218</v>
      </c>
    </row>
    <row r="372" spans="1:4" ht="16.5" thickTop="1" thickBot="1">
      <c r="A372" s="666" t="s">
        <v>739</v>
      </c>
      <c r="B372" s="666" t="s">
        <v>377</v>
      </c>
      <c r="C372" s="667" t="s">
        <v>740</v>
      </c>
      <c r="D372" s="647">
        <v>2978.0756036986227</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 min="5" max="5" width="13.5703125"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9"/>
      <c r="B5" s="100"/>
      <c r="C5" s="101"/>
      <c r="D5" s="187"/>
    </row>
    <row r="6" spans="1:5" ht="30" customHeight="1" thickTop="1" thickBot="1">
      <c r="A6" s="200" t="s">
        <v>1266</v>
      </c>
      <c r="B6" s="100" t="s">
        <v>339</v>
      </c>
      <c r="C6" s="102" t="s">
        <v>2026</v>
      </c>
      <c r="D6" s="652">
        <v>1399.63700322575</v>
      </c>
    </row>
    <row r="7" spans="1:5" ht="30" customHeight="1" thickTop="1" thickBot="1">
      <c r="A7" s="200" t="s">
        <v>1352</v>
      </c>
      <c r="B7" s="100" t="s">
        <v>339</v>
      </c>
      <c r="C7" s="102" t="s">
        <v>2025</v>
      </c>
      <c r="D7" s="652">
        <v>1399.63700322575</v>
      </c>
      <c r="E7" s="103"/>
    </row>
    <row r="8" spans="1:5" ht="30" customHeight="1" thickTop="1" thickBot="1">
      <c r="A8" s="200" t="s">
        <v>1364</v>
      </c>
      <c r="B8" s="100" t="s">
        <v>339</v>
      </c>
      <c r="C8" s="102" t="s">
        <v>2027</v>
      </c>
      <c r="D8" s="652">
        <v>1399.63700322575</v>
      </c>
    </row>
    <row r="9" spans="1:5" ht="30" customHeight="1" thickTop="1" thickBot="1">
      <c r="A9" s="200" t="s">
        <v>1225</v>
      </c>
      <c r="B9" s="100" t="s">
        <v>1223</v>
      </c>
      <c r="C9" s="102" t="s">
        <v>1226</v>
      </c>
      <c r="D9" s="652">
        <v>1399.63700322575</v>
      </c>
    </row>
    <row r="10" spans="1:5" ht="30" customHeight="1" thickTop="1" thickBot="1">
      <c r="A10" s="200" t="s">
        <v>1388</v>
      </c>
      <c r="B10" s="100" t="s">
        <v>339</v>
      </c>
      <c r="C10" s="102" t="s">
        <v>1389</v>
      </c>
      <c r="D10" s="652">
        <v>1399.63700322575</v>
      </c>
    </row>
    <row r="11" spans="1:5" ht="30" customHeight="1" thickTop="1" thickBot="1">
      <c r="A11" s="200" t="s">
        <v>1329</v>
      </c>
      <c r="B11" s="100" t="s">
        <v>339</v>
      </c>
      <c r="C11" s="102" t="s">
        <v>1330</v>
      </c>
      <c r="D11" s="652">
        <v>1399.63700322575</v>
      </c>
    </row>
    <row r="12" spans="1:5" ht="30" customHeight="1" thickTop="1" thickBot="1">
      <c r="A12" s="200" t="s">
        <v>1331</v>
      </c>
      <c r="B12" s="100" t="s">
        <v>339</v>
      </c>
      <c r="C12" s="102" t="s">
        <v>1332</v>
      </c>
      <c r="D12" s="652">
        <v>1399.63700322575</v>
      </c>
    </row>
    <row r="13" spans="1:5" ht="30" customHeight="1" thickTop="1" thickBot="1">
      <c r="A13" s="200" t="s">
        <v>1333</v>
      </c>
      <c r="B13" s="100" t="s">
        <v>339</v>
      </c>
      <c r="C13" s="102" t="s">
        <v>1334</v>
      </c>
      <c r="D13" s="652">
        <v>1399.63700322575</v>
      </c>
    </row>
    <row r="14" spans="1:5" ht="30" customHeight="1" thickTop="1" thickBot="1">
      <c r="A14" s="200" t="s">
        <v>1335</v>
      </c>
      <c r="B14" s="100" t="s">
        <v>339</v>
      </c>
      <c r="C14" s="102" t="s">
        <v>1336</v>
      </c>
      <c r="D14" s="652">
        <v>1399.63700322575</v>
      </c>
    </row>
    <row r="15" spans="1:5" ht="30" customHeight="1" thickTop="1" thickBot="1">
      <c r="A15" s="200" t="s">
        <v>1317</v>
      </c>
      <c r="B15" s="100" t="s">
        <v>339</v>
      </c>
      <c r="C15" s="102" t="s">
        <v>1860</v>
      </c>
      <c r="D15" s="652">
        <v>1399.63700322575</v>
      </c>
    </row>
    <row r="16" spans="1:5" ht="30" customHeight="1" thickTop="1" thickBot="1">
      <c r="A16" s="200" t="s">
        <v>1227</v>
      </c>
      <c r="B16" s="100" t="s">
        <v>339</v>
      </c>
      <c r="C16" s="102" t="s">
        <v>1228</v>
      </c>
      <c r="D16" s="652">
        <v>1399.63700322575</v>
      </c>
    </row>
    <row r="17" spans="1:4" ht="30" customHeight="1" thickTop="1" thickBot="1">
      <c r="A17" s="200" t="s">
        <v>1229</v>
      </c>
      <c r="B17" s="100" t="s">
        <v>339</v>
      </c>
      <c r="C17" s="102" t="s">
        <v>1230</v>
      </c>
      <c r="D17" s="652">
        <v>1399.63700322575</v>
      </c>
    </row>
    <row r="18" spans="1:4" ht="30" customHeight="1" thickTop="1" thickBot="1">
      <c r="A18" s="200" t="s">
        <v>1231</v>
      </c>
      <c r="B18" s="100" t="s">
        <v>339</v>
      </c>
      <c r="C18" s="102" t="s">
        <v>1232</v>
      </c>
      <c r="D18" s="652">
        <v>1399.63700322575</v>
      </c>
    </row>
    <row r="19" spans="1:4" ht="30" customHeight="1" thickTop="1" thickBot="1">
      <c r="A19" s="200" t="s">
        <v>1235</v>
      </c>
      <c r="B19" s="100" t="s">
        <v>339</v>
      </c>
      <c r="C19" s="102" t="s">
        <v>1236</v>
      </c>
      <c r="D19" s="652">
        <v>1399.63700322575</v>
      </c>
    </row>
    <row r="20" spans="1:4" ht="30" customHeight="1" thickTop="1" thickBot="1">
      <c r="A20" s="200" t="s">
        <v>1407</v>
      </c>
      <c r="B20" s="100" t="s">
        <v>339</v>
      </c>
      <c r="C20" s="102" t="s">
        <v>1869</v>
      </c>
      <c r="D20" s="652">
        <v>1399.63700322575</v>
      </c>
    </row>
    <row r="21" spans="1:4" ht="30" customHeight="1" thickTop="1" thickBot="1">
      <c r="A21" s="200" t="s">
        <v>1239</v>
      </c>
      <c r="B21" s="100" t="s">
        <v>339</v>
      </c>
      <c r="C21" s="102" t="s">
        <v>1240</v>
      </c>
      <c r="D21" s="652">
        <v>1399.63700322575</v>
      </c>
    </row>
    <row r="22" spans="1:4" ht="30" customHeight="1" thickTop="1" thickBot="1">
      <c r="A22" s="200" t="s">
        <v>1390</v>
      </c>
      <c r="B22" s="100" t="s">
        <v>339</v>
      </c>
      <c r="C22" s="102" t="s">
        <v>1391</v>
      </c>
      <c r="D22" s="652">
        <v>1399.63700322575</v>
      </c>
    </row>
    <row r="23" spans="1:4" ht="30" customHeight="1" thickTop="1" thickBot="1">
      <c r="A23" s="200" t="s">
        <v>1247</v>
      </c>
      <c r="B23" s="100" t="s">
        <v>339</v>
      </c>
      <c r="C23" s="102" t="s">
        <v>1248</v>
      </c>
      <c r="D23" s="652">
        <v>1399.63700322575</v>
      </c>
    </row>
    <row r="24" spans="1:4" ht="30" customHeight="1" thickTop="1" thickBot="1">
      <c r="A24" s="200" t="s">
        <v>1269</v>
      </c>
      <c r="B24" s="100" t="s">
        <v>339</v>
      </c>
      <c r="C24" s="102" t="s">
        <v>1270</v>
      </c>
      <c r="D24" s="652">
        <v>1399.63700322575</v>
      </c>
    </row>
    <row r="25" spans="1:4" ht="30" customHeight="1" thickTop="1" thickBot="1">
      <c r="A25" s="200" t="s">
        <v>1241</v>
      </c>
      <c r="B25" s="100" t="s">
        <v>339</v>
      </c>
      <c r="C25" s="102" t="s">
        <v>1242</v>
      </c>
      <c r="D25" s="652">
        <v>1399.63700322575</v>
      </c>
    </row>
    <row r="26" spans="1:4" ht="30" customHeight="1" thickTop="1" thickBot="1">
      <c r="A26" s="200" t="s">
        <v>1246</v>
      </c>
      <c r="B26" s="100" t="s">
        <v>339</v>
      </c>
      <c r="C26" s="102" t="s">
        <v>1242</v>
      </c>
      <c r="D26" s="652">
        <v>1399.63700322575</v>
      </c>
    </row>
    <row r="27" spans="1:4" ht="30" customHeight="1" thickTop="1" thickBot="1">
      <c r="A27" s="200" t="s">
        <v>1303</v>
      </c>
      <c r="B27" s="100" t="s">
        <v>339</v>
      </c>
      <c r="C27" s="102" t="s">
        <v>1304</v>
      </c>
      <c r="D27" s="652">
        <v>1399.63700322575</v>
      </c>
    </row>
    <row r="28" spans="1:4" ht="30" customHeight="1" thickTop="1" thickBot="1">
      <c r="A28" s="200" t="s">
        <v>1249</v>
      </c>
      <c r="B28" s="100" t="s">
        <v>339</v>
      </c>
      <c r="C28" s="102" t="s">
        <v>1250</v>
      </c>
      <c r="D28" s="652">
        <v>1399.63700322575</v>
      </c>
    </row>
    <row r="29" spans="1:4" ht="30" customHeight="1" thickTop="1" thickBot="1">
      <c r="A29" s="200" t="s">
        <v>1254</v>
      </c>
      <c r="B29" s="100" t="s">
        <v>339</v>
      </c>
      <c r="C29" s="102" t="s">
        <v>1255</v>
      </c>
      <c r="D29" s="652">
        <v>1399.63700322575</v>
      </c>
    </row>
    <row r="30" spans="1:4" ht="30" customHeight="1" thickTop="1" thickBot="1">
      <c r="A30" s="200" t="s">
        <v>1252</v>
      </c>
      <c r="B30" s="100" t="s">
        <v>339</v>
      </c>
      <c r="C30" s="102" t="s">
        <v>1253</v>
      </c>
      <c r="D30" s="652">
        <v>1399.63700322575</v>
      </c>
    </row>
    <row r="31" spans="1:4" ht="30" customHeight="1" thickTop="1" thickBot="1">
      <c r="A31" s="200" t="s">
        <v>1267</v>
      </c>
      <c r="B31" s="100" t="s">
        <v>339</v>
      </c>
      <c r="C31" s="102" t="s">
        <v>1268</v>
      </c>
      <c r="D31" s="652">
        <v>1399.63700322575</v>
      </c>
    </row>
    <row r="32" spans="1:4" ht="30" customHeight="1" thickTop="1" thickBot="1">
      <c r="A32" s="200" t="s">
        <v>1256</v>
      </c>
      <c r="B32" s="100" t="s">
        <v>339</v>
      </c>
      <c r="C32" s="102" t="s">
        <v>1257</v>
      </c>
      <c r="D32" s="652">
        <v>1399.63700322575</v>
      </c>
    </row>
    <row r="33" spans="1:4" ht="30" customHeight="1" thickTop="1" thickBot="1">
      <c r="A33" s="200" t="s">
        <v>1272</v>
      </c>
      <c r="B33" s="100" t="s">
        <v>339</v>
      </c>
      <c r="C33" s="102" t="s">
        <v>1257</v>
      </c>
      <c r="D33" s="652">
        <v>1399.63700322575</v>
      </c>
    </row>
    <row r="34" spans="1:4" ht="30" customHeight="1" thickTop="1" thickBot="1">
      <c r="A34" s="200" t="s">
        <v>1273</v>
      </c>
      <c r="B34" s="100" t="s">
        <v>339</v>
      </c>
      <c r="C34" s="102" t="s">
        <v>1274</v>
      </c>
      <c r="D34" s="652">
        <v>1399.63700322575</v>
      </c>
    </row>
    <row r="35" spans="1:4" ht="30" customHeight="1" thickTop="1" thickBot="1">
      <c r="A35" s="200" t="s">
        <v>1323</v>
      </c>
      <c r="B35" s="100" t="s">
        <v>339</v>
      </c>
      <c r="C35" s="102" t="s">
        <v>1864</v>
      </c>
      <c r="D35" s="652">
        <v>1399.63700322575</v>
      </c>
    </row>
    <row r="36" spans="1:4" ht="30" customHeight="1" thickTop="1" thickBot="1">
      <c r="A36" s="200" t="s">
        <v>1404</v>
      </c>
      <c r="B36" s="100" t="s">
        <v>339</v>
      </c>
      <c r="C36" s="102" t="s">
        <v>1405</v>
      </c>
      <c r="D36" s="652">
        <v>1399.63700322575</v>
      </c>
    </row>
    <row r="37" spans="1:4" ht="30" customHeight="1" thickTop="1" thickBot="1">
      <c r="A37" s="200" t="s">
        <v>1385</v>
      </c>
      <c r="B37" s="100" t="s">
        <v>339</v>
      </c>
      <c r="C37" s="102" t="s">
        <v>1386</v>
      </c>
      <c r="D37" s="652">
        <v>1399.63700322575</v>
      </c>
    </row>
    <row r="38" spans="1:4" ht="30" customHeight="1" thickTop="1" thickBot="1">
      <c r="A38" s="200" t="s">
        <v>1264</v>
      </c>
      <c r="B38" s="100" t="s">
        <v>339</v>
      </c>
      <c r="C38" s="102" t="s">
        <v>1265</v>
      </c>
      <c r="D38" s="652">
        <v>1399.63700322575</v>
      </c>
    </row>
    <row r="39" spans="1:4" ht="30" customHeight="1" thickTop="1" thickBot="1">
      <c r="A39" s="200" t="s">
        <v>1221</v>
      </c>
      <c r="B39" s="100" t="s">
        <v>1223</v>
      </c>
      <c r="C39" s="102" t="s">
        <v>1280</v>
      </c>
      <c r="D39" s="652">
        <v>1399.63700322575</v>
      </c>
    </row>
    <row r="40" spans="1:4" ht="30" customHeight="1" thickTop="1" thickBot="1">
      <c r="A40" s="200" t="s">
        <v>1261</v>
      </c>
      <c r="B40" s="100" t="s">
        <v>339</v>
      </c>
      <c r="C40" s="102" t="s">
        <v>1262</v>
      </c>
      <c r="D40" s="652">
        <v>1399.63700322575</v>
      </c>
    </row>
    <row r="41" spans="1:4" ht="30" customHeight="1" thickTop="1" thickBot="1">
      <c r="A41" s="200" t="s">
        <v>1259</v>
      </c>
      <c r="B41" s="100" t="s">
        <v>339</v>
      </c>
      <c r="C41" s="102" t="s">
        <v>1260</v>
      </c>
      <c r="D41" s="652">
        <v>1399.63700322575</v>
      </c>
    </row>
    <row r="42" spans="1:4" ht="30" customHeight="1" thickTop="1" thickBot="1">
      <c r="A42" s="200" t="s">
        <v>1392</v>
      </c>
      <c r="B42" s="100" t="s">
        <v>339</v>
      </c>
      <c r="C42" s="102" t="s">
        <v>1260</v>
      </c>
      <c r="D42" s="652">
        <v>1399.63700322575</v>
      </c>
    </row>
    <row r="43" spans="1:4" ht="30" customHeight="1" thickTop="1" thickBot="1">
      <c r="A43" s="200" t="s">
        <v>1233</v>
      </c>
      <c r="B43" s="100" t="s">
        <v>339</v>
      </c>
      <c r="C43" s="102" t="s">
        <v>1234</v>
      </c>
      <c r="D43" s="652">
        <v>1399.63700322575</v>
      </c>
    </row>
    <row r="44" spans="1:4" ht="30" customHeight="1" thickTop="1" thickBot="1">
      <c r="A44" s="200" t="s">
        <v>1387</v>
      </c>
      <c r="B44" s="100" t="s">
        <v>339</v>
      </c>
      <c r="C44" s="102" t="s">
        <v>1234</v>
      </c>
      <c r="D44" s="652">
        <v>1399.63700322575</v>
      </c>
    </row>
    <row r="45" spans="1:4" ht="30" customHeight="1" thickTop="1" thickBot="1">
      <c r="A45" s="200" t="s">
        <v>1278</v>
      </c>
      <c r="B45" s="100" t="s">
        <v>339</v>
      </c>
      <c r="C45" s="102" t="s">
        <v>1279</v>
      </c>
      <c r="D45" s="652">
        <v>1399.63700322575</v>
      </c>
    </row>
    <row r="46" spans="1:4" ht="30" customHeight="1" thickTop="1" thickBot="1">
      <c r="A46" s="200" t="s">
        <v>1287</v>
      </c>
      <c r="B46" s="100" t="s">
        <v>339</v>
      </c>
      <c r="C46" s="102" t="s">
        <v>1288</v>
      </c>
      <c r="D46" s="652">
        <v>1399.63700322575</v>
      </c>
    </row>
    <row r="47" spans="1:4" ht="30" customHeight="1" thickTop="1" thickBot="1">
      <c r="A47" s="200" t="s">
        <v>1291</v>
      </c>
      <c r="B47" s="100" t="s">
        <v>339</v>
      </c>
      <c r="C47" s="102" t="s">
        <v>1292</v>
      </c>
      <c r="D47" s="652">
        <v>1399.63700322575</v>
      </c>
    </row>
    <row r="48" spans="1:4" ht="30" customHeight="1" thickTop="1" thickBot="1">
      <c r="A48" s="200" t="s">
        <v>1283</v>
      </c>
      <c r="B48" s="100" t="s">
        <v>1223</v>
      </c>
      <c r="C48" s="102" t="s">
        <v>1284</v>
      </c>
      <c r="D48" s="652">
        <v>1399.63700322575</v>
      </c>
    </row>
    <row r="49" spans="1:4" ht="30" customHeight="1" thickTop="1" thickBot="1">
      <c r="A49" s="200" t="s">
        <v>1281</v>
      </c>
      <c r="B49" s="100" t="s">
        <v>339</v>
      </c>
      <c r="C49" s="102" t="s">
        <v>1282</v>
      </c>
      <c r="D49" s="652">
        <v>1399.63700322575</v>
      </c>
    </row>
    <row r="50" spans="1:4" ht="30" customHeight="1" thickTop="1" thickBot="1">
      <c r="A50" s="200" t="s">
        <v>1285</v>
      </c>
      <c r="B50" s="100" t="s">
        <v>339</v>
      </c>
      <c r="C50" s="102" t="s">
        <v>1286</v>
      </c>
      <c r="D50" s="652">
        <v>1399.63700322575</v>
      </c>
    </row>
    <row r="51" spans="1:4" ht="30" customHeight="1" thickTop="1" thickBot="1">
      <c r="A51" s="200" t="s">
        <v>1314</v>
      </c>
      <c r="B51" s="100" t="s">
        <v>1306</v>
      </c>
      <c r="C51" s="102" t="s">
        <v>1315</v>
      </c>
      <c r="D51" s="652">
        <v>1399.63700322575</v>
      </c>
    </row>
    <row r="52" spans="1:4" ht="30" customHeight="1" thickTop="1" thickBot="1">
      <c r="A52" s="200" t="s">
        <v>1316</v>
      </c>
      <c r="B52" s="100" t="s">
        <v>1306</v>
      </c>
      <c r="C52" s="102" t="s">
        <v>1315</v>
      </c>
      <c r="D52" s="652">
        <v>1399.63700322575</v>
      </c>
    </row>
    <row r="53" spans="1:4" ht="30" customHeight="1" thickTop="1" thickBot="1">
      <c r="A53" s="200" t="s">
        <v>1289</v>
      </c>
      <c r="B53" s="100" t="s">
        <v>339</v>
      </c>
      <c r="C53" s="102" t="s">
        <v>1290</v>
      </c>
      <c r="D53" s="652">
        <v>1399.63700322575</v>
      </c>
    </row>
    <row r="54" spans="1:4" ht="30" customHeight="1" thickTop="1" thickBot="1">
      <c r="A54" s="200" t="s">
        <v>1293</v>
      </c>
      <c r="B54" s="100" t="s">
        <v>339</v>
      </c>
      <c r="C54" s="102" t="s">
        <v>1294</v>
      </c>
      <c r="D54" s="652">
        <v>1536.1586242141284</v>
      </c>
    </row>
    <row r="55" spans="1:4" ht="30" customHeight="1" thickTop="1" thickBot="1">
      <c r="A55" s="200" t="s">
        <v>1378</v>
      </c>
      <c r="B55" s="100" t="s">
        <v>339</v>
      </c>
      <c r="C55" s="102" t="s">
        <v>2029</v>
      </c>
      <c r="D55" s="652">
        <v>1536.1586242141284</v>
      </c>
    </row>
    <row r="56" spans="1:4" ht="30" customHeight="1" thickTop="1" thickBot="1">
      <c r="A56" s="200" t="s">
        <v>1379</v>
      </c>
      <c r="B56" s="100" t="s">
        <v>339</v>
      </c>
      <c r="C56" s="102" t="s">
        <v>2030</v>
      </c>
      <c r="D56" s="652">
        <v>1536.1586242141284</v>
      </c>
    </row>
    <row r="57" spans="1:4" ht="30" customHeight="1" thickTop="1" thickBot="1">
      <c r="A57" s="200" t="s">
        <v>1380</v>
      </c>
      <c r="B57" s="100" t="s">
        <v>339</v>
      </c>
      <c r="C57" s="102" t="s">
        <v>2031</v>
      </c>
      <c r="D57" s="652">
        <v>1536.1586242141284</v>
      </c>
    </row>
    <row r="58" spans="1:4" ht="30" customHeight="1" thickTop="1" thickBot="1">
      <c r="A58" s="200" t="s">
        <v>1357</v>
      </c>
      <c r="B58" s="100" t="s">
        <v>339</v>
      </c>
      <c r="C58" s="102" t="s">
        <v>1867</v>
      </c>
      <c r="D58" s="652">
        <v>1536.1586242141284</v>
      </c>
    </row>
    <row r="59" spans="1:4" ht="30" customHeight="1" thickTop="1" thickBot="1">
      <c r="A59" s="200" t="s">
        <v>1295</v>
      </c>
      <c r="B59" s="100" t="s">
        <v>339</v>
      </c>
      <c r="C59" s="102" t="s">
        <v>1296</v>
      </c>
      <c r="D59" s="652">
        <v>1561.901622196885</v>
      </c>
    </row>
    <row r="60" spans="1:4" ht="30" customHeight="1" thickTop="1" thickBot="1">
      <c r="A60" s="200" t="s">
        <v>1376</v>
      </c>
      <c r="B60" s="100" t="s">
        <v>339</v>
      </c>
      <c r="C60" s="102" t="s">
        <v>1377</v>
      </c>
      <c r="D60" s="652">
        <v>1536.1586242141284</v>
      </c>
    </row>
    <row r="61" spans="1:4" ht="30" customHeight="1" thickTop="1" thickBot="1">
      <c r="A61" s="200" t="s">
        <v>1362</v>
      </c>
      <c r="B61" s="100" t="s">
        <v>339</v>
      </c>
      <c r="C61" s="102" t="s">
        <v>1363</v>
      </c>
      <c r="D61" s="652">
        <v>1536.1586242141284</v>
      </c>
    </row>
    <row r="62" spans="1:4" ht="30" customHeight="1" thickTop="1" thickBot="1">
      <c r="A62" s="200" t="s">
        <v>1369</v>
      </c>
      <c r="B62" s="100" t="s">
        <v>339</v>
      </c>
      <c r="C62" s="102" t="s">
        <v>1370</v>
      </c>
      <c r="D62" s="652">
        <v>1536.1586242141284</v>
      </c>
    </row>
    <row r="63" spans="1:4" ht="30" customHeight="1" thickTop="1" thickBot="1">
      <c r="A63" s="200" t="s">
        <v>1373</v>
      </c>
      <c r="B63" s="100" t="s">
        <v>339</v>
      </c>
      <c r="C63" s="102" t="s">
        <v>1374</v>
      </c>
      <c r="D63" s="652">
        <v>1536.1586242141284</v>
      </c>
    </row>
    <row r="64" spans="1:4" ht="30" customHeight="1" thickTop="1" thickBot="1">
      <c r="A64" s="200" t="s">
        <v>1360</v>
      </c>
      <c r="B64" s="100" t="s">
        <v>339</v>
      </c>
      <c r="C64" s="102" t="s">
        <v>1361</v>
      </c>
      <c r="D64" s="652">
        <v>1536.1586242141284</v>
      </c>
    </row>
    <row r="65" spans="1:4" ht="30" customHeight="1" thickTop="1" thickBot="1">
      <c r="A65" s="200" t="s">
        <v>1297</v>
      </c>
      <c r="B65" s="100" t="s">
        <v>339</v>
      </c>
      <c r="C65" s="102" t="s">
        <v>1298</v>
      </c>
      <c r="D65" s="652">
        <v>1536.1586242141284</v>
      </c>
    </row>
    <row r="66" spans="1:4" ht="30" customHeight="1" thickTop="1" thickBot="1">
      <c r="A66" s="200" t="s">
        <v>1367</v>
      </c>
      <c r="B66" s="100" t="s">
        <v>339</v>
      </c>
      <c r="C66" s="102" t="s">
        <v>1368</v>
      </c>
      <c r="D66" s="652">
        <v>1536.1586242141284</v>
      </c>
    </row>
    <row r="67" spans="1:4" ht="30" customHeight="1" thickTop="1" thickBot="1">
      <c r="A67" s="200" t="s">
        <v>1371</v>
      </c>
      <c r="B67" s="100" t="s">
        <v>339</v>
      </c>
      <c r="C67" s="102" t="s">
        <v>1372</v>
      </c>
      <c r="D67" s="652">
        <v>1536.1586242141284</v>
      </c>
    </row>
    <row r="68" spans="1:4" ht="30" customHeight="1" thickTop="1" thickBot="1">
      <c r="A68" s="200" t="s">
        <v>1343</v>
      </c>
      <c r="B68" s="100" t="s">
        <v>339</v>
      </c>
      <c r="C68" s="102" t="s">
        <v>1344</v>
      </c>
      <c r="D68" s="652">
        <v>1536.1586242141284</v>
      </c>
    </row>
    <row r="69" spans="1:4" ht="30" customHeight="1" thickTop="1" thickBot="1">
      <c r="A69" s="200" t="s">
        <v>1383</v>
      </c>
      <c r="B69" s="100" t="s">
        <v>339</v>
      </c>
      <c r="C69" s="102" t="s">
        <v>2033</v>
      </c>
      <c r="D69" s="652">
        <v>1536.1586242141284</v>
      </c>
    </row>
    <row r="70" spans="1:4" ht="30" customHeight="1" thickTop="1" thickBot="1">
      <c r="A70" s="200" t="s">
        <v>1384</v>
      </c>
      <c r="B70" s="100" t="s">
        <v>339</v>
      </c>
      <c r="C70" s="102" t="s">
        <v>2034</v>
      </c>
      <c r="D70" s="652">
        <v>1536.1586242141284</v>
      </c>
    </row>
    <row r="71" spans="1:4" ht="30" customHeight="1" thickTop="1" thickBot="1">
      <c r="A71" s="200" t="s">
        <v>1381</v>
      </c>
      <c r="B71" s="100" t="s">
        <v>339</v>
      </c>
      <c r="C71" s="102" t="s">
        <v>2035</v>
      </c>
      <c r="D71" s="652">
        <v>1536.1586242141284</v>
      </c>
    </row>
    <row r="72" spans="1:4" ht="30" customHeight="1" thickTop="1" thickBot="1">
      <c r="A72" s="200" t="s">
        <v>1382</v>
      </c>
      <c r="B72" s="100" t="s">
        <v>339</v>
      </c>
      <c r="C72" s="102" t="s">
        <v>2036</v>
      </c>
      <c r="D72" s="652">
        <v>1536.1586242141284</v>
      </c>
    </row>
    <row r="73" spans="1:4" ht="30" customHeight="1" thickTop="1" thickBot="1">
      <c r="A73" s="200" t="s">
        <v>1350</v>
      </c>
      <c r="B73" s="100" t="s">
        <v>339</v>
      </c>
      <c r="C73" s="102" t="s">
        <v>1351</v>
      </c>
      <c r="D73" s="652">
        <v>1536.1586242141284</v>
      </c>
    </row>
    <row r="74" spans="1:4" ht="30" customHeight="1" thickTop="1" thickBot="1">
      <c r="A74" s="200" t="s">
        <v>1349</v>
      </c>
      <c r="B74" s="100" t="s">
        <v>339</v>
      </c>
      <c r="C74" s="102" t="s">
        <v>1866</v>
      </c>
      <c r="D74" s="652">
        <v>1536.1586242141284</v>
      </c>
    </row>
    <row r="75" spans="1:4" ht="30" customHeight="1" thickTop="1" thickBot="1">
      <c r="A75" s="200" t="s">
        <v>1347</v>
      </c>
      <c r="B75" s="100" t="s">
        <v>339</v>
      </c>
      <c r="C75" s="102" t="s">
        <v>1348</v>
      </c>
      <c r="D75" s="652">
        <v>1536.1586242141284</v>
      </c>
    </row>
    <row r="76" spans="1:4" ht="30" customHeight="1" thickTop="1" thickBot="1">
      <c r="A76" s="200" t="s">
        <v>1375</v>
      </c>
      <c r="B76" s="100" t="s">
        <v>339</v>
      </c>
      <c r="C76" s="102" t="s">
        <v>2028</v>
      </c>
      <c r="D76" s="652">
        <v>1536.1586242141284</v>
      </c>
    </row>
    <row r="77" spans="1:4" ht="30" customHeight="1" thickTop="1" thickBot="1">
      <c r="A77" s="200" t="s">
        <v>1353</v>
      </c>
      <c r="B77" s="100" t="s">
        <v>339</v>
      </c>
      <c r="C77" s="102" t="s">
        <v>1354</v>
      </c>
      <c r="D77" s="652">
        <v>1536.1586242141284</v>
      </c>
    </row>
    <row r="78" spans="1:4" ht="30" customHeight="1" thickTop="1" thickBot="1">
      <c r="A78" s="200" t="s">
        <v>1355</v>
      </c>
      <c r="B78" s="100" t="s">
        <v>339</v>
      </c>
      <c r="C78" s="102" t="s">
        <v>1356</v>
      </c>
      <c r="D78" s="652">
        <v>1536.1586242141284</v>
      </c>
    </row>
    <row r="79" spans="1:4" ht="30" customHeight="1" thickTop="1" thickBot="1">
      <c r="A79" s="200" t="s">
        <v>1358</v>
      </c>
      <c r="B79" s="100" t="s">
        <v>339</v>
      </c>
      <c r="C79" s="102" t="s">
        <v>1359</v>
      </c>
      <c r="D79" s="652">
        <v>1536.1586242141284</v>
      </c>
    </row>
    <row r="80" spans="1:4" ht="30" customHeight="1" thickTop="1" thickBot="1">
      <c r="A80" s="200" t="s">
        <v>1337</v>
      </c>
      <c r="B80" s="100" t="s">
        <v>339</v>
      </c>
      <c r="C80" s="102" t="s">
        <v>1338</v>
      </c>
      <c r="D80" s="652">
        <v>1536.1586242141284</v>
      </c>
    </row>
    <row r="81" spans="1:4" ht="30" customHeight="1" thickTop="1" thickBot="1">
      <c r="A81" s="200" t="s">
        <v>1341</v>
      </c>
      <c r="B81" s="100" t="s">
        <v>339</v>
      </c>
      <c r="C81" s="102" t="s">
        <v>1342</v>
      </c>
      <c r="D81" s="652">
        <v>1536.1586242141284</v>
      </c>
    </row>
    <row r="82" spans="1:4" ht="30" customHeight="1" thickTop="1" thickBot="1">
      <c r="A82" s="200" t="s">
        <v>1345</v>
      </c>
      <c r="B82" s="100" t="s">
        <v>339</v>
      </c>
      <c r="C82" s="102" t="s">
        <v>1346</v>
      </c>
      <c r="D82" s="652">
        <v>1536.1586242141284</v>
      </c>
    </row>
    <row r="83" spans="1:4" ht="30" customHeight="1" thickTop="1" thickBot="1">
      <c r="A83" s="200" t="s">
        <v>1339</v>
      </c>
      <c r="B83" s="100" t="s">
        <v>339</v>
      </c>
      <c r="C83" s="102" t="s">
        <v>1340</v>
      </c>
      <c r="D83" s="652">
        <v>1536.1586242141284</v>
      </c>
    </row>
    <row r="84" spans="1:4" ht="30" customHeight="1" thickTop="1" thickBot="1">
      <c r="A84" s="200" t="s">
        <v>1305</v>
      </c>
      <c r="B84" s="100" t="s">
        <v>339</v>
      </c>
      <c r="C84" s="102" t="s">
        <v>1307</v>
      </c>
      <c r="D84" s="652">
        <v>1399.63700322575</v>
      </c>
    </row>
    <row r="85" spans="1:4" ht="30" customHeight="1" thickTop="1" thickBot="1">
      <c r="A85" s="200" t="s">
        <v>1308</v>
      </c>
      <c r="B85" s="100" t="s">
        <v>339</v>
      </c>
      <c r="C85" s="102" t="s">
        <v>1859</v>
      </c>
      <c r="D85" s="652">
        <v>1399.63700322575</v>
      </c>
    </row>
    <row r="86" spans="1:4" ht="30" customHeight="1" thickTop="1" thickBot="1">
      <c r="A86" s="200" t="s">
        <v>1309</v>
      </c>
      <c r="B86" s="100" t="s">
        <v>1306</v>
      </c>
      <c r="C86" s="102" t="s">
        <v>1310</v>
      </c>
      <c r="D86" s="652">
        <v>1399.63700322575</v>
      </c>
    </row>
    <row r="87" spans="1:4" ht="30" customHeight="1" thickTop="1" thickBot="1">
      <c r="A87" s="200" t="s">
        <v>1311</v>
      </c>
      <c r="B87" s="100" t="s">
        <v>339</v>
      </c>
      <c r="C87" s="102" t="s">
        <v>1312</v>
      </c>
      <c r="D87" s="652">
        <v>1399.63700322575</v>
      </c>
    </row>
    <row r="88" spans="1:4" ht="30" customHeight="1" thickTop="1" thickBot="1">
      <c r="A88" s="200" t="s">
        <v>1313</v>
      </c>
      <c r="B88" s="100" t="s">
        <v>339</v>
      </c>
      <c r="C88" s="102" t="s">
        <v>1312</v>
      </c>
      <c r="D88" s="652">
        <v>1399.63700322575</v>
      </c>
    </row>
    <row r="89" spans="1:4" ht="30" customHeight="1" thickTop="1" thickBot="1">
      <c r="A89" s="200" t="s">
        <v>1243</v>
      </c>
      <c r="B89" s="100" t="s">
        <v>339</v>
      </c>
      <c r="C89" s="102" t="s">
        <v>1852</v>
      </c>
      <c r="D89" s="652">
        <v>1399.63700322575</v>
      </c>
    </row>
    <row r="90" spans="1:4" ht="30" customHeight="1" thickTop="1" thickBot="1">
      <c r="A90" s="200" t="s">
        <v>1365</v>
      </c>
      <c r="B90" s="100" t="s">
        <v>339</v>
      </c>
      <c r="C90" s="102" t="s">
        <v>1366</v>
      </c>
      <c r="D90" s="652">
        <v>1399.63700322575</v>
      </c>
    </row>
    <row r="91" spans="1:4" ht="30" customHeight="1" thickTop="1" thickBot="1">
      <c r="A91" s="200" t="s">
        <v>1244</v>
      </c>
      <c r="B91" s="100" t="s">
        <v>339</v>
      </c>
      <c r="C91" s="102" t="s">
        <v>1245</v>
      </c>
      <c r="D91" s="652">
        <v>1399.63700322575</v>
      </c>
    </row>
    <row r="92" spans="1:4" ht="30" customHeight="1" thickTop="1" thickBot="1">
      <c r="A92" s="200" t="s">
        <v>1277</v>
      </c>
      <c r="B92" s="100" t="s">
        <v>339</v>
      </c>
      <c r="C92" s="102" t="s">
        <v>1858</v>
      </c>
      <c r="D92" s="652">
        <v>1399.63700322575</v>
      </c>
    </row>
    <row r="93" spans="1:4" ht="30" customHeight="1" thickTop="1" thickBot="1">
      <c r="A93" s="200" t="s">
        <v>1408</v>
      </c>
      <c r="B93" s="100" t="s">
        <v>1406</v>
      </c>
      <c r="C93" s="102" t="s">
        <v>1870</v>
      </c>
      <c r="D93" s="652">
        <v>65.869189849698003</v>
      </c>
    </row>
    <row r="94" spans="1:4" ht="30" customHeight="1" thickTop="1" thickBot="1">
      <c r="A94" s="200" t="s">
        <v>1399</v>
      </c>
      <c r="B94" s="100" t="s">
        <v>92</v>
      </c>
      <c r="C94" s="102" t="s">
        <v>1868</v>
      </c>
      <c r="D94" s="652">
        <v>342216.68211599154</v>
      </c>
    </row>
    <row r="95" spans="1:4" ht="30" customHeight="1" thickTop="1" thickBot="1">
      <c r="A95" s="200" t="s">
        <v>1222</v>
      </c>
      <c r="B95" s="100" t="s">
        <v>1223</v>
      </c>
      <c r="C95" s="102" t="s">
        <v>1224</v>
      </c>
      <c r="D95" s="652">
        <v>0.37320355364351004</v>
      </c>
    </row>
    <row r="96" spans="1:4" ht="30" customHeight="1" thickTop="1" thickBot="1">
      <c r="A96" s="200" t="s">
        <v>1631</v>
      </c>
      <c r="B96" s="100" t="s">
        <v>339</v>
      </c>
      <c r="C96" s="102" t="s">
        <v>1851</v>
      </c>
      <c r="D96" s="652">
        <v>1430.0407035065127</v>
      </c>
    </row>
    <row r="97" spans="1:4" ht="30" customHeight="1" thickTop="1" thickBot="1">
      <c r="A97" s="200" t="s">
        <v>1412</v>
      </c>
      <c r="B97" s="100" t="s">
        <v>339</v>
      </c>
      <c r="C97" s="102" t="s">
        <v>1411</v>
      </c>
      <c r="D97" s="652">
        <v>1430.0407035065127</v>
      </c>
    </row>
    <row r="98" spans="1:4" ht="30" customHeight="1" thickTop="1" thickBot="1">
      <c r="A98" s="200" t="s">
        <v>1237</v>
      </c>
      <c r="B98" s="100" t="s">
        <v>92</v>
      </c>
      <c r="C98" s="102" t="s">
        <v>1238</v>
      </c>
      <c r="D98" s="652">
        <v>23144.005060855852</v>
      </c>
    </row>
    <row r="99" spans="1:4" ht="30" customHeight="1" thickTop="1" thickBot="1">
      <c r="A99" s="200" t="s">
        <v>1251</v>
      </c>
      <c r="B99" s="100" t="s">
        <v>339</v>
      </c>
      <c r="C99" s="102" t="s">
        <v>1853</v>
      </c>
      <c r="D99" s="652">
        <v>1449.7363349081963</v>
      </c>
    </row>
    <row r="100" spans="1:4" ht="30" customHeight="1" thickTop="1" thickBot="1">
      <c r="A100" s="200" t="s">
        <v>1320</v>
      </c>
      <c r="B100" s="100" t="s">
        <v>1306</v>
      </c>
      <c r="C100" s="102" t="s">
        <v>1863</v>
      </c>
      <c r="D100" s="652">
        <v>1408.3152967679623</v>
      </c>
    </row>
    <row r="101" spans="1:4" ht="30" customHeight="1" thickTop="1" thickBot="1">
      <c r="A101" s="200" t="s">
        <v>1393</v>
      </c>
      <c r="B101" s="100" t="s">
        <v>339</v>
      </c>
      <c r="C101" s="102" t="s">
        <v>1394</v>
      </c>
      <c r="D101" s="652">
        <v>5540.0638512563228</v>
      </c>
    </row>
    <row r="102" spans="1:4" ht="30" customHeight="1" thickTop="1" thickBot="1">
      <c r="A102" s="200" t="s">
        <v>1395</v>
      </c>
      <c r="B102" s="100" t="s">
        <v>141</v>
      </c>
      <c r="C102" s="102" t="s">
        <v>1396</v>
      </c>
      <c r="D102" s="652">
        <v>135508.92627577615</v>
      </c>
    </row>
    <row r="103" spans="1:4" ht="30" customHeight="1" thickTop="1" thickBot="1">
      <c r="A103" s="200" t="s">
        <v>1327</v>
      </c>
      <c r="B103" s="100" t="s">
        <v>344</v>
      </c>
      <c r="C103" s="102" t="s">
        <v>1328</v>
      </c>
      <c r="D103" s="652">
        <v>0.66273661024374697</v>
      </c>
    </row>
    <row r="104" spans="1:4" ht="30" customHeight="1" thickTop="1" thickBot="1">
      <c r="A104" s="200" t="s">
        <v>1325</v>
      </c>
      <c r="B104" s="100" t="s">
        <v>344</v>
      </c>
      <c r="C104" s="102" t="s">
        <v>1326</v>
      </c>
      <c r="D104" s="652">
        <v>0.3520788241919906</v>
      </c>
    </row>
    <row r="105" spans="1:4" ht="30" customHeight="1" thickTop="1" thickBot="1">
      <c r="A105" s="200" t="s">
        <v>1275</v>
      </c>
      <c r="B105" s="100" t="s">
        <v>339</v>
      </c>
      <c r="C105" s="102" t="s">
        <v>1276</v>
      </c>
      <c r="D105" s="652">
        <v>2609.5254028347535</v>
      </c>
    </row>
    <row r="106" spans="1:4" ht="30" customHeight="1" thickTop="1" thickBot="1">
      <c r="A106" s="200" t="s">
        <v>1402</v>
      </c>
      <c r="B106" s="100" t="s">
        <v>92</v>
      </c>
      <c r="C106" s="102" t="s">
        <v>1403</v>
      </c>
      <c r="D106" s="652">
        <v>149714.97617111495</v>
      </c>
    </row>
    <row r="107" spans="1:4" ht="30" customHeight="1" thickTop="1" thickBot="1">
      <c r="A107" s="200" t="s">
        <v>1301</v>
      </c>
      <c r="B107" s="100" t="s">
        <v>339</v>
      </c>
      <c r="C107" s="102" t="s">
        <v>1302</v>
      </c>
      <c r="D107" s="652">
        <v>1558.1007464234033</v>
      </c>
    </row>
    <row r="108" spans="1:4" ht="30" customHeight="1" thickTop="1" thickBot="1">
      <c r="A108" s="200" t="s">
        <v>1263</v>
      </c>
      <c r="B108" s="100" t="s">
        <v>339</v>
      </c>
      <c r="C108" s="102" t="s">
        <v>1855</v>
      </c>
      <c r="D108" s="652">
        <v>1503.2178708875929</v>
      </c>
    </row>
    <row r="109" spans="1:4" ht="30" customHeight="1" thickTop="1" thickBot="1">
      <c r="A109" s="200" t="s">
        <v>1258</v>
      </c>
      <c r="B109" s="100" t="s">
        <v>339</v>
      </c>
      <c r="C109" s="102" t="s">
        <v>1854</v>
      </c>
      <c r="D109" s="652">
        <v>1517.8533043638095</v>
      </c>
    </row>
    <row r="110" spans="1:4" ht="30" customHeight="1" thickTop="1" thickBot="1">
      <c r="A110" s="200" t="s">
        <v>1397</v>
      </c>
      <c r="B110" s="100" t="s">
        <v>339</v>
      </c>
      <c r="C110" s="102" t="s">
        <v>1398</v>
      </c>
      <c r="D110" s="652">
        <v>1506.8767292566472</v>
      </c>
    </row>
    <row r="111" spans="1:4" ht="30" customHeight="1" thickTop="1" thickBot="1">
      <c r="A111" s="200" t="s">
        <v>1318</v>
      </c>
      <c r="B111" s="100" t="s">
        <v>1306</v>
      </c>
      <c r="C111" s="102" t="s">
        <v>1861</v>
      </c>
      <c r="D111" s="652">
        <v>1028.2692349584802</v>
      </c>
    </row>
    <row r="112" spans="1:4" ht="30" customHeight="1" thickTop="1" thickBot="1">
      <c r="A112" s="200" t="s">
        <v>1319</v>
      </c>
      <c r="B112" s="100" t="s">
        <v>344</v>
      </c>
      <c r="C112" s="102" t="s">
        <v>1862</v>
      </c>
      <c r="D112" s="652">
        <v>2.9681574252531693</v>
      </c>
    </row>
    <row r="113" spans="1:4" ht="30" customHeight="1" thickTop="1" thickBot="1">
      <c r="A113" s="200" t="s">
        <v>1324</v>
      </c>
      <c r="B113" s="100" t="s">
        <v>1306</v>
      </c>
      <c r="C113" s="102" t="s">
        <v>1865</v>
      </c>
      <c r="D113" s="652">
        <v>704.15764838398115</v>
      </c>
    </row>
    <row r="114" spans="1:4" ht="30" customHeight="1" thickTop="1" thickBot="1">
      <c r="A114" s="200" t="s">
        <v>1400</v>
      </c>
      <c r="B114" s="100" t="s">
        <v>92</v>
      </c>
      <c r="C114" s="102" t="s">
        <v>1401</v>
      </c>
      <c r="D114" s="652">
        <v>1164138.2769312817</v>
      </c>
    </row>
    <row r="115" spans="1:4" ht="30" customHeight="1" thickTop="1" thickBot="1">
      <c r="A115" s="200" t="s">
        <v>1321</v>
      </c>
      <c r="B115" s="100" t="s">
        <v>92</v>
      </c>
      <c r="C115" s="102" t="s">
        <v>1322</v>
      </c>
      <c r="D115" s="652">
        <v>1087.3022511811473</v>
      </c>
    </row>
    <row r="116" spans="1:4" ht="30" customHeight="1" thickTop="1" thickBot="1">
      <c r="A116" s="200" t="s">
        <v>1271</v>
      </c>
      <c r="B116" s="100" t="s">
        <v>339</v>
      </c>
      <c r="C116" s="102" t="s">
        <v>1857</v>
      </c>
      <c r="D116" s="652">
        <v>1053.1416109785628</v>
      </c>
    </row>
    <row r="117" spans="1:4" ht="30" customHeight="1" thickTop="1" thickBot="1">
      <c r="A117" s="200" t="s">
        <v>1299</v>
      </c>
      <c r="B117" s="100" t="s">
        <v>92</v>
      </c>
      <c r="C117" s="102" t="s">
        <v>1300</v>
      </c>
      <c r="D117" s="652">
        <v>527414.07863960182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9"/>
      <c r="B1" s="702"/>
      <c r="C1" s="703"/>
      <c r="D1" s="703"/>
      <c r="E1" s="703"/>
      <c r="F1" s="703"/>
      <c r="G1" s="703"/>
      <c r="H1" s="703"/>
      <c r="I1" s="704"/>
      <c r="J1" s="711" t="s">
        <v>933</v>
      </c>
      <c r="K1" s="718" t="s">
        <v>2198</v>
      </c>
      <c r="L1" s="719"/>
      <c r="M1" s="720"/>
    </row>
    <row r="2" spans="1:13" s="489" customFormat="1">
      <c r="A2" s="700"/>
      <c r="B2" s="724" t="s">
        <v>934</v>
      </c>
      <c r="C2" s="725"/>
      <c r="D2" s="725"/>
      <c r="E2" s="725"/>
      <c r="F2" s="725"/>
      <c r="G2" s="725"/>
      <c r="H2" s="725"/>
      <c r="I2" s="726"/>
      <c r="J2" s="712"/>
      <c r="K2" s="721"/>
      <c r="L2" s="722"/>
      <c r="M2" s="723"/>
    </row>
    <row r="3" spans="1:13" s="489" customFormat="1">
      <c r="A3" s="700"/>
      <c r="B3" s="705" t="s">
        <v>2199</v>
      </c>
      <c r="C3" s="706"/>
      <c r="D3" s="706"/>
      <c r="E3" s="706"/>
      <c r="F3" s="706"/>
      <c r="G3" s="706"/>
      <c r="H3" s="706"/>
      <c r="I3" s="707"/>
      <c r="J3" s="716" t="s">
        <v>935</v>
      </c>
      <c r="K3" s="728">
        <v>1</v>
      </c>
      <c r="L3" s="729"/>
      <c r="M3" s="730"/>
    </row>
    <row r="4" spans="1:13" s="489" customFormat="1">
      <c r="A4" s="700"/>
      <c r="B4" s="705" t="s">
        <v>2200</v>
      </c>
      <c r="C4" s="706"/>
      <c r="D4" s="706"/>
      <c r="E4" s="706"/>
      <c r="F4" s="706"/>
      <c r="G4" s="706"/>
      <c r="H4" s="706"/>
      <c r="I4" s="707"/>
      <c r="J4" s="727"/>
      <c r="K4" s="731"/>
      <c r="L4" s="732"/>
      <c r="M4" s="733"/>
    </row>
    <row r="5" spans="1:13" s="489" customFormat="1">
      <c r="A5" s="700"/>
      <c r="B5" s="713" t="s">
        <v>2201</v>
      </c>
      <c r="C5" s="714"/>
      <c r="D5" s="714"/>
      <c r="E5" s="714"/>
      <c r="F5" s="714"/>
      <c r="G5" s="714"/>
      <c r="H5" s="714"/>
      <c r="I5" s="715"/>
      <c r="J5" s="716" t="s">
        <v>936</v>
      </c>
      <c r="K5" s="734"/>
      <c r="L5" s="734" t="s">
        <v>937</v>
      </c>
      <c r="M5" s="736"/>
    </row>
    <row r="6" spans="1:13" s="489" customFormat="1" ht="13.5" customHeight="1" thickBot="1">
      <c r="A6" s="701"/>
      <c r="B6" s="708"/>
      <c r="C6" s="709"/>
      <c r="D6" s="709"/>
      <c r="E6" s="709"/>
      <c r="F6" s="709"/>
      <c r="G6" s="709"/>
      <c r="H6" s="709"/>
      <c r="I6" s="710"/>
      <c r="J6" s="717"/>
      <c r="K6" s="735"/>
      <c r="L6" s="735"/>
      <c r="M6" s="73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6" t="s">
        <v>2205</v>
      </c>
      <c r="B10" s="697"/>
      <c r="C10" s="697"/>
      <c r="D10" s="697"/>
      <c r="E10" s="508" t="s">
        <v>2206</v>
      </c>
      <c r="F10" s="509"/>
      <c r="H10" s="698" t="s">
        <v>2207</v>
      </c>
      <c r="I10" s="698"/>
      <c r="J10" s="510" t="s">
        <v>2206</v>
      </c>
      <c r="K10" s="511"/>
      <c r="L10" s="511"/>
      <c r="M10" s="512"/>
    </row>
    <row r="11" spans="1:13" s="489" customFormat="1" ht="24" customHeight="1">
      <c r="A11" s="513" t="s">
        <v>939</v>
      </c>
      <c r="B11" s="514"/>
      <c r="C11" s="695"/>
      <c r="D11" s="69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8"/>
      <c r="L12" s="738"/>
      <c r="M12" s="739"/>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0" t="s">
        <v>2202</v>
      </c>
      <c r="F25" s="740"/>
      <c r="G25" s="740"/>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1" t="s">
        <v>942</v>
      </c>
      <c r="B27" s="742"/>
      <c r="C27" s="742"/>
      <c r="D27" s="742"/>
      <c r="E27" s="742"/>
      <c r="F27" s="742"/>
      <c r="G27" s="742"/>
      <c r="H27" s="742"/>
      <c r="I27" s="742"/>
      <c r="J27" s="742"/>
      <c r="K27" s="742"/>
      <c r="L27" s="742"/>
      <c r="M27" s="743"/>
    </row>
    <row r="28" spans="1:13" ht="13.5" thickBot="1">
      <c r="A28" s="555"/>
      <c r="B28" s="556"/>
      <c r="C28" s="556"/>
      <c r="D28" s="556"/>
      <c r="E28" s="556"/>
      <c r="F28" s="556"/>
      <c r="G28" s="556"/>
      <c r="H28" s="556"/>
      <c r="I28" s="556"/>
      <c r="J28" s="556"/>
      <c r="K28" s="556"/>
      <c r="L28" s="556"/>
      <c r="M28" s="557"/>
    </row>
    <row r="29" spans="1:13" ht="25.5">
      <c r="A29" s="558" t="s">
        <v>943</v>
      </c>
      <c r="B29" s="744" t="s">
        <v>944</v>
      </c>
      <c r="C29" s="745"/>
      <c r="D29" s="745"/>
      <c r="E29" s="745"/>
      <c r="F29" s="745"/>
      <c r="G29" s="745"/>
      <c r="H29" s="745"/>
      <c r="I29" s="746"/>
      <c r="J29" s="559" t="s">
        <v>2215</v>
      </c>
      <c r="K29" s="747" t="s">
        <v>945</v>
      </c>
      <c r="L29" s="748"/>
      <c r="M29" s="558" t="s">
        <v>946</v>
      </c>
    </row>
    <row r="30" spans="1:13" ht="13.5" thickBot="1">
      <c r="A30" s="560"/>
      <c r="B30" s="561"/>
      <c r="C30" s="562"/>
      <c r="D30" s="562"/>
      <c r="E30" s="562"/>
      <c r="F30" s="562"/>
      <c r="G30" s="562"/>
      <c r="H30" s="562"/>
      <c r="I30" s="562"/>
      <c r="J30" s="563"/>
      <c r="K30" s="749"/>
      <c r="L30" s="750"/>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1" t="s">
        <v>944</v>
      </c>
      <c r="B34" s="752"/>
      <c r="C34" s="752"/>
      <c r="D34" s="752"/>
      <c r="E34" s="752"/>
      <c r="F34" s="752"/>
      <c r="G34" s="753"/>
      <c r="H34" s="754" t="s">
        <v>948</v>
      </c>
      <c r="I34" s="755"/>
      <c r="J34" s="571" t="s">
        <v>949</v>
      </c>
      <c r="K34" s="756" t="s">
        <v>950</v>
      </c>
      <c r="L34" s="753"/>
      <c r="M34" s="572" t="s">
        <v>951</v>
      </c>
    </row>
    <row r="35" spans="1:13" s="573" customFormat="1" ht="12">
      <c r="A35" s="757"/>
      <c r="B35" s="758"/>
      <c r="C35" s="758"/>
      <c r="D35" s="758"/>
      <c r="E35" s="758"/>
      <c r="F35" s="758"/>
      <c r="G35" s="759"/>
      <c r="H35" s="760"/>
      <c r="I35" s="761"/>
      <c r="J35" s="574"/>
      <c r="K35" s="762"/>
      <c r="L35" s="759"/>
      <c r="M35" s="575"/>
    </row>
    <row r="36" spans="1:13" s="573" customFormat="1" thickBot="1">
      <c r="A36" s="763"/>
      <c r="B36" s="764"/>
      <c r="C36" s="764"/>
      <c r="D36" s="764"/>
      <c r="E36" s="764"/>
      <c r="F36" s="764"/>
      <c r="G36" s="765"/>
      <c r="H36" s="766"/>
      <c r="I36" s="767"/>
      <c r="J36" s="576"/>
      <c r="K36" s="768"/>
      <c r="L36" s="765"/>
      <c r="M36" s="577"/>
    </row>
    <row r="37" spans="1:13" s="573" customFormat="1" thickBot="1">
      <c r="A37" s="769" t="s">
        <v>953</v>
      </c>
      <c r="B37" s="770"/>
      <c r="C37" s="770"/>
      <c r="D37" s="770"/>
      <c r="E37" s="770"/>
      <c r="F37" s="770"/>
      <c r="G37" s="770"/>
      <c r="H37" s="770"/>
      <c r="I37" s="770"/>
      <c r="J37" s="770"/>
      <c r="K37" s="770"/>
      <c r="L37" s="771"/>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1" t="s">
        <v>944</v>
      </c>
      <c r="B41" s="752"/>
      <c r="C41" s="752"/>
      <c r="D41" s="752"/>
      <c r="E41" s="752"/>
      <c r="F41" s="752"/>
      <c r="G41" s="752"/>
      <c r="H41" s="753"/>
      <c r="I41" s="587" t="s">
        <v>945</v>
      </c>
      <c r="J41" s="571" t="s">
        <v>946</v>
      </c>
      <c r="K41" s="756" t="s">
        <v>955</v>
      </c>
      <c r="L41" s="753"/>
      <c r="M41" s="572" t="s">
        <v>951</v>
      </c>
    </row>
    <row r="42" spans="1:13" s="573" customFormat="1" ht="12">
      <c r="A42" s="772"/>
      <c r="B42" s="773"/>
      <c r="C42" s="773"/>
      <c r="D42" s="773"/>
      <c r="E42" s="773"/>
      <c r="F42" s="773"/>
      <c r="G42" s="773"/>
      <c r="H42" s="761"/>
      <c r="I42" s="588"/>
      <c r="J42" s="574"/>
      <c r="K42" s="762"/>
      <c r="L42" s="759"/>
      <c r="M42" s="575"/>
    </row>
    <row r="43" spans="1:13" s="573" customFormat="1" thickBot="1">
      <c r="A43" s="774"/>
      <c r="B43" s="775"/>
      <c r="C43" s="775"/>
      <c r="D43" s="775"/>
      <c r="E43" s="775"/>
      <c r="F43" s="775"/>
      <c r="G43" s="775"/>
      <c r="H43" s="767"/>
      <c r="I43" s="589"/>
      <c r="J43" s="590"/>
      <c r="K43" s="768"/>
      <c r="L43" s="765"/>
      <c r="M43" s="591"/>
    </row>
    <row r="44" spans="1:13" s="573" customFormat="1" thickBot="1">
      <c r="A44" s="769" t="s">
        <v>953</v>
      </c>
      <c r="B44" s="770"/>
      <c r="C44" s="770"/>
      <c r="D44" s="770"/>
      <c r="E44" s="770"/>
      <c r="F44" s="770"/>
      <c r="G44" s="770"/>
      <c r="H44" s="770"/>
      <c r="I44" s="770"/>
      <c r="J44" s="770"/>
      <c r="K44" s="770"/>
      <c r="L44" s="771"/>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6" t="s">
        <v>957</v>
      </c>
      <c r="B48" s="777"/>
      <c r="C48" s="777"/>
      <c r="D48" s="777"/>
      <c r="E48" s="778"/>
      <c r="F48" s="594"/>
      <c r="G48" s="595" t="s">
        <v>945</v>
      </c>
      <c r="H48" s="596" t="s">
        <v>958</v>
      </c>
      <c r="I48" s="597" t="s">
        <v>2233</v>
      </c>
      <c r="J48" s="596" t="s">
        <v>2234</v>
      </c>
      <c r="K48" s="779" t="s">
        <v>961</v>
      </c>
      <c r="L48" s="778"/>
      <c r="M48" s="598" t="s">
        <v>951</v>
      </c>
    </row>
    <row r="49" spans="1:13" s="573" customFormat="1" ht="12">
      <c r="A49" s="599"/>
      <c r="B49" s="600"/>
      <c r="C49" s="600"/>
      <c r="D49" s="600"/>
      <c r="E49" s="600"/>
      <c r="F49" s="600"/>
      <c r="G49" s="601"/>
      <c r="H49" s="574"/>
      <c r="I49" s="588"/>
      <c r="J49" s="574"/>
      <c r="K49" s="762"/>
      <c r="L49" s="759"/>
      <c r="M49" s="575"/>
    </row>
    <row r="50" spans="1:13" s="573" customFormat="1" thickBot="1">
      <c r="A50" s="602"/>
      <c r="B50" s="603"/>
      <c r="C50" s="603"/>
      <c r="D50" s="603"/>
      <c r="E50" s="603"/>
      <c r="F50" s="603"/>
      <c r="G50" s="604"/>
      <c r="H50" s="576"/>
      <c r="I50" s="586"/>
      <c r="J50" s="576"/>
      <c r="K50" s="768"/>
      <c r="L50" s="765"/>
      <c r="M50" s="577"/>
    </row>
    <row r="51" spans="1:13" s="573" customFormat="1" thickBot="1">
      <c r="A51" s="780" t="s">
        <v>953</v>
      </c>
      <c r="B51" s="781"/>
      <c r="C51" s="781"/>
      <c r="D51" s="781"/>
      <c r="E51" s="781"/>
      <c r="F51" s="781"/>
      <c r="G51" s="781"/>
      <c r="H51" s="781"/>
      <c r="I51" s="781"/>
      <c r="J51" s="781"/>
      <c r="K51" s="781"/>
      <c r="L51" s="78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6" t="s">
        <v>944</v>
      </c>
      <c r="B55" s="777"/>
      <c r="C55" s="777"/>
      <c r="D55" s="777"/>
      <c r="E55" s="777"/>
      <c r="F55" s="777"/>
      <c r="G55" s="778"/>
      <c r="H55" s="595" t="s">
        <v>964</v>
      </c>
      <c r="I55" s="597" t="s">
        <v>965</v>
      </c>
      <c r="J55" s="596" t="s">
        <v>966</v>
      </c>
      <c r="K55" s="783" t="s">
        <v>950</v>
      </c>
      <c r="L55" s="784"/>
      <c r="M55" s="606" t="s">
        <v>951</v>
      </c>
    </row>
    <row r="56" spans="1:13" s="573" customFormat="1" ht="12">
      <c r="A56" s="772"/>
      <c r="B56" s="773"/>
      <c r="C56" s="773"/>
      <c r="D56" s="773"/>
      <c r="E56" s="773"/>
      <c r="F56" s="773"/>
      <c r="G56" s="773"/>
      <c r="H56" s="574"/>
      <c r="I56" s="588"/>
      <c r="J56" s="574"/>
      <c r="K56" s="762"/>
      <c r="L56" s="759"/>
      <c r="M56" s="575"/>
    </row>
    <row r="57" spans="1:13" s="573" customFormat="1" thickBot="1">
      <c r="A57" s="774"/>
      <c r="B57" s="775"/>
      <c r="C57" s="775"/>
      <c r="D57" s="775"/>
      <c r="E57" s="775"/>
      <c r="F57" s="775"/>
      <c r="G57" s="775"/>
      <c r="H57" s="576"/>
      <c r="I57" s="586"/>
      <c r="J57" s="576"/>
      <c r="K57" s="768"/>
      <c r="L57" s="765"/>
      <c r="M57" s="577"/>
    </row>
    <row r="58" spans="1:13" s="573" customFormat="1" thickBot="1">
      <c r="A58" s="769" t="s">
        <v>953</v>
      </c>
      <c r="B58" s="770"/>
      <c r="C58" s="770"/>
      <c r="D58" s="770"/>
      <c r="E58" s="770"/>
      <c r="F58" s="770"/>
      <c r="G58" s="770"/>
      <c r="H58" s="770"/>
      <c r="I58" s="770"/>
      <c r="J58" s="770"/>
      <c r="K58" s="770"/>
      <c r="L58" s="771"/>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9" t="s">
        <v>967</v>
      </c>
      <c r="B60" s="770"/>
      <c r="C60" s="770"/>
      <c r="D60" s="770"/>
      <c r="E60" s="770"/>
      <c r="F60" s="770"/>
      <c r="G60" s="770"/>
      <c r="H60" s="770"/>
      <c r="I60" s="770"/>
      <c r="J60" s="770"/>
      <c r="K60" s="770"/>
      <c r="L60" s="771"/>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1" t="s">
        <v>944</v>
      </c>
      <c r="B64" s="752"/>
      <c r="C64" s="752"/>
      <c r="D64" s="752"/>
      <c r="E64" s="752"/>
      <c r="F64" s="752"/>
      <c r="G64" s="752"/>
      <c r="H64" s="607"/>
      <c r="I64" s="608"/>
      <c r="J64" s="609" t="s">
        <v>970</v>
      </c>
      <c r="K64" s="785" t="s">
        <v>971</v>
      </c>
      <c r="L64" s="786"/>
      <c r="M64" s="610"/>
    </row>
    <row r="65" spans="1:13" s="573" customFormat="1" ht="12">
      <c r="A65" s="772" t="s">
        <v>2235</v>
      </c>
      <c r="B65" s="773"/>
      <c r="C65" s="773"/>
      <c r="D65" s="773"/>
      <c r="E65" s="773"/>
      <c r="F65" s="773"/>
      <c r="G65" s="773"/>
      <c r="H65" s="611"/>
      <c r="I65" s="612"/>
      <c r="J65" s="613"/>
      <c r="K65" s="797"/>
      <c r="L65" s="798"/>
      <c r="M65" s="614"/>
    </row>
    <row r="66" spans="1:13" s="573" customFormat="1" ht="12">
      <c r="A66" s="615" t="s">
        <v>973</v>
      </c>
      <c r="B66" s="616"/>
      <c r="C66" s="616"/>
      <c r="D66" s="616"/>
      <c r="E66" s="616"/>
      <c r="F66" s="616"/>
      <c r="G66" s="616"/>
      <c r="H66" s="611"/>
      <c r="I66" s="612"/>
      <c r="J66" s="613"/>
      <c r="K66" s="797"/>
      <c r="L66" s="798"/>
      <c r="M66" s="614"/>
    </row>
    <row r="67" spans="1:13" s="573" customFormat="1" thickBot="1">
      <c r="A67" s="602" t="s">
        <v>974</v>
      </c>
      <c r="B67" s="603"/>
      <c r="C67" s="603"/>
      <c r="D67" s="603"/>
      <c r="E67" s="603"/>
      <c r="F67" s="603"/>
      <c r="G67" s="603"/>
      <c r="H67" s="617"/>
      <c r="I67" s="618"/>
      <c r="J67" s="613"/>
      <c r="K67" s="799"/>
      <c r="L67" s="800"/>
      <c r="M67" s="614"/>
    </row>
    <row r="68" spans="1:13" s="573" customFormat="1" thickBot="1">
      <c r="A68" s="769" t="s">
        <v>953</v>
      </c>
      <c r="B68" s="770"/>
      <c r="C68" s="770"/>
      <c r="D68" s="770"/>
      <c r="E68" s="770"/>
      <c r="F68" s="770"/>
      <c r="G68" s="770"/>
      <c r="H68" s="770"/>
      <c r="I68" s="770"/>
      <c r="J68" s="770"/>
      <c r="K68" s="770"/>
      <c r="L68" s="771"/>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9" t="s">
        <v>2236</v>
      </c>
      <c r="B70" s="770"/>
      <c r="C70" s="770"/>
      <c r="D70" s="770"/>
      <c r="E70" s="770"/>
      <c r="F70" s="770"/>
      <c r="G70" s="770"/>
      <c r="H70" s="770"/>
      <c r="I70" s="770"/>
      <c r="J70" s="770"/>
      <c r="K70" s="770"/>
      <c r="L70" s="771"/>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7" t="s">
        <v>2218</v>
      </c>
      <c r="B87" s="788"/>
      <c r="C87" s="788"/>
      <c r="D87" s="788"/>
      <c r="E87" s="788"/>
      <c r="F87" s="788"/>
      <c r="G87" s="788"/>
      <c r="H87" s="788"/>
      <c r="I87" s="788"/>
      <c r="J87" s="788"/>
      <c r="K87" s="788"/>
      <c r="L87" s="788"/>
      <c r="M87" s="789"/>
    </row>
    <row r="88" spans="1:13" ht="17.25" customHeight="1">
      <c r="A88" s="787"/>
      <c r="B88" s="788"/>
      <c r="C88" s="788"/>
      <c r="D88" s="788"/>
      <c r="E88" s="788"/>
      <c r="F88" s="788"/>
      <c r="G88" s="788"/>
      <c r="H88" s="788"/>
      <c r="I88" s="788"/>
      <c r="J88" s="788"/>
      <c r="K88" s="788"/>
      <c r="L88" s="788"/>
      <c r="M88" s="789"/>
    </row>
    <row r="89" spans="1:13" ht="18.75" customHeight="1">
      <c r="A89" s="790" t="s">
        <v>2219</v>
      </c>
      <c r="B89" s="791"/>
      <c r="C89" s="791"/>
      <c r="D89" s="791"/>
      <c r="E89" s="791"/>
      <c r="F89" s="791"/>
      <c r="G89" s="791"/>
      <c r="H89" s="791"/>
      <c r="I89" s="791"/>
      <c r="J89" s="791"/>
      <c r="K89" s="791"/>
      <c r="L89" s="791"/>
      <c r="M89" s="792"/>
    </row>
    <row r="90" spans="1:13" ht="21.75" customHeight="1">
      <c r="A90" s="790"/>
      <c r="B90" s="791"/>
      <c r="C90" s="791"/>
      <c r="D90" s="791"/>
      <c r="E90" s="791"/>
      <c r="F90" s="791"/>
      <c r="G90" s="791"/>
      <c r="H90" s="791"/>
      <c r="I90" s="791"/>
      <c r="J90" s="791"/>
      <c r="K90" s="791"/>
      <c r="L90" s="791"/>
      <c r="M90" s="792"/>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3"/>
      <c r="J100" s="793"/>
      <c r="K100" s="793"/>
      <c r="L100" s="793"/>
      <c r="M100" s="794"/>
    </row>
    <row r="101" spans="1:13" ht="13.5" thickBot="1">
      <c r="A101" s="643" t="s">
        <v>2221</v>
      </c>
      <c r="B101" s="644"/>
      <c r="C101" s="644"/>
      <c r="D101" s="645"/>
      <c r="E101" s="645"/>
      <c r="F101" s="645"/>
      <c r="G101" s="645"/>
      <c r="H101" s="645"/>
      <c r="I101" s="795"/>
      <c r="J101" s="795"/>
      <c r="K101" s="795"/>
      <c r="L101" s="795"/>
      <c r="M101" s="796"/>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5" t="s">
        <v>2205</v>
      </c>
      <c r="C10" s="816"/>
      <c r="D10" s="816"/>
      <c r="E10" s="816"/>
      <c r="F10" s="358" t="s">
        <v>2206</v>
      </c>
      <c r="G10" s="79"/>
      <c r="H10" s="359"/>
      <c r="I10" s="817" t="s">
        <v>2207</v>
      </c>
      <c r="J10" s="817"/>
      <c r="K10" s="360"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8" t="s">
        <v>2222</v>
      </c>
      <c r="G25" s="819"/>
      <c r="H25" s="81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VLOOKUP(A36,EQUIPOS!A6:D161,4,FALSE)</f>
        <v>197092.88547647276</v>
      </c>
      <c r="L36" s="270"/>
      <c r="M36" s="271">
        <v>0.15</v>
      </c>
      <c r="N36" s="272">
        <f>K36/M36</f>
        <v>1313952.5698431518</v>
      </c>
    </row>
    <row r="37" spans="1:14">
      <c r="A37" t="s">
        <v>150</v>
      </c>
      <c r="B37" s="874" t="str">
        <f>VLOOKUP(A37,EQUIPOS!A7:D154,3,FALSE)</f>
        <v>Cargador : Potencia en el volante 125 hp, Clasificación de RPM del motor 2300.</v>
      </c>
      <c r="C37" s="875"/>
      <c r="D37" s="875"/>
      <c r="E37" s="875"/>
      <c r="F37" s="875"/>
      <c r="G37" s="875"/>
      <c r="H37" s="876"/>
      <c r="I37" s="267"/>
      <c r="J37" s="268"/>
      <c r="K37" s="269">
        <f>VLOOKUP(A37,EQUIPOS!A7:D162,4,FALSE)</f>
        <v>133198.99335263207</v>
      </c>
      <c r="L37" s="270"/>
      <c r="M37" s="271">
        <v>0.15</v>
      </c>
      <c r="N37" s="272">
        <f>K37/M37</f>
        <v>887993.28901754715</v>
      </c>
    </row>
    <row r="38" spans="1:14">
      <c r="A38" t="s">
        <v>273</v>
      </c>
      <c r="B38" s="874" t="str">
        <f>VLOOKUP(A38,EQUIPOS!A8:D154,3,FALSE)</f>
        <v>Motosierra, 93.6 cm3 - 7.1 HP, 45-90 cm - 7.9 kg</v>
      </c>
      <c r="C38" s="875"/>
      <c r="D38" s="875"/>
      <c r="E38" s="875"/>
      <c r="F38" s="875"/>
      <c r="G38" s="875"/>
      <c r="H38" s="876"/>
      <c r="I38" s="267"/>
      <c r="J38" s="268"/>
      <c r="K38" s="269">
        <f>VLOOKUP(A38,EQUIPOS!A8:D163,4,FALSE)</f>
        <v>8136.9047803404383</v>
      </c>
      <c r="L38" s="270"/>
      <c r="M38" s="271">
        <v>0.15</v>
      </c>
      <c r="N38" s="273">
        <f>K38/M38</f>
        <v>54246.031868936254</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99">
        <f>SUM(N36:N42)</f>
        <v>2265213.7240629685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8" t="s">
        <v>957</v>
      </c>
      <c r="C58" s="889"/>
      <c r="D58" s="889"/>
      <c r="E58" s="889"/>
      <c r="F58" s="889"/>
      <c r="G58" s="890"/>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2">
        <v>983.54</v>
      </c>
      <c r="M59" s="913"/>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3"/>
      <c r="M64" s="904"/>
      <c r="N64" s="296"/>
    </row>
    <row r="65" spans="1:15" ht="15.75" thickBot="1">
      <c r="B65" s="914" t="s">
        <v>953</v>
      </c>
      <c r="C65" s="868"/>
      <c r="D65" s="868"/>
      <c r="E65" s="868"/>
      <c r="F65" s="868"/>
      <c r="G65" s="868"/>
      <c r="H65" s="868"/>
      <c r="I65" s="868"/>
      <c r="J65" s="868"/>
      <c r="K65" s="868"/>
      <c r="L65" s="868"/>
      <c r="M65" s="869"/>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48"/>
      <c r="J75" s="48"/>
      <c r="K75" s="48"/>
      <c r="L75" s="903"/>
      <c r="M75" s="904"/>
      <c r="N75" s="296"/>
    </row>
    <row r="76" spans="1:15" ht="15.75" thickBot="1">
      <c r="B76" s="825" t="s">
        <v>953</v>
      </c>
      <c r="C76" s="826"/>
      <c r="D76" s="826"/>
      <c r="E76" s="826"/>
      <c r="F76" s="826"/>
      <c r="G76" s="826"/>
      <c r="H76" s="826"/>
      <c r="I76" s="868"/>
      <c r="J76" s="868"/>
      <c r="K76" s="868"/>
      <c r="L76" s="868"/>
      <c r="M76" s="869"/>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2480074.2907296349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496014.85814592702</v>
      </c>
      <c r="M83" s="861"/>
      <c r="N83" s="51"/>
    </row>
    <row r="84" spans="1:14">
      <c r="B84" s="89" t="s">
        <v>973</v>
      </c>
      <c r="C84" s="90"/>
      <c r="D84" s="90"/>
      <c r="E84" s="90"/>
      <c r="F84" s="90"/>
      <c r="G84" s="90"/>
      <c r="H84" s="90"/>
      <c r="I84" s="87"/>
      <c r="J84" s="88"/>
      <c r="K84" s="304">
        <v>0.05</v>
      </c>
      <c r="L84" s="860">
        <f>N78*K84</f>
        <v>124003.71453648176</v>
      </c>
      <c r="M84" s="861"/>
      <c r="N84" s="51"/>
    </row>
    <row r="85" spans="1:14" ht="15.75" thickBot="1">
      <c r="B85" s="91" t="s">
        <v>974</v>
      </c>
      <c r="C85" s="92"/>
      <c r="D85" s="92"/>
      <c r="E85" s="92"/>
      <c r="F85" s="92"/>
      <c r="G85" s="92"/>
      <c r="H85" s="92"/>
      <c r="I85" s="93"/>
      <c r="J85" s="94"/>
      <c r="K85" s="305">
        <v>0.05</v>
      </c>
      <c r="L85" s="862">
        <f>N78*K85</f>
        <v>124003.71453648176</v>
      </c>
      <c r="M85" s="863"/>
      <c r="N85" s="51"/>
    </row>
    <row r="86" spans="1:14" ht="15.75" thickBot="1">
      <c r="B86" s="825" t="s">
        <v>953</v>
      </c>
      <c r="C86" s="826"/>
      <c r="D86" s="826"/>
      <c r="E86" s="826"/>
      <c r="F86" s="826"/>
      <c r="G86" s="826"/>
      <c r="H86" s="826"/>
      <c r="I86" s="826"/>
      <c r="J86" s="826"/>
      <c r="K86" s="826"/>
      <c r="L86" s="826"/>
      <c r="M86" s="827"/>
      <c r="N86" s="52">
        <f>L83+L84+L85</f>
        <v>744022.2872188905</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3224096.5779485255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4"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249</v>
      </c>
      <c r="B36" s="874" t="str">
        <f>VLOOKUP(A36,EQUIPOS!A6:D154,3,FALSE)</f>
        <v>Guadañadora, Cilindraje 41.5 cm3, Longitud del mango 1450 mm, Peso 7.4 kg</v>
      </c>
      <c r="C36" s="875"/>
      <c r="D36" s="875"/>
      <c r="E36" s="875"/>
      <c r="F36" s="875"/>
      <c r="G36" s="875"/>
      <c r="H36" s="876"/>
      <c r="I36" s="267"/>
      <c r="J36" s="268"/>
      <c r="K36" s="269">
        <f>VLOOKUP(A36,EQUIPOS!A6:D161,4,FALSE)</f>
        <v>4160.405825363141</v>
      </c>
      <c r="L36" s="270"/>
      <c r="M36" s="271">
        <v>0.36</v>
      </c>
      <c r="N36" s="272">
        <f>K36/M36</f>
        <v>11556.682848230948</v>
      </c>
    </row>
    <row r="37" spans="1:14">
      <c r="A37" t="s">
        <v>273</v>
      </c>
      <c r="B37" s="874" t="str">
        <f>VLOOKUP(A37,EQUIPOS!A7:D154,3,FALSE)</f>
        <v>Motosierra, 93.6 cm3 - 7.1 HP, 45-90 cm - 7.9 kg</v>
      </c>
      <c r="C37" s="875"/>
      <c r="D37" s="875"/>
      <c r="E37" s="875"/>
      <c r="F37" s="875"/>
      <c r="G37" s="875"/>
      <c r="H37" s="876"/>
      <c r="I37" s="267"/>
      <c r="J37" s="268"/>
      <c r="K37" s="269">
        <f>VLOOKUP(A37,EQUIPOS!A7:D162,4,FALSE)</f>
        <v>8136.9047803404383</v>
      </c>
      <c r="L37" s="270"/>
      <c r="M37" s="271">
        <v>0.10299999999999999</v>
      </c>
      <c r="N37" s="272">
        <f>K37/M37</f>
        <v>78999.075537285811</v>
      </c>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1879.5486111111113</v>
      </c>
    </row>
    <row r="43" spans="1:14" ht="15.75" thickBot="1">
      <c r="B43" s="825" t="s">
        <v>953</v>
      </c>
      <c r="C43" s="826"/>
      <c r="D43" s="826"/>
      <c r="E43" s="826"/>
      <c r="F43" s="826"/>
      <c r="G43" s="826"/>
      <c r="H43" s="826"/>
      <c r="I43" s="826"/>
      <c r="J43" s="826"/>
      <c r="K43" s="826"/>
      <c r="L43" s="826"/>
      <c r="M43" s="827"/>
      <c r="N43" s="99">
        <f>SUM(N36:N42)</f>
        <v>92435.306996627871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2">
        <f>'900.2'!N78</f>
        <v>1239.106627341718</v>
      </c>
      <c r="M59" s="913"/>
      <c r="N59" s="287">
        <f>K59*L59</f>
        <v>61955.331367085899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61955.331367085899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191981.610585936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38396.322117187199</v>
      </c>
      <c r="M83" s="861"/>
      <c r="N83" s="51"/>
    </row>
    <row r="84" spans="1:14">
      <c r="B84" s="89" t="s">
        <v>973</v>
      </c>
      <c r="C84" s="90"/>
      <c r="D84" s="90"/>
      <c r="E84" s="90"/>
      <c r="F84" s="90"/>
      <c r="G84" s="90"/>
      <c r="H84" s="90"/>
      <c r="I84" s="87"/>
      <c r="J84" s="88"/>
      <c r="K84" s="304">
        <v>0.05</v>
      </c>
      <c r="L84" s="860">
        <f>N78*K84</f>
        <v>9599.0805292967998</v>
      </c>
      <c r="M84" s="861"/>
      <c r="N84" s="51"/>
    </row>
    <row r="85" spans="1:14" ht="15.75" thickBot="1">
      <c r="B85" s="91" t="s">
        <v>974</v>
      </c>
      <c r="C85" s="92"/>
      <c r="D85" s="92"/>
      <c r="E85" s="92"/>
      <c r="F85" s="92"/>
      <c r="G85" s="92"/>
      <c r="H85" s="92"/>
      <c r="I85" s="93"/>
      <c r="J85" s="94"/>
      <c r="K85" s="305">
        <v>0.05</v>
      </c>
      <c r="L85" s="862">
        <f>N78*K85</f>
        <v>9599.0805292967998</v>
      </c>
      <c r="M85" s="863"/>
      <c r="N85" s="51"/>
    </row>
    <row r="86" spans="1:14" ht="15.75" thickBot="1">
      <c r="B86" s="825" t="s">
        <v>953</v>
      </c>
      <c r="C86" s="826"/>
      <c r="D86" s="826"/>
      <c r="E86" s="826"/>
      <c r="F86" s="826"/>
      <c r="G86" s="826"/>
      <c r="H86" s="826"/>
      <c r="I86" s="826"/>
      <c r="J86" s="826"/>
      <c r="K86" s="826"/>
      <c r="L86" s="826"/>
      <c r="M86" s="827"/>
      <c r="N86" s="52">
        <f>L83+L84+L85</f>
        <v>57594.483175780799</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188">
        <f>N78+N86</f>
        <v>249576.09376171679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133198.99335263207</v>
      </c>
      <c r="L36" s="270"/>
      <c r="M36" s="271">
        <v>2.375</v>
      </c>
      <c r="N36" s="272">
        <f>K36/M36</f>
        <v>56083.786674792449</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2.375</v>
      </c>
      <c r="N37" s="272">
        <f>K37/M37</f>
        <v>20497.825807425303</v>
      </c>
    </row>
    <row r="38" spans="1:14">
      <c r="A38" t="s">
        <v>195</v>
      </c>
      <c r="B38" s="874" t="str">
        <f>VLOOKUP(A38,EQUIPOS!A7:D154,3,FALSE)</f>
        <v xml:space="preserve">Equipo de oxicorte, Capacidad de corte: hasta 6´´ (152mm) </v>
      </c>
      <c r="C38" s="875"/>
      <c r="D38" s="875"/>
      <c r="E38" s="875"/>
      <c r="F38" s="875"/>
      <c r="G38" s="875"/>
      <c r="H38" s="876"/>
      <c r="I38" s="267"/>
      <c r="J38" s="268"/>
      <c r="K38" s="269">
        <f>VLOOKUP(A38,EQUIPOS!A7:D162,4,FALSE)</f>
        <v>25556.574188922928</v>
      </c>
      <c r="L38" s="270"/>
      <c r="M38" s="271">
        <v>2.375</v>
      </c>
      <c r="N38" s="273">
        <f>K38/M38</f>
        <v>10760.662816388602</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88758.481843945352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2">
        <f>'900.2'!N78</f>
        <v>1239.106627341718</v>
      </c>
      <c r="M59" s="913"/>
      <c r="N59" s="287">
        <f>K59*L59</f>
        <v>1239.106627341718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1239.106627341718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182">
        <f>N43+N54+N65+N76</f>
        <v>104159.65392467697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20831.930784935394</v>
      </c>
      <c r="M83" s="861"/>
      <c r="N83" s="51"/>
    </row>
    <row r="84" spans="1:14">
      <c r="B84" s="89" t="s">
        <v>973</v>
      </c>
      <c r="C84" s="90"/>
      <c r="D84" s="90"/>
      <c r="E84" s="90"/>
      <c r="F84" s="90"/>
      <c r="G84" s="90"/>
      <c r="H84" s="90"/>
      <c r="I84" s="87"/>
      <c r="J84" s="88"/>
      <c r="K84" s="304">
        <v>0.05</v>
      </c>
      <c r="L84" s="860">
        <f>N78*K84</f>
        <v>5207.9826962338484</v>
      </c>
      <c r="M84" s="861"/>
      <c r="N84" s="51"/>
    </row>
    <row r="85" spans="1:14" ht="15.75" thickBot="1">
      <c r="B85" s="91" t="s">
        <v>974</v>
      </c>
      <c r="C85" s="92"/>
      <c r="D85" s="92"/>
      <c r="E85" s="92"/>
      <c r="F85" s="92"/>
      <c r="G85" s="92"/>
      <c r="H85" s="92"/>
      <c r="I85" s="93"/>
      <c r="J85" s="94"/>
      <c r="K85" s="305">
        <v>0.05</v>
      </c>
      <c r="L85" s="862">
        <f>N78*K85</f>
        <v>5207.9826962338484</v>
      </c>
      <c r="M85" s="863"/>
      <c r="N85" s="51"/>
    </row>
    <row r="86" spans="1:14" ht="15.75" thickBot="1">
      <c r="B86" s="825" t="s">
        <v>953</v>
      </c>
      <c r="C86" s="826"/>
      <c r="D86" s="826"/>
      <c r="E86" s="826"/>
      <c r="F86" s="826"/>
      <c r="G86" s="826"/>
      <c r="H86" s="826"/>
      <c r="I86" s="826"/>
      <c r="J86" s="826"/>
      <c r="K86" s="826"/>
      <c r="L86" s="826"/>
      <c r="M86" s="827"/>
      <c r="N86" s="52">
        <f>L83+L84+L85</f>
        <v>31247.89617740309</v>
      </c>
    </row>
    <row r="87" spans="1:14" ht="15.75" thickBot="1">
      <c r="B87" s="33"/>
      <c r="C87" s="34"/>
      <c r="D87" s="34"/>
      <c r="E87" s="34"/>
      <c r="F87" s="34"/>
      <c r="G87" s="34"/>
      <c r="H87" s="34"/>
      <c r="I87" s="34"/>
      <c r="J87" s="34"/>
      <c r="K87" s="34"/>
      <c r="L87" s="34"/>
      <c r="M87" s="34"/>
      <c r="N87" s="35"/>
    </row>
    <row r="88" spans="1:14" ht="15.75" thickBot="1">
      <c r="A88" t="s">
        <v>2015</v>
      </c>
      <c r="B88" s="825" t="s">
        <v>975</v>
      </c>
      <c r="C88" s="826"/>
      <c r="D88" s="826"/>
      <c r="E88" s="826"/>
      <c r="F88" s="826"/>
      <c r="G88" s="826"/>
      <c r="H88" s="826"/>
      <c r="I88" s="826"/>
      <c r="J88" s="826"/>
      <c r="K88" s="826"/>
      <c r="L88" s="826"/>
      <c r="M88" s="827"/>
      <c r="N88" s="52">
        <f>N78+N86</f>
        <v>135407.55010208004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219786.53802473721</v>
      </c>
      <c r="L36" s="270"/>
      <c r="M36" s="271">
        <v>2.5</v>
      </c>
      <c r="N36" s="272">
        <f>K36/M36</f>
        <v>87914.615209894881</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2.5</v>
      </c>
      <c r="N37" s="272">
        <f>K37/M37</f>
        <v>19472.93451705404</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25556.574188922928</v>
      </c>
      <c r="L38" s="270"/>
      <c r="M38" s="271">
        <v>2.5</v>
      </c>
      <c r="N38" s="272">
        <f>K38/M38</f>
        <v>10222.629675569171</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117879.25864613251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2">
        <f>'900.2'!N78</f>
        <v>1239.106627341718</v>
      </c>
      <c r="M59" s="913"/>
      <c r="N59" s="287">
        <f>K59*L59</f>
        <v>1239.106627341718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1239.106627341718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132572.32745419463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26514.465490838928</v>
      </c>
      <c r="M83" s="861"/>
      <c r="N83" s="51"/>
    </row>
    <row r="84" spans="1:14">
      <c r="B84" s="89" t="s">
        <v>973</v>
      </c>
      <c r="C84" s="90"/>
      <c r="D84" s="90"/>
      <c r="E84" s="90"/>
      <c r="F84" s="90"/>
      <c r="G84" s="90"/>
      <c r="H84" s="90"/>
      <c r="I84" s="87"/>
      <c r="J84" s="88"/>
      <c r="K84" s="304">
        <v>0.05</v>
      </c>
      <c r="L84" s="860">
        <f>N78*K84</f>
        <v>6628.6163727097319</v>
      </c>
      <c r="M84" s="861"/>
      <c r="N84" s="51"/>
    </row>
    <row r="85" spans="1:14" ht="15.75" thickBot="1">
      <c r="B85" s="91" t="s">
        <v>974</v>
      </c>
      <c r="C85" s="92"/>
      <c r="D85" s="92"/>
      <c r="E85" s="92"/>
      <c r="F85" s="92"/>
      <c r="G85" s="92"/>
      <c r="H85" s="92"/>
      <c r="I85" s="93"/>
      <c r="J85" s="94"/>
      <c r="K85" s="305">
        <v>0.05</v>
      </c>
      <c r="L85" s="862">
        <f>N78*K85</f>
        <v>6628.6163727097319</v>
      </c>
      <c r="M85" s="863"/>
      <c r="N85" s="51"/>
    </row>
    <row r="86" spans="1:14" ht="15.75" thickBot="1">
      <c r="B86" s="825" t="s">
        <v>953</v>
      </c>
      <c r="C86" s="826"/>
      <c r="D86" s="826"/>
      <c r="E86" s="826"/>
      <c r="F86" s="826"/>
      <c r="G86" s="826"/>
      <c r="H86" s="826"/>
      <c r="I86" s="826"/>
      <c r="J86" s="826"/>
      <c r="K86" s="826"/>
      <c r="L86" s="826"/>
      <c r="M86" s="827"/>
      <c r="N86" s="52">
        <f>L83+L84+L85</f>
        <v>39771.698236258388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172344.02569045301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8.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4"/>
      <c r="C1" s="846"/>
      <c r="D1" s="847"/>
      <c r="E1" s="847"/>
      <c r="F1" s="847"/>
      <c r="G1" s="847"/>
      <c r="H1" s="847"/>
      <c r="I1" s="847"/>
      <c r="J1" s="848"/>
      <c r="K1" s="849" t="s">
        <v>933</v>
      </c>
      <c r="L1" s="851" t="s">
        <v>2198</v>
      </c>
      <c r="M1" s="852"/>
      <c r="N1" s="853"/>
    </row>
    <row r="2" spans="2:14">
      <c r="B2" s="835"/>
      <c r="C2" s="812" t="s">
        <v>934</v>
      </c>
      <c r="D2" s="813"/>
      <c r="E2" s="813"/>
      <c r="F2" s="813"/>
      <c r="G2" s="813"/>
      <c r="H2" s="813"/>
      <c r="I2" s="813"/>
      <c r="J2" s="814"/>
      <c r="K2" s="850"/>
      <c r="L2" s="854"/>
      <c r="M2" s="855"/>
      <c r="N2" s="856"/>
    </row>
    <row r="3" spans="2:14">
      <c r="B3" s="835"/>
      <c r="C3" s="812" t="s">
        <v>2199</v>
      </c>
      <c r="D3" s="813"/>
      <c r="E3" s="813"/>
      <c r="F3" s="813"/>
      <c r="G3" s="813"/>
      <c r="H3" s="813"/>
      <c r="I3" s="813"/>
      <c r="J3" s="814"/>
      <c r="K3" s="837" t="s">
        <v>935</v>
      </c>
      <c r="L3" s="806">
        <v>1</v>
      </c>
      <c r="M3" s="807"/>
      <c r="N3" s="808"/>
    </row>
    <row r="4" spans="2:14">
      <c r="B4" s="835"/>
      <c r="C4" s="812" t="s">
        <v>2200</v>
      </c>
      <c r="D4" s="813"/>
      <c r="E4" s="813"/>
      <c r="F4" s="813"/>
      <c r="G4" s="813"/>
      <c r="H4" s="813"/>
      <c r="I4" s="813"/>
      <c r="J4" s="814"/>
      <c r="K4" s="857"/>
      <c r="L4" s="809"/>
      <c r="M4" s="810"/>
      <c r="N4" s="811"/>
    </row>
    <row r="5" spans="2:14">
      <c r="B5" s="835"/>
      <c r="C5" s="812" t="s">
        <v>2201</v>
      </c>
      <c r="D5" s="813"/>
      <c r="E5" s="813"/>
      <c r="F5" s="813"/>
      <c r="G5" s="813"/>
      <c r="H5" s="813"/>
      <c r="I5" s="813"/>
      <c r="J5" s="814"/>
      <c r="K5" s="837" t="s">
        <v>936</v>
      </c>
      <c r="L5" s="839"/>
      <c r="M5" s="839" t="s">
        <v>937</v>
      </c>
      <c r="N5" s="841"/>
    </row>
    <row r="6" spans="2:14" ht="15.75" thickBot="1">
      <c r="B6" s="836"/>
      <c r="C6" s="843"/>
      <c r="D6" s="844"/>
      <c r="E6" s="844"/>
      <c r="F6" s="844"/>
      <c r="G6" s="844"/>
      <c r="H6" s="844"/>
      <c r="I6" s="844"/>
      <c r="J6" s="845"/>
      <c r="K6" s="838"/>
      <c r="L6" s="840"/>
      <c r="M6" s="840"/>
      <c r="N6" s="842"/>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5" t="s">
        <v>2205</v>
      </c>
      <c r="C10" s="816"/>
      <c r="D10" s="816"/>
      <c r="E10" s="816"/>
      <c r="F10" s="391" t="s">
        <v>2206</v>
      </c>
      <c r="G10" s="79"/>
      <c r="H10" s="359"/>
      <c r="I10" s="817" t="s">
        <v>2207</v>
      </c>
      <c r="J10" s="817"/>
      <c r="K10" s="392" t="s">
        <v>2206</v>
      </c>
      <c r="L10" s="356"/>
      <c r="M10" s="356"/>
      <c r="N10" s="35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133198.99335263207</v>
      </c>
      <c r="L36" s="270"/>
      <c r="M36" s="271">
        <v>9.25</v>
      </c>
      <c r="N36" s="272">
        <f>K36/M36</f>
        <v>14399.891173257522</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9.25</v>
      </c>
      <c r="N37" s="272">
        <f>K37/M37</f>
        <v>5262.9552748794695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58.094119895785944</v>
      </c>
    </row>
    <row r="43" spans="1:14" ht="15.75" thickBot="1">
      <c r="B43" s="825" t="s">
        <v>953</v>
      </c>
      <c r="C43" s="826"/>
      <c r="D43" s="826"/>
      <c r="E43" s="826"/>
      <c r="F43" s="826"/>
      <c r="G43" s="826"/>
      <c r="H43" s="826"/>
      <c r="I43" s="826"/>
      <c r="J43" s="826"/>
      <c r="K43" s="826"/>
      <c r="L43" s="826"/>
      <c r="M43" s="827"/>
      <c r="N43" s="99">
        <f>SUM(N36:N42)</f>
        <v>19720.940568032776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2">
        <f>'900.2'!N78</f>
        <v>1239.106627341718</v>
      </c>
      <c r="M59" s="913"/>
      <c r="N59" s="287">
        <f>K59*L59</f>
        <v>1239.106627341718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1239.106627341718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23864.753190163789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4772.9506380327575</v>
      </c>
      <c r="M83" s="861"/>
      <c r="N83" s="51"/>
    </row>
    <row r="84" spans="1:14">
      <c r="B84" s="89" t="s">
        <v>973</v>
      </c>
      <c r="C84" s="90"/>
      <c r="D84" s="90"/>
      <c r="E84" s="90"/>
      <c r="F84" s="90"/>
      <c r="G84" s="90"/>
      <c r="H84" s="90"/>
      <c r="I84" s="87"/>
      <c r="J84" s="88"/>
      <c r="K84" s="304">
        <v>0.05</v>
      </c>
      <c r="L84" s="860">
        <f>N78*K84</f>
        <v>1193.2376595081894</v>
      </c>
      <c r="M84" s="861"/>
      <c r="N84" s="51"/>
    </row>
    <row r="85" spans="1:14" ht="15.75" thickBot="1">
      <c r="B85" s="91" t="s">
        <v>974</v>
      </c>
      <c r="C85" s="92"/>
      <c r="D85" s="92"/>
      <c r="E85" s="92"/>
      <c r="F85" s="92"/>
      <c r="G85" s="92"/>
      <c r="H85" s="92"/>
      <c r="I85" s="93"/>
      <c r="J85" s="94"/>
      <c r="K85" s="305">
        <v>0.05</v>
      </c>
      <c r="L85" s="862">
        <f>N78*K85</f>
        <v>1193.2376595081894</v>
      </c>
      <c r="M85" s="863"/>
      <c r="N85" s="51"/>
    </row>
    <row r="86" spans="1:14" ht="15.75" thickBot="1">
      <c r="B86" s="825" t="s">
        <v>953</v>
      </c>
      <c r="C86" s="826"/>
      <c r="D86" s="826"/>
      <c r="E86" s="826"/>
      <c r="F86" s="826"/>
      <c r="G86" s="826"/>
      <c r="H86" s="826"/>
      <c r="I86" s="826"/>
      <c r="J86" s="826"/>
      <c r="K86" s="826"/>
      <c r="L86" s="826"/>
      <c r="M86" s="827"/>
      <c r="N86" s="52">
        <f>L83+L84+L85</f>
        <v>7159.4259570491367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31024.179147212926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48682.336292635096</v>
      </c>
      <c r="L36" s="270"/>
      <c r="M36" s="271">
        <v>2.5</v>
      </c>
      <c r="N36" s="272">
        <f>K36/M36</f>
        <v>19472.93451705404</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1082.6200000000001</v>
      </c>
    </row>
    <row r="43" spans="1:14" ht="15.75" thickBot="1">
      <c r="B43" s="825" t="s">
        <v>953</v>
      </c>
      <c r="C43" s="826"/>
      <c r="D43" s="826"/>
      <c r="E43" s="826"/>
      <c r="F43" s="826"/>
      <c r="G43" s="826"/>
      <c r="H43" s="826"/>
      <c r="I43" s="826"/>
      <c r="J43" s="826"/>
      <c r="K43" s="826"/>
      <c r="L43" s="826"/>
      <c r="M43" s="827"/>
      <c r="N43" s="99">
        <f>SUM(N36:N42)</f>
        <v>20555.554517054039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2">
        <f>'900.2'!N78</f>
        <v>1239.106627341718</v>
      </c>
      <c r="M59" s="913"/>
      <c r="N59" s="287">
        <f>K59*L59</f>
        <v>1239.106627341718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1239.106627341718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N70+N71+N72+N73+N74</f>
        <v>10826.2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32620.861144395756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6524.1722288791516</v>
      </c>
      <c r="M83" s="861"/>
      <c r="N83" s="51"/>
    </row>
    <row r="84" spans="1:14">
      <c r="B84" s="89" t="s">
        <v>973</v>
      </c>
      <c r="C84" s="90"/>
      <c r="D84" s="90"/>
      <c r="E84" s="90"/>
      <c r="F84" s="90"/>
      <c r="G84" s="90"/>
      <c r="H84" s="90"/>
      <c r="I84" s="87"/>
      <c r="J84" s="88"/>
      <c r="K84" s="304">
        <v>0.05</v>
      </c>
      <c r="L84" s="860">
        <f>N78*K84</f>
        <v>1631.0430572197879</v>
      </c>
      <c r="M84" s="861"/>
      <c r="N84" s="51"/>
    </row>
    <row r="85" spans="1:14" ht="15.75" thickBot="1">
      <c r="B85" s="91" t="s">
        <v>974</v>
      </c>
      <c r="C85" s="92"/>
      <c r="D85" s="92"/>
      <c r="E85" s="92"/>
      <c r="F85" s="92"/>
      <c r="G85" s="92"/>
      <c r="H85" s="92"/>
      <c r="I85" s="93"/>
      <c r="J85" s="94"/>
      <c r="K85" s="305">
        <v>0.05</v>
      </c>
      <c r="L85" s="862">
        <f>N78*K85</f>
        <v>1631.0430572197879</v>
      </c>
      <c r="M85" s="863"/>
      <c r="N85" s="51"/>
    </row>
    <row r="86" spans="1:14" ht="15.75" thickBot="1">
      <c r="B86" s="825" t="s">
        <v>953</v>
      </c>
      <c r="C86" s="826"/>
      <c r="D86" s="826"/>
      <c r="E86" s="826"/>
      <c r="F86" s="826"/>
      <c r="G86" s="826"/>
      <c r="H86" s="826"/>
      <c r="I86" s="826"/>
      <c r="J86" s="826"/>
      <c r="K86" s="826"/>
      <c r="L86" s="826"/>
      <c r="M86" s="827"/>
      <c r="N86" s="52">
        <f>L83+L84+L85</f>
        <v>9786.2583433187265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42407.119487714481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133198.99335263207</v>
      </c>
      <c r="L36" s="270"/>
      <c r="M36" s="271">
        <v>2.375</v>
      </c>
      <c r="N36" s="272">
        <f>K36/M36</f>
        <v>56083.786674792449</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2.375</v>
      </c>
      <c r="N37" s="272">
        <f>K37/M37</f>
        <v>20497.825807425303</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25556.574188922928</v>
      </c>
      <c r="L38" s="270"/>
      <c r="M38" s="271">
        <v>2.375</v>
      </c>
      <c r="N38" s="272">
        <f>K38/M38</f>
        <v>10760.662816388602</v>
      </c>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1416.2065453389896</v>
      </c>
    </row>
    <row r="43" spans="1:14" ht="15.75" thickBot="1">
      <c r="B43" s="825" t="s">
        <v>953</v>
      </c>
      <c r="C43" s="826"/>
      <c r="D43" s="826"/>
      <c r="E43" s="826"/>
      <c r="F43" s="826"/>
      <c r="G43" s="826"/>
      <c r="H43" s="826"/>
      <c r="I43" s="826"/>
      <c r="J43" s="826"/>
      <c r="K43" s="826"/>
      <c r="L43" s="826"/>
      <c r="M43" s="827"/>
      <c r="N43" s="99">
        <f>SUM(N36:N42)</f>
        <v>88758.481843945352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2">
        <f>'900.2'!N78</f>
        <v>1239.106627341718</v>
      </c>
      <c r="M59" s="913"/>
      <c r="N59" s="287">
        <f>K59*L59</f>
        <v>1239.106627341718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1239.106627341718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104159.65392467697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20831.930784935394</v>
      </c>
      <c r="M83" s="861"/>
      <c r="N83" s="51"/>
    </row>
    <row r="84" spans="1:14">
      <c r="B84" s="89" t="s">
        <v>973</v>
      </c>
      <c r="C84" s="90"/>
      <c r="D84" s="90"/>
      <c r="E84" s="90"/>
      <c r="F84" s="90"/>
      <c r="G84" s="90"/>
      <c r="H84" s="90"/>
      <c r="I84" s="87"/>
      <c r="J84" s="88"/>
      <c r="K84" s="304">
        <v>0.05</v>
      </c>
      <c r="L84" s="860">
        <f>N78*K84</f>
        <v>5207.9826962338484</v>
      </c>
      <c r="M84" s="861"/>
      <c r="N84" s="51"/>
    </row>
    <row r="85" spans="1:14" ht="15.75" thickBot="1">
      <c r="B85" s="91" t="s">
        <v>974</v>
      </c>
      <c r="C85" s="92"/>
      <c r="D85" s="92"/>
      <c r="E85" s="92"/>
      <c r="F85" s="92"/>
      <c r="G85" s="92"/>
      <c r="H85" s="92"/>
      <c r="I85" s="93"/>
      <c r="J85" s="94"/>
      <c r="K85" s="305">
        <v>0.05</v>
      </c>
      <c r="L85" s="862">
        <f>N78*K85</f>
        <v>5207.9826962338484</v>
      </c>
      <c r="M85" s="863"/>
      <c r="N85" s="51"/>
    </row>
    <row r="86" spans="1:14" ht="15.75" thickBot="1">
      <c r="B86" s="825" t="s">
        <v>953</v>
      </c>
      <c r="C86" s="826"/>
      <c r="D86" s="826"/>
      <c r="E86" s="826"/>
      <c r="F86" s="826"/>
      <c r="G86" s="826"/>
      <c r="H86" s="826"/>
      <c r="I86" s="826"/>
      <c r="J86" s="826"/>
      <c r="K86" s="826"/>
      <c r="L86" s="826"/>
      <c r="M86" s="827"/>
      <c r="N86" s="52">
        <f>L83+L84+L85</f>
        <v>31247.89617740309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135407.55010208004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219786.53802473721</v>
      </c>
      <c r="L36" s="270"/>
      <c r="M36" s="271">
        <v>2.5</v>
      </c>
      <c r="N36" s="272">
        <f>K36/M36</f>
        <v>87914.615209894881</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2.5</v>
      </c>
      <c r="N37" s="272">
        <f>K37/M37</f>
        <v>19472.93451705404</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25556.574188922928</v>
      </c>
      <c r="L38" s="270"/>
      <c r="M38" s="271">
        <v>2.5</v>
      </c>
      <c r="N38" s="272">
        <f>K38/M38</f>
        <v>10222.629675569171</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269.07924361440797</v>
      </c>
    </row>
    <row r="43" spans="1:14" ht="15.75" thickBot="1">
      <c r="B43" s="825" t="s">
        <v>953</v>
      </c>
      <c r="C43" s="826"/>
      <c r="D43" s="826"/>
      <c r="E43" s="826"/>
      <c r="F43" s="826"/>
      <c r="G43" s="826"/>
      <c r="H43" s="826"/>
      <c r="I43" s="826"/>
      <c r="J43" s="826"/>
      <c r="K43" s="826"/>
      <c r="L43" s="826"/>
      <c r="M43" s="827"/>
      <c r="N43" s="99">
        <f>SUM(N36:N42)</f>
        <v>117879.25864613251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2">
        <f>'900.2'!N78</f>
        <v>1239.106627341718</v>
      </c>
      <c r="M59" s="913"/>
      <c r="N59" s="287">
        <f>K59*L59</f>
        <v>1239.106627341718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1239.106627341718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13453.962180720398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132572.32745419463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26514.465490838928</v>
      </c>
      <c r="M83" s="861"/>
      <c r="N83" s="51"/>
    </row>
    <row r="84" spans="1:14">
      <c r="B84" s="89" t="s">
        <v>973</v>
      </c>
      <c r="C84" s="90"/>
      <c r="D84" s="90"/>
      <c r="E84" s="90"/>
      <c r="F84" s="90"/>
      <c r="G84" s="90"/>
      <c r="H84" s="90"/>
      <c r="I84" s="87"/>
      <c r="J84" s="88"/>
      <c r="K84" s="304">
        <v>0.05</v>
      </c>
      <c r="L84" s="860">
        <f>N78*K84</f>
        <v>6628.6163727097319</v>
      </c>
      <c r="M84" s="861"/>
      <c r="N84" s="51"/>
    </row>
    <row r="85" spans="1:14" ht="15.75" thickBot="1">
      <c r="B85" s="91" t="s">
        <v>974</v>
      </c>
      <c r="C85" s="92"/>
      <c r="D85" s="92"/>
      <c r="E85" s="92"/>
      <c r="F85" s="92"/>
      <c r="G85" s="92"/>
      <c r="H85" s="92"/>
      <c r="I85" s="93"/>
      <c r="J85" s="94"/>
      <c r="K85" s="305">
        <v>0.05</v>
      </c>
      <c r="L85" s="862">
        <f>N78*K85</f>
        <v>6628.6163727097319</v>
      </c>
      <c r="M85" s="863"/>
      <c r="N85" s="51"/>
    </row>
    <row r="86" spans="1:14" ht="15.75" thickBot="1">
      <c r="B86" s="825" t="s">
        <v>953</v>
      </c>
      <c r="C86" s="826"/>
      <c r="D86" s="826"/>
      <c r="E86" s="826"/>
      <c r="F86" s="826"/>
      <c r="G86" s="826"/>
      <c r="H86" s="826"/>
      <c r="I86" s="826"/>
      <c r="J86" s="826"/>
      <c r="K86" s="826"/>
      <c r="L86" s="826"/>
      <c r="M86" s="827"/>
      <c r="N86" s="52">
        <f>L83+L84+L85</f>
        <v>39771.698236258388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172344.02569045301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312</v>
      </c>
      <c r="B36" s="874" t="str">
        <f>VLOOKUP(A36,EQUIPOS!A6:D154,3,FALSE)</f>
        <v>Retroexcavadora sobre oruga, potencia 138 HP, balde de 1,5 m3.</v>
      </c>
      <c r="C36" s="875"/>
      <c r="D36" s="875"/>
      <c r="E36" s="875"/>
      <c r="F36" s="875"/>
      <c r="G36" s="875"/>
      <c r="H36" s="876"/>
      <c r="I36" s="267"/>
      <c r="J36" s="268"/>
      <c r="K36" s="269">
        <f>VLOOKUP(A36,EQUIPOS!A6:D161,4,FALSE)</f>
        <v>219786.53802473721</v>
      </c>
      <c r="L36" s="270"/>
      <c r="M36" s="271">
        <v>2.5</v>
      </c>
      <c r="N36" s="272">
        <f>K36/M36</f>
        <v>87914.615209894881</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2.5</v>
      </c>
      <c r="N37" s="272">
        <f>K37/M37</f>
        <v>19472.93451705404</v>
      </c>
    </row>
    <row r="38" spans="1:14">
      <c r="A38" t="s">
        <v>195</v>
      </c>
      <c r="B38" s="874" t="str">
        <f>VLOOKUP(A38,EQUIPOS!A8:D154,3,FALSE)</f>
        <v xml:space="preserve">Equipo de oxicorte, Capacidad de corte: hasta 6´´ (152mm) </v>
      </c>
      <c r="C38" s="875"/>
      <c r="D38" s="875"/>
      <c r="E38" s="875"/>
      <c r="F38" s="875"/>
      <c r="G38" s="875"/>
      <c r="H38" s="876"/>
      <c r="I38" s="267"/>
      <c r="J38" s="268"/>
      <c r="K38" s="269">
        <f>VLOOKUP(A38,EQUIPOS!A8:D163,4,FALSE)</f>
        <v>25556.574188922928</v>
      </c>
      <c r="L38" s="270"/>
      <c r="M38" s="271">
        <v>2.5</v>
      </c>
      <c r="N38" s="272">
        <f>K38/M38</f>
        <v>10222.629675569171</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214.948243614408</v>
      </c>
    </row>
    <row r="43" spans="1:14" ht="15.75" thickBot="1">
      <c r="B43" s="825" t="s">
        <v>953</v>
      </c>
      <c r="C43" s="826"/>
      <c r="D43" s="826"/>
      <c r="E43" s="826"/>
      <c r="F43" s="826"/>
      <c r="G43" s="826"/>
      <c r="H43" s="826"/>
      <c r="I43" s="826"/>
      <c r="J43" s="826"/>
      <c r="K43" s="826"/>
      <c r="L43" s="826"/>
      <c r="M43" s="827"/>
      <c r="N43" s="99">
        <f>SUM(N36:N42)</f>
        <v>117825.1276461325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2">
        <f>'900.2'!N78</f>
        <v>1239.106627341718</v>
      </c>
      <c r="M59" s="913"/>
      <c r="N59" s="287">
        <f>K59*L59</f>
        <v>1734.749278278405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1734.749278278405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10747.412180720399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130307.28910513132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26061.457821026266</v>
      </c>
      <c r="M83" s="861"/>
      <c r="N83" s="51"/>
    </row>
    <row r="84" spans="1:14">
      <c r="B84" s="89" t="s">
        <v>973</v>
      </c>
      <c r="C84" s="90"/>
      <c r="D84" s="90"/>
      <c r="E84" s="90"/>
      <c r="F84" s="90"/>
      <c r="G84" s="90"/>
      <c r="H84" s="90"/>
      <c r="I84" s="87"/>
      <c r="J84" s="88"/>
      <c r="K84" s="304">
        <v>0.05</v>
      </c>
      <c r="L84" s="860">
        <f>N78*K84</f>
        <v>6515.3644552565665</v>
      </c>
      <c r="M84" s="861"/>
      <c r="N84" s="51"/>
    </row>
    <row r="85" spans="1:14" ht="15.75" thickBot="1">
      <c r="B85" s="91" t="s">
        <v>974</v>
      </c>
      <c r="C85" s="92"/>
      <c r="D85" s="92"/>
      <c r="E85" s="92"/>
      <c r="F85" s="92"/>
      <c r="G85" s="92"/>
      <c r="H85" s="92"/>
      <c r="I85" s="93"/>
      <c r="J85" s="94"/>
      <c r="K85" s="305">
        <v>0.05</v>
      </c>
      <c r="L85" s="862">
        <f>N78*K85</f>
        <v>6515.3644552565665</v>
      </c>
      <c r="M85" s="863"/>
      <c r="N85" s="51"/>
    </row>
    <row r="86" spans="1:14" ht="15.75" thickBot="1">
      <c r="B86" s="825" t="s">
        <v>953</v>
      </c>
      <c r="C86" s="826"/>
      <c r="D86" s="826"/>
      <c r="E86" s="826"/>
      <c r="F86" s="826"/>
      <c r="G86" s="826"/>
      <c r="H86" s="826"/>
      <c r="I86" s="826"/>
      <c r="J86" s="826"/>
      <c r="K86" s="826"/>
      <c r="L86" s="826"/>
      <c r="M86" s="827"/>
      <c r="N86" s="52">
        <f>L83+L84+L85</f>
        <v>39092.186731539397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169399.47583667072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133198.99335263207</v>
      </c>
      <c r="L36" s="270"/>
      <c r="M36" s="271">
        <v>22</v>
      </c>
      <c r="N36" s="272">
        <f>K36/M36</f>
        <v>6054.4996978469126</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22</v>
      </c>
      <c r="N37" s="272">
        <f>K37/M37</f>
        <v>2212.8334678470496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8291.7591024683279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2">
        <f>'900.2'!N78</f>
        <v>1239.106627341718</v>
      </c>
      <c r="M59" s="913"/>
      <c r="N59" s="287">
        <f>K59*L59</f>
        <v>520.42478348352154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520.42478348352154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10033.480724670077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2006.6961449340154</v>
      </c>
      <c r="M83" s="861"/>
      <c r="N83" s="51"/>
    </row>
    <row r="84" spans="1:14">
      <c r="B84" s="89" t="s">
        <v>973</v>
      </c>
      <c r="C84" s="90"/>
      <c r="D84" s="90"/>
      <c r="E84" s="90"/>
      <c r="F84" s="90"/>
      <c r="G84" s="90"/>
      <c r="H84" s="90"/>
      <c r="I84" s="87"/>
      <c r="J84" s="88"/>
      <c r="K84" s="304">
        <v>0.05</v>
      </c>
      <c r="L84" s="860">
        <f>N78*K84</f>
        <v>501.67403623350384</v>
      </c>
      <c r="M84" s="861"/>
      <c r="N84" s="51"/>
    </row>
    <row r="85" spans="1:14" ht="15.75" thickBot="1">
      <c r="B85" s="91" t="s">
        <v>974</v>
      </c>
      <c r="C85" s="92"/>
      <c r="D85" s="92"/>
      <c r="E85" s="92"/>
      <c r="F85" s="92"/>
      <c r="G85" s="92"/>
      <c r="H85" s="92"/>
      <c r="I85" s="93"/>
      <c r="J85" s="94"/>
      <c r="K85" s="305">
        <v>0.05</v>
      </c>
      <c r="L85" s="862">
        <f>N78*K85</f>
        <v>501.67403623350384</v>
      </c>
      <c r="M85" s="863"/>
      <c r="N85" s="51"/>
    </row>
    <row r="86" spans="1:14" ht="15.75" thickBot="1">
      <c r="B86" s="825" t="s">
        <v>953</v>
      </c>
      <c r="C86" s="826"/>
      <c r="D86" s="826"/>
      <c r="E86" s="826"/>
      <c r="F86" s="826"/>
      <c r="G86" s="826"/>
      <c r="H86" s="826"/>
      <c r="I86" s="826"/>
      <c r="J86" s="826"/>
      <c r="K86" s="826"/>
      <c r="L86" s="826"/>
      <c r="M86" s="827"/>
      <c r="N86" s="52">
        <f>L83+L84+L85</f>
        <v>3010.0442174010232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13043.524942071101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150</v>
      </c>
      <c r="B36" s="874" t="str">
        <f>VLOOKUP(A36,EQUIPOS!A6:D154,3,FALSE)</f>
        <v>Cargador : Potencia en el volante 125 hp, Clasificación de RPM del motor 2300.</v>
      </c>
      <c r="C36" s="875"/>
      <c r="D36" s="875"/>
      <c r="E36" s="875"/>
      <c r="F36" s="875"/>
      <c r="G36" s="875"/>
      <c r="H36" s="876"/>
      <c r="I36" s="267"/>
      <c r="J36" s="268"/>
      <c r="K36" s="269">
        <f>VLOOKUP(A36,EQUIPOS!A6:D161,4,FALSE)</f>
        <v>133198.99335263207</v>
      </c>
      <c r="L36" s="270"/>
      <c r="M36" s="271">
        <v>22</v>
      </c>
      <c r="N36" s="272">
        <f>K36/M36</f>
        <v>6054.4996978469126</v>
      </c>
    </row>
    <row r="37" spans="1:14">
      <c r="A37" t="s">
        <v>180</v>
      </c>
      <c r="B37" s="874" t="str">
        <f>VLOOKUP(A37,EQUIPOS!A7:D154,3,FALSE)</f>
        <v>Compresor 120 HP, con martillo.</v>
      </c>
      <c r="C37" s="875"/>
      <c r="D37" s="875"/>
      <c r="E37" s="875"/>
      <c r="F37" s="875"/>
      <c r="G37" s="875"/>
      <c r="H37" s="876"/>
      <c r="I37" s="267"/>
      <c r="J37" s="268"/>
      <c r="K37" s="269">
        <f>VLOOKUP(A37,EQUIPOS!A7:D162,4,FALSE)</f>
        <v>48682.336292635096</v>
      </c>
      <c r="L37" s="270"/>
      <c r="M37" s="271">
        <v>22</v>
      </c>
      <c r="N37" s="272">
        <f>K37/M37</f>
        <v>2212.8334678470496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24.425936774364544</v>
      </c>
    </row>
    <row r="43" spans="1:14" ht="15.75" thickBot="1">
      <c r="B43" s="825" t="s">
        <v>953</v>
      </c>
      <c r="C43" s="826"/>
      <c r="D43" s="826"/>
      <c r="E43" s="826"/>
      <c r="F43" s="826"/>
      <c r="G43" s="826"/>
      <c r="H43" s="826"/>
      <c r="I43" s="826"/>
      <c r="J43" s="826"/>
      <c r="K43" s="826"/>
      <c r="L43" s="826"/>
      <c r="M43" s="827"/>
      <c r="N43" s="99">
        <f>SUM(N36:N42)</f>
        <v>8291.7591024683279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2">
        <f>'900.2'!N78</f>
        <v>1239.106627341718</v>
      </c>
      <c r="M59" s="913"/>
      <c r="N59" s="287">
        <f>K59*L59</f>
        <v>260.21239174176077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45"/>
    </row>
    <row r="65" spans="1:15" ht="15.75" thickBot="1">
      <c r="B65" s="914" t="s">
        <v>953</v>
      </c>
      <c r="C65" s="868"/>
      <c r="D65" s="868"/>
      <c r="E65" s="868"/>
      <c r="F65" s="868"/>
      <c r="G65" s="868"/>
      <c r="H65" s="868"/>
      <c r="I65" s="868"/>
      <c r="J65" s="868"/>
      <c r="K65" s="868"/>
      <c r="L65" s="868"/>
      <c r="M65" s="869"/>
      <c r="N65" s="104">
        <f>N59+N60+N61+N62+N63</f>
        <v>260.21239174176077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1221.2968387182273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9773.2683329283172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1954.6536665856636</v>
      </c>
      <c r="M83" s="861"/>
      <c r="N83" s="51"/>
    </row>
    <row r="84" spans="1:14">
      <c r="B84" s="89" t="s">
        <v>973</v>
      </c>
      <c r="C84" s="90"/>
      <c r="D84" s="90"/>
      <c r="E84" s="90"/>
      <c r="F84" s="90"/>
      <c r="G84" s="90"/>
      <c r="H84" s="90"/>
      <c r="I84" s="87"/>
      <c r="J84" s="88"/>
      <c r="K84" s="304">
        <v>0.05</v>
      </c>
      <c r="L84" s="860">
        <f>N78*K84</f>
        <v>488.6634166464159</v>
      </c>
      <c r="M84" s="861"/>
      <c r="N84" s="51"/>
    </row>
    <row r="85" spans="1:14" ht="15.75" thickBot="1">
      <c r="B85" s="91" t="s">
        <v>974</v>
      </c>
      <c r="C85" s="92"/>
      <c r="D85" s="92"/>
      <c r="E85" s="92"/>
      <c r="F85" s="92"/>
      <c r="G85" s="92"/>
      <c r="H85" s="92"/>
      <c r="I85" s="93"/>
      <c r="J85" s="94"/>
      <c r="K85" s="305">
        <v>0.05</v>
      </c>
      <c r="L85" s="862">
        <f>N78*K85</f>
        <v>488.6634166464159</v>
      </c>
      <c r="M85" s="863"/>
      <c r="N85" s="51"/>
    </row>
    <row r="86" spans="1:14" ht="15.75" thickBot="1">
      <c r="B86" s="825" t="s">
        <v>953</v>
      </c>
      <c r="C86" s="826"/>
      <c r="D86" s="826"/>
      <c r="E86" s="826"/>
      <c r="F86" s="826"/>
      <c r="G86" s="826"/>
      <c r="H86" s="826"/>
      <c r="I86" s="826"/>
      <c r="J86" s="826"/>
      <c r="K86" s="826"/>
      <c r="L86" s="826"/>
      <c r="M86" s="827"/>
      <c r="N86" s="52">
        <f>L83+L84+L85</f>
        <v>2931.9804998784953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12705.248832806812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180</v>
      </c>
      <c r="B36" s="874" t="str">
        <f>VLOOKUP(A36,EQUIPOS!A6:D154,3,FALSE)</f>
        <v>Compresor 120 HP, con martillo.</v>
      </c>
      <c r="C36" s="875"/>
      <c r="D36" s="875"/>
      <c r="E36" s="875"/>
      <c r="F36" s="875"/>
      <c r="G36" s="875"/>
      <c r="H36" s="876"/>
      <c r="I36" s="267"/>
      <c r="J36" s="268"/>
      <c r="K36" s="269">
        <f>VLOOKUP(A36,EQUIPOS!A6:D161,4,FALSE)</f>
        <v>48682.336292635096</v>
      </c>
      <c r="L36" s="270"/>
      <c r="M36" s="271">
        <v>20</v>
      </c>
      <c r="N36" s="272">
        <f>K36/M36</f>
        <v>2434.116814631755</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67.663750000000007</v>
      </c>
    </row>
    <row r="43" spans="1:14" ht="15.75" thickBot="1">
      <c r="B43" s="825" t="s">
        <v>953</v>
      </c>
      <c r="C43" s="826"/>
      <c r="D43" s="826"/>
      <c r="E43" s="826"/>
      <c r="F43" s="826"/>
      <c r="G43" s="826"/>
      <c r="H43" s="826"/>
      <c r="I43" s="826"/>
      <c r="J43" s="826"/>
      <c r="K43" s="826"/>
      <c r="L43" s="826"/>
      <c r="M43" s="827"/>
      <c r="N43" s="99">
        <f>SUM(N36:N42)</f>
        <v>2501.7805646317552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2">
        <f>'900.2'!N78</f>
        <v>1239.106627341718</v>
      </c>
      <c r="M59" s="913"/>
      <c r="N59" s="287">
        <f>K59*L59</f>
        <v>99.128530187337446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99.128530187337446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676.63750000000005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3277.5465948190922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655.50931896381849</v>
      </c>
      <c r="M83" s="861"/>
      <c r="N83" s="51"/>
    </row>
    <row r="84" spans="1:14">
      <c r="B84" s="89" t="s">
        <v>973</v>
      </c>
      <c r="C84" s="90"/>
      <c r="D84" s="90"/>
      <c r="E84" s="90"/>
      <c r="F84" s="90"/>
      <c r="G84" s="90"/>
      <c r="H84" s="90"/>
      <c r="I84" s="87"/>
      <c r="J84" s="88"/>
      <c r="K84" s="304">
        <v>0.05</v>
      </c>
      <c r="L84" s="860">
        <f>N78*K84</f>
        <v>163.87732974095462</v>
      </c>
      <c r="M84" s="861"/>
      <c r="N84" s="51"/>
    </row>
    <row r="85" spans="1:14" ht="15.75" thickBot="1">
      <c r="B85" s="91" t="s">
        <v>974</v>
      </c>
      <c r="C85" s="92"/>
      <c r="D85" s="92"/>
      <c r="E85" s="92"/>
      <c r="F85" s="92"/>
      <c r="G85" s="92"/>
      <c r="H85" s="92"/>
      <c r="I85" s="93"/>
      <c r="J85" s="94"/>
      <c r="K85" s="305">
        <v>0.05</v>
      </c>
      <c r="L85" s="862">
        <f>N78*K85</f>
        <v>163.87732974095462</v>
      </c>
      <c r="M85" s="863"/>
      <c r="N85" s="51"/>
    </row>
    <row r="86" spans="1:14" ht="15.75" thickBot="1">
      <c r="B86" s="825" t="s">
        <v>953</v>
      </c>
      <c r="C86" s="826"/>
      <c r="D86" s="826"/>
      <c r="E86" s="826"/>
      <c r="F86" s="826"/>
      <c r="G86" s="826"/>
      <c r="H86" s="826"/>
      <c r="I86" s="826"/>
      <c r="J86" s="826"/>
      <c r="K86" s="826"/>
      <c r="L86" s="826"/>
      <c r="M86" s="827"/>
      <c r="N86" s="52">
        <f>L83+L84+L85</f>
        <v>983.26397844572762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4260.8105732648201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195</v>
      </c>
      <c r="B36" s="874" t="str">
        <f>VLOOKUP(A36,EQUIPOS!A6:D154,3,FALSE)</f>
        <v xml:space="preserve">Equipo de oxicorte, Capacidad de corte: hasta 6´´ (152mm) </v>
      </c>
      <c r="C36" s="875"/>
      <c r="D36" s="875"/>
      <c r="E36" s="875"/>
      <c r="F36" s="875"/>
      <c r="G36" s="875"/>
      <c r="H36" s="876"/>
      <c r="I36" s="267"/>
      <c r="J36" s="268"/>
      <c r="K36" s="269">
        <f>VLOOKUP(A36,EQUIPOS!A6:D161,4,FALSE)</f>
        <v>25556.574188922928</v>
      </c>
      <c r="L36" s="270"/>
      <c r="M36" s="271">
        <v>321</v>
      </c>
      <c r="N36" s="272">
        <f>K36/M36</f>
        <v>79.615495915647756</v>
      </c>
    </row>
    <row r="37" spans="1:14">
      <c r="A37" t="s">
        <v>248</v>
      </c>
      <c r="B37" s="874" t="str">
        <f>VLOOKUP(A37,EQUIPOS!A7:D154,3,FALSE)</f>
        <v>Grúa telescópica de 50 Ton.</v>
      </c>
      <c r="C37" s="875"/>
      <c r="D37" s="875"/>
      <c r="E37" s="875"/>
      <c r="F37" s="875"/>
      <c r="G37" s="875"/>
      <c r="H37" s="876"/>
      <c r="I37" s="267"/>
      <c r="J37" s="268"/>
      <c r="K37" s="269">
        <f>VLOOKUP(A37,EQUIPOS!A7:D162,4,FALSE)</f>
        <v>288146.88483862364</v>
      </c>
      <c r="L37" s="270"/>
      <c r="M37" s="271">
        <v>321</v>
      </c>
      <c r="N37" s="272">
        <f>K37/M37</f>
        <v>897.65384684929484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16.863239875389407</v>
      </c>
    </row>
    <row r="43" spans="1:14" ht="15.75" thickBot="1">
      <c r="B43" s="825" t="s">
        <v>953</v>
      </c>
      <c r="C43" s="826"/>
      <c r="D43" s="826"/>
      <c r="E43" s="826"/>
      <c r="F43" s="826"/>
      <c r="G43" s="826"/>
      <c r="H43" s="826"/>
      <c r="I43" s="826"/>
      <c r="J43" s="826"/>
      <c r="K43" s="826"/>
      <c r="L43" s="826"/>
      <c r="M43" s="827"/>
      <c r="N43" s="99">
        <f>SUM(N36:N42)</f>
        <v>994.13258264033198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2">
        <f>VLOOKUP(A59,TRANSPORTE!A5:D120,4,FALSE)</f>
        <v>0.37320355364351004</v>
      </c>
      <c r="M59" s="913"/>
      <c r="N59" s="287">
        <f>K59*L59</f>
        <v>0.37320355364351004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0.37320355364351004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168.63239875389408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1163.1381849478696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232.62763698957394</v>
      </c>
      <c r="M83" s="861"/>
      <c r="N83" s="51"/>
    </row>
    <row r="84" spans="1:14">
      <c r="B84" s="89" t="s">
        <v>973</v>
      </c>
      <c r="C84" s="90"/>
      <c r="D84" s="90"/>
      <c r="E84" s="90"/>
      <c r="F84" s="90"/>
      <c r="G84" s="90"/>
      <c r="H84" s="90"/>
      <c r="I84" s="87"/>
      <c r="J84" s="88"/>
      <c r="K84" s="304">
        <v>0.05</v>
      </c>
      <c r="L84" s="860">
        <f>N78*K84</f>
        <v>58.156909247393486</v>
      </c>
      <c r="M84" s="861"/>
      <c r="N84" s="51"/>
    </row>
    <row r="85" spans="1:14" ht="15.75" thickBot="1">
      <c r="B85" s="91" t="s">
        <v>974</v>
      </c>
      <c r="C85" s="92"/>
      <c r="D85" s="92"/>
      <c r="E85" s="92"/>
      <c r="F85" s="92"/>
      <c r="G85" s="92"/>
      <c r="H85" s="92"/>
      <c r="I85" s="93"/>
      <c r="J85" s="94"/>
      <c r="K85" s="305">
        <v>0.05</v>
      </c>
      <c r="L85" s="862">
        <f>N78*K85</f>
        <v>58.156909247393486</v>
      </c>
      <c r="M85" s="863"/>
      <c r="N85" s="51"/>
    </row>
    <row r="86" spans="1:14" ht="15.75" thickBot="1">
      <c r="B86" s="825" t="s">
        <v>953</v>
      </c>
      <c r="C86" s="826"/>
      <c r="D86" s="826"/>
      <c r="E86" s="826"/>
      <c r="F86" s="826"/>
      <c r="G86" s="826"/>
      <c r="H86" s="826"/>
      <c r="I86" s="826"/>
      <c r="J86" s="826"/>
      <c r="K86" s="826"/>
      <c r="L86" s="826"/>
      <c r="M86" s="827"/>
      <c r="N86" s="52">
        <f>L83+L84+L85</f>
        <v>348.94145548436097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1512.0796404322305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273</v>
      </c>
      <c r="B36" s="874" t="str">
        <f>VLOOKUP(A36,EQUIPOS!A6:D154,3,FALSE)</f>
        <v>Motosierra, 93.6 cm3 - 7.1 HP, 45-90 cm - 7.9 kg</v>
      </c>
      <c r="C36" s="875"/>
      <c r="D36" s="875"/>
      <c r="E36" s="875"/>
      <c r="F36" s="875"/>
      <c r="G36" s="875"/>
      <c r="H36" s="876"/>
      <c r="I36" s="267"/>
      <c r="J36" s="268"/>
      <c r="K36" s="269">
        <f>VLOOKUP(A36,EQUIPOS!A6:D161,4,FALSE)</f>
        <v>8136.9047803404383</v>
      </c>
      <c r="L36" s="270"/>
      <c r="M36" s="271">
        <v>3</v>
      </c>
      <c r="N36" s="272">
        <f>K36/M36</f>
        <v>2712.3015934468126</v>
      </c>
    </row>
    <row r="37" spans="1:14">
      <c r="A37" s="205" t="s">
        <v>312</v>
      </c>
      <c r="B37" s="874" t="str">
        <f>VLOOKUP(A37,EQUIPOS!A7:D154,3,FALSE)</f>
        <v>Retroexcavadora sobre oruga, potencia 138 HP, balde de 1,5 m3.</v>
      </c>
      <c r="C37" s="875"/>
      <c r="D37" s="875"/>
      <c r="E37" s="875"/>
      <c r="F37" s="875"/>
      <c r="G37" s="875"/>
      <c r="H37" s="876"/>
      <c r="I37" s="267"/>
      <c r="J37" s="268"/>
      <c r="K37" s="269">
        <f>VLOOKUP(A37,EQUIPOS!A7:D162,4,FALSE)</f>
        <v>219786.53802473721</v>
      </c>
      <c r="L37" s="270"/>
      <c r="M37" s="271">
        <v>3</v>
      </c>
      <c r="N37" s="272">
        <f>K37/M37</f>
        <v>73262.179341579074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673.35467419668339</v>
      </c>
    </row>
    <row r="43" spans="1:14" ht="15.75" thickBot="1">
      <c r="B43" s="825" t="s">
        <v>953</v>
      </c>
      <c r="C43" s="826"/>
      <c r="D43" s="826"/>
      <c r="E43" s="826"/>
      <c r="F43" s="826"/>
      <c r="G43" s="826"/>
      <c r="H43" s="826"/>
      <c r="I43" s="826"/>
      <c r="J43" s="826"/>
      <c r="K43" s="826"/>
      <c r="L43" s="826"/>
      <c r="M43" s="827"/>
      <c r="N43" s="99">
        <f>SUM(N36:N42)</f>
        <v>76647.835609222573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2">
        <f>VLOOKUP(A59,TRANSPORTE!A5:D94,4,FALSE)</f>
        <v>1399.63700322575</v>
      </c>
      <c r="M59" s="913"/>
      <c r="N59" s="287">
        <f>K59*L59</f>
        <v>8397.8220193545003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8397.8220193545003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13467.093483933666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98512.751112510741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19702.550222502148</v>
      </c>
      <c r="M83" s="861"/>
      <c r="N83" s="51"/>
    </row>
    <row r="84" spans="1:14">
      <c r="B84" s="89" t="s">
        <v>973</v>
      </c>
      <c r="C84" s="90"/>
      <c r="D84" s="90"/>
      <c r="E84" s="90"/>
      <c r="F84" s="90"/>
      <c r="G84" s="90"/>
      <c r="H84" s="90"/>
      <c r="I84" s="87"/>
      <c r="J84" s="88"/>
      <c r="K84" s="304">
        <v>0.05</v>
      </c>
      <c r="L84" s="860">
        <f>N78*K84</f>
        <v>4925.6375556255371</v>
      </c>
      <c r="M84" s="861"/>
      <c r="N84" s="51"/>
    </row>
    <row r="85" spans="1:14" ht="15.75" thickBot="1">
      <c r="B85" s="91" t="s">
        <v>974</v>
      </c>
      <c r="C85" s="92"/>
      <c r="D85" s="92"/>
      <c r="E85" s="92"/>
      <c r="F85" s="92"/>
      <c r="G85" s="92"/>
      <c r="H85" s="92"/>
      <c r="I85" s="93"/>
      <c r="J85" s="94"/>
      <c r="K85" s="305">
        <v>0.05</v>
      </c>
      <c r="L85" s="862">
        <f>N78*K85</f>
        <v>4925.6375556255371</v>
      </c>
      <c r="M85" s="863"/>
      <c r="N85" s="51"/>
    </row>
    <row r="86" spans="1:14" ht="15.75" thickBot="1">
      <c r="B86" s="825" t="s">
        <v>953</v>
      </c>
      <c r="C86" s="826"/>
      <c r="D86" s="826"/>
      <c r="E86" s="826"/>
      <c r="F86" s="826"/>
      <c r="G86" s="826"/>
      <c r="H86" s="826"/>
      <c r="I86" s="826"/>
      <c r="J86" s="826"/>
      <c r="K86" s="826"/>
      <c r="L86" s="826"/>
      <c r="M86" s="827"/>
      <c r="N86" s="52">
        <f>L83+L84+L85</f>
        <v>29553.825333753222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128066.57644626396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7.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195</v>
      </c>
      <c r="B36" s="874" t="str">
        <f>VLOOKUP(A36,EQUIPOS!A6:D154,3,FALSE)</f>
        <v xml:space="preserve">Equipo de oxicorte, Capacidad de corte: hasta 6´´ (152mm) </v>
      </c>
      <c r="C36" s="875"/>
      <c r="D36" s="875"/>
      <c r="E36" s="875"/>
      <c r="F36" s="875"/>
      <c r="G36" s="875"/>
      <c r="H36" s="876"/>
      <c r="I36" s="267"/>
      <c r="J36" s="268"/>
      <c r="K36" s="269">
        <f>VLOOKUP(A36,EQUIPOS!A6:D161,4,FALSE)</f>
        <v>25556.574188922928</v>
      </c>
      <c r="L36" s="270"/>
      <c r="M36" s="271">
        <v>4</v>
      </c>
      <c r="N36" s="272">
        <f>K36/M36</f>
        <v>6389.1435472307321</v>
      </c>
    </row>
    <row r="37" spans="1:14">
      <c r="A37" s="108" t="s">
        <v>248</v>
      </c>
      <c r="B37" s="874" t="str">
        <f>VLOOKUP(A37,EQUIPOS!A7:D154,3,FALSE)</f>
        <v>Grúa telescópica de 50 Ton.</v>
      </c>
      <c r="C37" s="875"/>
      <c r="D37" s="875"/>
      <c r="E37" s="875"/>
      <c r="F37" s="875"/>
      <c r="G37" s="875"/>
      <c r="H37" s="876"/>
      <c r="I37" s="267"/>
      <c r="J37" s="268"/>
      <c r="K37" s="269">
        <f>VLOOKUP(A37,EQUIPOS!A7:D162,4,FALSE)</f>
        <v>288146.88483862364</v>
      </c>
      <c r="L37" s="270"/>
      <c r="M37" s="271">
        <v>4</v>
      </c>
      <c r="N37" s="272">
        <f>K37/M37</f>
        <v>72036.721209655909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1010.0320112950249</v>
      </c>
    </row>
    <row r="43" spans="1:14" ht="15.75" thickBot="1">
      <c r="B43" s="825" t="s">
        <v>953</v>
      </c>
      <c r="C43" s="826"/>
      <c r="D43" s="826"/>
      <c r="E43" s="826"/>
      <c r="F43" s="826"/>
      <c r="G43" s="826"/>
      <c r="H43" s="826"/>
      <c r="I43" s="826"/>
      <c r="J43" s="826"/>
      <c r="K43" s="826"/>
      <c r="L43" s="826"/>
      <c r="M43" s="827"/>
      <c r="N43" s="99">
        <f>SUM(N36:N42)</f>
        <v>79435.896768181672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2">
        <f>VLOOKUP(A59,TRANSPORTE!A5:D117,4,FALSE)</f>
        <v>0.3520788241919906</v>
      </c>
      <c r="M59" s="913"/>
      <c r="N59" s="287">
        <f>K59*L59</f>
        <v>0.3520788241919906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0.3520788241919906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89536.568959956116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17907.313791991222</v>
      </c>
      <c r="M83" s="861"/>
      <c r="N83" s="51"/>
    </row>
    <row r="84" spans="1:14">
      <c r="B84" s="89" t="s">
        <v>973</v>
      </c>
      <c r="C84" s="90"/>
      <c r="D84" s="90"/>
      <c r="E84" s="90"/>
      <c r="F84" s="90"/>
      <c r="G84" s="90"/>
      <c r="H84" s="90"/>
      <c r="I84" s="87"/>
      <c r="J84" s="88"/>
      <c r="K84" s="304">
        <v>0.05</v>
      </c>
      <c r="L84" s="860">
        <f>N78*K84</f>
        <v>4476.8284479978056</v>
      </c>
      <c r="M84" s="861"/>
      <c r="N84" s="51"/>
    </row>
    <row r="85" spans="1:14" ht="15.75" thickBot="1">
      <c r="B85" s="91" t="s">
        <v>974</v>
      </c>
      <c r="C85" s="92"/>
      <c r="D85" s="92"/>
      <c r="E85" s="92"/>
      <c r="F85" s="92"/>
      <c r="G85" s="92"/>
      <c r="H85" s="92"/>
      <c r="I85" s="93"/>
      <c r="J85" s="94"/>
      <c r="K85" s="305">
        <v>0.05</v>
      </c>
      <c r="L85" s="862">
        <f>N78*K85</f>
        <v>4476.8284479978056</v>
      </c>
      <c r="M85" s="863"/>
      <c r="N85" s="51"/>
    </row>
    <row r="86" spans="1:14" ht="15.75" thickBot="1">
      <c r="B86" s="825" t="s">
        <v>953</v>
      </c>
      <c r="C86" s="826"/>
      <c r="D86" s="826"/>
      <c r="E86" s="826"/>
      <c r="F86" s="826"/>
      <c r="G86" s="826"/>
      <c r="H86" s="826"/>
      <c r="I86" s="826"/>
      <c r="J86" s="826"/>
      <c r="K86" s="826"/>
      <c r="L86" s="826"/>
      <c r="M86" s="827"/>
      <c r="N86" s="52">
        <f>L83+L84+L85</f>
        <v>26860.970687986835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116397.53964794295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127782.87094461465</v>
      </c>
      <c r="L36" s="270"/>
      <c r="M36" s="271">
        <v>5</v>
      </c>
      <c r="N36" s="272">
        <f>K36/M36</f>
        <v>25556.574188922932</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107.474121807204</v>
      </c>
    </row>
    <row r="43" spans="1:14" ht="15.75" thickBot="1">
      <c r="B43" s="825" t="s">
        <v>953</v>
      </c>
      <c r="C43" s="826"/>
      <c r="D43" s="826"/>
      <c r="E43" s="826"/>
      <c r="F43" s="826"/>
      <c r="G43" s="826"/>
      <c r="H43" s="826"/>
      <c r="I43" s="826"/>
      <c r="J43" s="826"/>
      <c r="K43" s="826"/>
      <c r="L43" s="826"/>
      <c r="M43" s="827"/>
      <c r="N43" s="99">
        <f>SUM(N36:N42)</f>
        <v>25664.048310730137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2">
        <f>VLOOKUP(A59,TRANSPORTE!A5:D94,4,FALSE)</f>
        <v>1399.63700322575</v>
      </c>
      <c r="M59" s="913"/>
      <c r="N59" s="287">
        <f>K59*L59</f>
        <v>982.54517626447648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982.54517626447648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5373.7060903601996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32020.299577354814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6404.0599154709635</v>
      </c>
      <c r="M83" s="861"/>
      <c r="N83" s="51"/>
    </row>
    <row r="84" spans="1:14">
      <c r="B84" s="89" t="s">
        <v>973</v>
      </c>
      <c r="C84" s="90"/>
      <c r="D84" s="90"/>
      <c r="E84" s="90"/>
      <c r="F84" s="90"/>
      <c r="G84" s="90"/>
      <c r="H84" s="90"/>
      <c r="I84" s="87"/>
      <c r="J84" s="88"/>
      <c r="K84" s="304">
        <v>0.05</v>
      </c>
      <c r="L84" s="860">
        <f>N78*K84</f>
        <v>1601.0149788677409</v>
      </c>
      <c r="M84" s="861"/>
      <c r="N84" s="51"/>
    </row>
    <row r="85" spans="1:14" ht="15.75" thickBot="1">
      <c r="B85" s="91" t="s">
        <v>974</v>
      </c>
      <c r="C85" s="92"/>
      <c r="D85" s="92"/>
      <c r="E85" s="92"/>
      <c r="F85" s="92"/>
      <c r="G85" s="92"/>
      <c r="H85" s="92"/>
      <c r="I85" s="93"/>
      <c r="J85" s="94"/>
      <c r="K85" s="305">
        <v>0.05</v>
      </c>
      <c r="L85" s="862">
        <f>N78*K85</f>
        <v>1601.0149788677409</v>
      </c>
      <c r="M85" s="863"/>
      <c r="N85" s="51"/>
    </row>
    <row r="86" spans="1:14" ht="15.75" thickBot="1">
      <c r="B86" s="825" t="s">
        <v>953</v>
      </c>
      <c r="C86" s="826"/>
      <c r="D86" s="826"/>
      <c r="E86" s="826"/>
      <c r="F86" s="826"/>
      <c r="G86" s="826"/>
      <c r="H86" s="826"/>
      <c r="I86" s="826"/>
      <c r="J86" s="826"/>
      <c r="K86" s="826"/>
      <c r="L86" s="826"/>
      <c r="M86" s="827"/>
      <c r="N86" s="52">
        <f>L83+L84+L85</f>
        <v>9606.0898732064452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41626.389450561255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307</v>
      </c>
      <c r="B36" s="874" t="str">
        <f>VLOOKUP(A36,EQUIPOS!A6:D154,3,FALSE)</f>
        <v>Retroexcavadora, Potencia en el Volante 78 HP 2200 RPM</v>
      </c>
      <c r="C36" s="875"/>
      <c r="D36" s="875"/>
      <c r="E36" s="875"/>
      <c r="F36" s="875"/>
      <c r="G36" s="875"/>
      <c r="H36" s="876"/>
      <c r="I36" s="267"/>
      <c r="J36" s="268"/>
      <c r="K36" s="269">
        <f>VLOOKUP(A36,EQUIPOS!A6:D161,4,FALSE)</f>
        <v>127782.87094461465</v>
      </c>
      <c r="L36" s="270"/>
      <c r="M36" s="271">
        <v>4</v>
      </c>
      <c r="N36" s="272">
        <f>K36/M36</f>
        <v>31945.717736153663</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67.663750000000007</v>
      </c>
    </row>
    <row r="43" spans="1:14" ht="15.75" thickBot="1">
      <c r="B43" s="825" t="s">
        <v>953</v>
      </c>
      <c r="C43" s="826"/>
      <c r="D43" s="826"/>
      <c r="E43" s="826"/>
      <c r="F43" s="826"/>
      <c r="G43" s="826"/>
      <c r="H43" s="826"/>
      <c r="I43" s="826"/>
      <c r="J43" s="826"/>
      <c r="K43" s="826"/>
      <c r="L43" s="826"/>
      <c r="M43" s="827"/>
      <c r="N43" s="99">
        <f>SUM(N36:N42)</f>
        <v>32013.381486153663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2">
        <f>VLOOKUP(A59,TRANSPORTE!A5:D94,4,FALSE)</f>
        <v>1399.63700322575</v>
      </c>
      <c r="M59" s="913"/>
      <c r="N59" s="287">
        <f>K59*L59</f>
        <v>4240.9001197740226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4240.9001197740226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3383.1875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39637.469105927688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7927.4938211855379</v>
      </c>
      <c r="M83" s="861"/>
      <c r="N83" s="51"/>
    </row>
    <row r="84" spans="1:14">
      <c r="B84" s="89" t="s">
        <v>973</v>
      </c>
      <c r="C84" s="90"/>
      <c r="D84" s="90"/>
      <c r="E84" s="90"/>
      <c r="F84" s="90"/>
      <c r="G84" s="90"/>
      <c r="H84" s="90"/>
      <c r="I84" s="87"/>
      <c r="J84" s="88"/>
      <c r="K84" s="304">
        <v>0.05</v>
      </c>
      <c r="L84" s="860">
        <f>N78*K84</f>
        <v>1981.8734552963845</v>
      </c>
      <c r="M84" s="861"/>
      <c r="N84" s="51"/>
    </row>
    <row r="85" spans="1:14" ht="15.75" thickBot="1">
      <c r="B85" s="91" t="s">
        <v>974</v>
      </c>
      <c r="C85" s="92"/>
      <c r="D85" s="92"/>
      <c r="E85" s="92"/>
      <c r="F85" s="92"/>
      <c r="G85" s="92"/>
      <c r="H85" s="92"/>
      <c r="I85" s="93"/>
      <c r="J85" s="94"/>
      <c r="K85" s="305">
        <v>0.05</v>
      </c>
      <c r="L85" s="862">
        <f>N78*K85</f>
        <v>1981.8734552963845</v>
      </c>
      <c r="M85" s="863"/>
      <c r="N85" s="51"/>
    </row>
    <row r="86" spans="1:14" ht="15.75" thickBot="1">
      <c r="B86" s="825" t="s">
        <v>953</v>
      </c>
      <c r="C86" s="826"/>
      <c r="D86" s="826"/>
      <c r="E86" s="826"/>
      <c r="F86" s="826"/>
      <c r="G86" s="826"/>
      <c r="H86" s="826"/>
      <c r="I86" s="826"/>
      <c r="J86" s="826"/>
      <c r="K86" s="826"/>
      <c r="L86" s="826"/>
      <c r="M86" s="827"/>
      <c r="N86" s="52">
        <f>L83+L84+L85</f>
        <v>11891.240731778307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51528.709837705996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144.34933333333333</v>
      </c>
    </row>
    <row r="43" spans="1:14" ht="15.75" thickBot="1">
      <c r="B43" s="825" t="s">
        <v>953</v>
      </c>
      <c r="C43" s="826"/>
      <c r="D43" s="826"/>
      <c r="E43" s="826"/>
      <c r="F43" s="826"/>
      <c r="G43" s="826"/>
      <c r="H43" s="826"/>
      <c r="I43" s="826"/>
      <c r="J43" s="826"/>
      <c r="K43" s="826"/>
      <c r="L43" s="826"/>
      <c r="M43" s="827"/>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1443.4933333333333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317.56853333333333</v>
      </c>
      <c r="M83" s="861"/>
      <c r="N83" s="51"/>
    </row>
    <row r="84" spans="1:14">
      <c r="B84" s="89" t="s">
        <v>973</v>
      </c>
      <c r="C84" s="90"/>
      <c r="D84" s="90"/>
      <c r="E84" s="90"/>
      <c r="F84" s="90"/>
      <c r="G84" s="90"/>
      <c r="H84" s="90"/>
      <c r="I84" s="87"/>
      <c r="J84" s="88"/>
      <c r="K84" s="304">
        <v>0.05</v>
      </c>
      <c r="L84" s="860">
        <f>N78*K84</f>
        <v>79.392133333333334</v>
      </c>
      <c r="M84" s="861"/>
      <c r="N84" s="51"/>
    </row>
    <row r="85" spans="1:14" ht="15.75" thickBot="1">
      <c r="B85" s="91" t="s">
        <v>974</v>
      </c>
      <c r="C85" s="92"/>
      <c r="D85" s="92"/>
      <c r="E85" s="92"/>
      <c r="F85" s="92"/>
      <c r="G85" s="92"/>
      <c r="H85" s="92"/>
      <c r="I85" s="93"/>
      <c r="J85" s="94"/>
      <c r="K85" s="305">
        <v>0.05</v>
      </c>
      <c r="L85" s="862">
        <f>N78*K85</f>
        <v>79.392133333333334</v>
      </c>
      <c r="M85" s="863"/>
      <c r="N85" s="51"/>
    </row>
    <row r="86" spans="1:14" ht="15.75" thickBot="1">
      <c r="B86" s="825" t="s">
        <v>953</v>
      </c>
      <c r="C86" s="826"/>
      <c r="D86" s="826"/>
      <c r="E86" s="826"/>
      <c r="F86" s="826"/>
      <c r="G86" s="826"/>
      <c r="H86" s="826"/>
      <c r="I86" s="826"/>
      <c r="J86" s="826"/>
      <c r="K86" s="826"/>
      <c r="L86" s="826"/>
      <c r="M86" s="827"/>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138610.20245758275</v>
      </c>
      <c r="L36" s="270"/>
      <c r="M36" s="271">
        <v>3</v>
      </c>
      <c r="N36" s="272">
        <f>K36/M36</f>
        <v>46203.400819194248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46293.619152527579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1399.63700322575</v>
      </c>
      <c r="M59" s="913"/>
      <c r="N59" s="287">
        <f>K59*L59</f>
        <v>2379.3829054837752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2379.3829054837752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57694.835391344692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11538.967078268939</v>
      </c>
      <c r="M83" s="861"/>
      <c r="N83" s="51"/>
    </row>
    <row r="84" spans="1:14">
      <c r="B84" s="89" t="s">
        <v>973</v>
      </c>
      <c r="C84" s="90"/>
      <c r="D84" s="90"/>
      <c r="E84" s="90"/>
      <c r="F84" s="90"/>
      <c r="G84" s="90"/>
      <c r="H84" s="90"/>
      <c r="I84" s="87"/>
      <c r="J84" s="88"/>
      <c r="K84" s="304">
        <v>0.05</v>
      </c>
      <c r="L84" s="860">
        <f>N78*K84</f>
        <v>2884.7417695672348</v>
      </c>
      <c r="M84" s="861"/>
      <c r="N84" s="51"/>
    </row>
    <row r="85" spans="1:14" ht="15.75" thickBot="1">
      <c r="B85" s="91" t="s">
        <v>974</v>
      </c>
      <c r="C85" s="92"/>
      <c r="D85" s="92"/>
      <c r="E85" s="92"/>
      <c r="F85" s="92"/>
      <c r="G85" s="92"/>
      <c r="H85" s="92"/>
      <c r="I85" s="93"/>
      <c r="J85" s="94"/>
      <c r="K85" s="305">
        <v>0.05</v>
      </c>
      <c r="L85" s="862">
        <f>N78*K85</f>
        <v>2884.7417695672348</v>
      </c>
      <c r="M85" s="863"/>
      <c r="N85" s="51"/>
    </row>
    <row r="86" spans="1:14" ht="15.75" thickBot="1">
      <c r="B86" s="825" t="s">
        <v>953</v>
      </c>
      <c r="C86" s="826"/>
      <c r="D86" s="826"/>
      <c r="E86" s="826"/>
      <c r="F86" s="826"/>
      <c r="G86" s="826"/>
      <c r="H86" s="826"/>
      <c r="I86" s="826"/>
      <c r="J86" s="826"/>
      <c r="K86" s="826"/>
      <c r="L86" s="826"/>
      <c r="M86" s="827"/>
      <c r="N86" s="52">
        <f>L83+L84+L85</f>
        <v>17308.450617403407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75003.286008748095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310</v>
      </c>
      <c r="B36" s="874" t="str">
        <f>VLOOKUP(A36,EQUIPOS!A6:D154,3,FALSE)</f>
        <v>Retroexcavadora A25C</v>
      </c>
      <c r="C36" s="875"/>
      <c r="D36" s="875"/>
      <c r="E36" s="875"/>
      <c r="F36" s="875"/>
      <c r="G36" s="875"/>
      <c r="H36" s="876"/>
      <c r="I36" s="267"/>
      <c r="J36" s="268"/>
      <c r="K36" s="269">
        <f>VLOOKUP(A36,EQUIPOS!A6:D163,4,FALSE)</f>
        <v>138610.20245758275</v>
      </c>
      <c r="L36" s="270"/>
      <c r="M36" s="271">
        <v>3</v>
      </c>
      <c r="N36" s="272">
        <f>K36/M36</f>
        <v>46203.400819194248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90.218333333333348</v>
      </c>
    </row>
    <row r="43" spans="1:14" ht="15.75" thickBot="1">
      <c r="B43" s="825" t="s">
        <v>953</v>
      </c>
      <c r="C43" s="826"/>
      <c r="D43" s="826"/>
      <c r="E43" s="826"/>
      <c r="F43" s="826"/>
      <c r="G43" s="826"/>
      <c r="H43" s="826"/>
      <c r="I43" s="826"/>
      <c r="J43" s="826"/>
      <c r="K43" s="826"/>
      <c r="L43" s="826"/>
      <c r="M43" s="827"/>
      <c r="N43" s="99">
        <f>SUM(N36:N42)</f>
        <v>46293.619152527579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2">
        <f>VLOOKUP(A59,TRANSPORTE!A6:D117,4,FALSE)</f>
        <v>1399.63700322575</v>
      </c>
      <c r="M59" s="913"/>
      <c r="N59" s="287">
        <f>K59*L59</f>
        <v>2379.3829054837752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2379.3829054837752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9021.8333333333339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57694.835391344692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11538.967078268939</v>
      </c>
      <c r="M83" s="861"/>
      <c r="N83" s="51"/>
    </row>
    <row r="84" spans="1:14">
      <c r="B84" s="89" t="s">
        <v>973</v>
      </c>
      <c r="C84" s="90"/>
      <c r="D84" s="90"/>
      <c r="E84" s="90"/>
      <c r="F84" s="90"/>
      <c r="G84" s="90"/>
      <c r="H84" s="90"/>
      <c r="I84" s="87"/>
      <c r="J84" s="88"/>
      <c r="K84" s="304">
        <v>0.05</v>
      </c>
      <c r="L84" s="860">
        <f>N78*K84</f>
        <v>2884.7417695672348</v>
      </c>
      <c r="M84" s="861"/>
      <c r="N84" s="51"/>
    </row>
    <row r="85" spans="1:14" ht="15.75" thickBot="1">
      <c r="B85" s="91" t="s">
        <v>974</v>
      </c>
      <c r="C85" s="92"/>
      <c r="D85" s="92"/>
      <c r="E85" s="92"/>
      <c r="F85" s="92"/>
      <c r="G85" s="92"/>
      <c r="H85" s="92"/>
      <c r="I85" s="93"/>
      <c r="J85" s="94"/>
      <c r="K85" s="305">
        <v>0.05</v>
      </c>
      <c r="L85" s="862">
        <f>N78*K85</f>
        <v>2884.7417695672348</v>
      </c>
      <c r="M85" s="863"/>
      <c r="N85" s="51"/>
    </row>
    <row r="86" spans="1:14" ht="15.75" thickBot="1">
      <c r="B86" s="825" t="s">
        <v>953</v>
      </c>
      <c r="C86" s="826"/>
      <c r="D86" s="826"/>
      <c r="E86" s="826"/>
      <c r="F86" s="826"/>
      <c r="G86" s="826"/>
      <c r="H86" s="826"/>
      <c r="I86" s="826"/>
      <c r="J86" s="826"/>
      <c r="K86" s="826"/>
      <c r="L86" s="826"/>
      <c r="M86" s="827"/>
      <c r="N86" s="52">
        <f>L83+L84+L85</f>
        <v>17308.450617403407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75003.286008748095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219786.53802473721</v>
      </c>
      <c r="L36" s="270"/>
      <c r="M36" s="271">
        <v>45</v>
      </c>
      <c r="N36" s="272">
        <f>K36/M36</f>
        <v>4884.1452894386048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4885.6489283274941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2">
        <f>VLOOKUP(A59,TRANSPORTE!A6:D117,4,FALSE)</f>
        <v>0.3520788241919906</v>
      </c>
      <c r="M59" s="913"/>
      <c r="N59" s="287">
        <f>K59*L59</f>
        <v>12.569214023654066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12.569214023654066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5048.5820312400374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1009.7164062480075</v>
      </c>
      <c r="M83" s="861"/>
      <c r="N83" s="51"/>
    </row>
    <row r="84" spans="1:14">
      <c r="B84" s="89" t="s">
        <v>973</v>
      </c>
      <c r="C84" s="90"/>
      <c r="D84" s="90"/>
      <c r="E84" s="90"/>
      <c r="F84" s="90"/>
      <c r="G84" s="90"/>
      <c r="H84" s="90"/>
      <c r="I84" s="87"/>
      <c r="J84" s="88"/>
      <c r="K84" s="304">
        <v>0.05</v>
      </c>
      <c r="L84" s="860">
        <f>N78*K84</f>
        <v>252.42910156200188</v>
      </c>
      <c r="M84" s="861"/>
      <c r="N84" s="51"/>
    </row>
    <row r="85" spans="1:14" ht="15.75" thickBot="1">
      <c r="B85" s="91" t="s">
        <v>974</v>
      </c>
      <c r="C85" s="92"/>
      <c r="D85" s="92"/>
      <c r="E85" s="92"/>
      <c r="F85" s="92"/>
      <c r="G85" s="92"/>
      <c r="H85" s="92"/>
      <c r="I85" s="93"/>
      <c r="J85" s="94"/>
      <c r="K85" s="305">
        <v>0.05</v>
      </c>
      <c r="L85" s="862">
        <f>N78*K85</f>
        <v>252.42910156200188</v>
      </c>
      <c r="M85" s="863"/>
      <c r="N85" s="51"/>
    </row>
    <row r="86" spans="1:14" ht="15.75" thickBot="1">
      <c r="B86" s="825" t="s">
        <v>953</v>
      </c>
      <c r="C86" s="826"/>
      <c r="D86" s="826"/>
      <c r="E86" s="826"/>
      <c r="F86" s="826"/>
      <c r="G86" s="826"/>
      <c r="H86" s="826"/>
      <c r="I86" s="826"/>
      <c r="J86" s="826"/>
      <c r="K86" s="826"/>
      <c r="L86" s="826"/>
      <c r="M86" s="827"/>
      <c r="N86" s="52">
        <f>L83+L84+L85</f>
        <v>1514.5746093720113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6563.1566406120492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c r="B36" s="874"/>
      <c r="C36" s="875"/>
      <c r="D36" s="875"/>
      <c r="E36" s="875"/>
      <c r="F36" s="875"/>
      <c r="G36" s="875"/>
      <c r="H36" s="876"/>
      <c r="I36" s="267"/>
      <c r="J36" s="268"/>
      <c r="K36" s="269"/>
      <c r="L36" s="270"/>
      <c r="M36" s="271"/>
      <c r="N36" s="272"/>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0.1</v>
      </c>
      <c r="M42" s="887"/>
      <c r="N42" s="105">
        <f>N76*L42</f>
        <v>60.145555555555553</v>
      </c>
    </row>
    <row r="43" spans="1:14" ht="15.75" thickBot="1">
      <c r="B43" s="825" t="s">
        <v>953</v>
      </c>
      <c r="C43" s="826"/>
      <c r="D43" s="826"/>
      <c r="E43" s="826"/>
      <c r="F43" s="826"/>
      <c r="G43" s="826"/>
      <c r="H43" s="826"/>
      <c r="I43" s="826"/>
      <c r="J43" s="826"/>
      <c r="K43" s="826"/>
      <c r="L43" s="826"/>
      <c r="M43" s="827"/>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2">
        <f>VLOOKUP(A59,TRANSPORTE!A6:D117,4,FALSE)</f>
        <v>0.3520788241919906</v>
      </c>
      <c r="M59" s="913"/>
      <c r="N59" s="287">
        <f>K59*L59</f>
        <v>3.6088079479679038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3.6088079479679038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601.45555555555552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665.20991905907897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133.04198381181581</v>
      </c>
      <c r="M83" s="861"/>
      <c r="N83" s="51"/>
    </row>
    <row r="84" spans="1:14">
      <c r="B84" s="89" t="s">
        <v>973</v>
      </c>
      <c r="C84" s="90"/>
      <c r="D84" s="90"/>
      <c r="E84" s="90"/>
      <c r="F84" s="90"/>
      <c r="G84" s="90"/>
      <c r="H84" s="90"/>
      <c r="I84" s="87"/>
      <c r="J84" s="88"/>
      <c r="K84" s="304">
        <v>0.05</v>
      </c>
      <c r="L84" s="860">
        <f>N78*K84</f>
        <v>33.260495952953953</v>
      </c>
      <c r="M84" s="861"/>
      <c r="N84" s="51"/>
    </row>
    <row r="85" spans="1:14" ht="15.75" thickBot="1">
      <c r="B85" s="91" t="s">
        <v>974</v>
      </c>
      <c r="C85" s="92"/>
      <c r="D85" s="92"/>
      <c r="E85" s="92"/>
      <c r="F85" s="92"/>
      <c r="G85" s="92"/>
      <c r="H85" s="92"/>
      <c r="I85" s="93"/>
      <c r="J85" s="94"/>
      <c r="K85" s="305">
        <v>0.05</v>
      </c>
      <c r="L85" s="862">
        <f>N78*K85</f>
        <v>33.260495952953953</v>
      </c>
      <c r="M85" s="863"/>
      <c r="N85" s="51"/>
    </row>
    <row r="86" spans="1:14" ht="15.75" thickBot="1">
      <c r="B86" s="825" t="s">
        <v>953</v>
      </c>
      <c r="C86" s="826"/>
      <c r="D86" s="826"/>
      <c r="E86" s="826"/>
      <c r="F86" s="826"/>
      <c r="G86" s="826"/>
      <c r="H86" s="826"/>
      <c r="I86" s="826"/>
      <c r="J86" s="826"/>
      <c r="K86" s="826"/>
      <c r="L86" s="826"/>
      <c r="M86" s="827"/>
      <c r="N86" s="52">
        <f>L83+L84+L85</f>
        <v>199.56297571772373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864.77289477680267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219786.53802473721</v>
      </c>
      <c r="L36" s="270"/>
      <c r="M36" s="271">
        <v>45</v>
      </c>
      <c r="N36" s="272">
        <f>K36/M36</f>
        <v>4884.1452894386048</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1.5036388888888887</v>
      </c>
    </row>
    <row r="43" spans="1:14" ht="15.75" thickBot="1">
      <c r="B43" s="825" t="s">
        <v>953</v>
      </c>
      <c r="C43" s="826"/>
      <c r="D43" s="826"/>
      <c r="E43" s="826"/>
      <c r="F43" s="826"/>
      <c r="G43" s="826"/>
      <c r="H43" s="826"/>
      <c r="I43" s="826"/>
      <c r="J43" s="826"/>
      <c r="K43" s="826"/>
      <c r="L43" s="826"/>
      <c r="M43" s="827"/>
      <c r="N43" s="99">
        <f>SUM(N36:N42)</f>
        <v>4885.6489283274941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2">
        <f>VLOOKUP(A59,TRANSPORTE!A6:D117,4,FALSE)</f>
        <v>1430.0407035065127</v>
      </c>
      <c r="M59" s="913"/>
      <c r="N59" s="287">
        <f>K59*L59</f>
        <v>1159.0408399885109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1159.0408399885109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150.36388888888888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6195.0536572048941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1239.0107314409788</v>
      </c>
      <c r="M83" s="861"/>
      <c r="N83" s="51"/>
    </row>
    <row r="84" spans="1:14">
      <c r="B84" s="89" t="s">
        <v>973</v>
      </c>
      <c r="C84" s="90"/>
      <c r="D84" s="90"/>
      <c r="E84" s="90"/>
      <c r="F84" s="90"/>
      <c r="G84" s="90"/>
      <c r="H84" s="90"/>
      <c r="I84" s="87"/>
      <c r="J84" s="88"/>
      <c r="K84" s="304">
        <v>0.05</v>
      </c>
      <c r="L84" s="860">
        <f>N78*K84</f>
        <v>309.7526828602447</v>
      </c>
      <c r="M84" s="861"/>
      <c r="N84" s="51"/>
    </row>
    <row r="85" spans="1:14" ht="15.75" thickBot="1">
      <c r="B85" s="91" t="s">
        <v>974</v>
      </c>
      <c r="C85" s="92"/>
      <c r="D85" s="92"/>
      <c r="E85" s="92"/>
      <c r="F85" s="92"/>
      <c r="G85" s="92"/>
      <c r="H85" s="92"/>
      <c r="I85" s="93"/>
      <c r="J85" s="94"/>
      <c r="K85" s="305">
        <v>0.05</v>
      </c>
      <c r="L85" s="862">
        <f>N78*K85</f>
        <v>309.7526828602447</v>
      </c>
      <c r="M85" s="863"/>
      <c r="N85" s="51"/>
    </row>
    <row r="86" spans="1:14" ht="15.75" thickBot="1">
      <c r="B86" s="825" t="s">
        <v>953</v>
      </c>
      <c r="C86" s="826"/>
      <c r="D86" s="826"/>
      <c r="E86" s="826"/>
      <c r="F86" s="826"/>
      <c r="G86" s="826"/>
      <c r="H86" s="826"/>
      <c r="I86" s="826"/>
      <c r="J86" s="826"/>
      <c r="K86" s="826"/>
      <c r="L86" s="826"/>
      <c r="M86" s="827"/>
      <c r="N86" s="52">
        <f>L83+L84+L85</f>
        <v>1858.5160971614682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8053.5697543663628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VLOOKUP(A36,EQUIPOS!A5:D154,4,FALSE)</f>
        <v>199341.27867359886</v>
      </c>
      <c r="L36" s="270"/>
      <c r="M36" s="271">
        <v>0.625</v>
      </c>
      <c r="N36" s="272">
        <f>K36/M36</f>
        <v>318946.04587775818</v>
      </c>
    </row>
    <row r="37" spans="1:14">
      <c r="A37" s="108" t="s">
        <v>241</v>
      </c>
      <c r="B37" s="874" t="str">
        <f>VLOOKUP(A37,EQUIPOS!A7:D154,3,FALSE)</f>
        <v>Grúa (capacidad 15 ton)</v>
      </c>
      <c r="C37" s="875"/>
      <c r="D37" s="875"/>
      <c r="E37" s="875"/>
      <c r="F37" s="875"/>
      <c r="G37" s="875"/>
      <c r="H37" s="876"/>
      <c r="I37" s="267"/>
      <c r="J37" s="268"/>
      <c r="K37" s="269">
        <f>VLOOKUP(A37,EQUIPOS!A6:D154,4,FALSE)</f>
        <v>216656.48762514058</v>
      </c>
      <c r="L37" s="270"/>
      <c r="M37" s="271">
        <v>0.625</v>
      </c>
      <c r="N37" s="272">
        <f>K37/M37</f>
        <v>346650.38020022493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2706.55</v>
      </c>
    </row>
    <row r="43" spans="1:14" ht="15.75" thickBot="1">
      <c r="B43" s="825" t="s">
        <v>953</v>
      </c>
      <c r="C43" s="826"/>
      <c r="D43" s="826"/>
      <c r="E43" s="826"/>
      <c r="F43" s="826"/>
      <c r="G43" s="826"/>
      <c r="H43" s="826"/>
      <c r="I43" s="826"/>
      <c r="J43" s="826"/>
      <c r="K43" s="826"/>
      <c r="L43" s="826"/>
      <c r="M43" s="827"/>
      <c r="N43" s="394">
        <f>SUM(N36:N42)</f>
        <v>668302.97607798316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37265.872767054629</v>
      </c>
      <c r="N49" s="272">
        <f>K49*M49</f>
        <v>37265.872767054629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1768.9663289661448</v>
      </c>
      <c r="N50" s="272">
        <f>K50*M50</f>
        <v>1768.9663289661448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47913.264986213093</v>
      </c>
      <c r="N51" s="272">
        <f>K51*M51</f>
        <v>95826.529972426186</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138247.23979413934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860681.21587212244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172136.24317442451</v>
      </c>
      <c r="M83" s="861"/>
      <c r="N83" s="51"/>
    </row>
    <row r="84" spans="1:14">
      <c r="B84" s="89" t="s">
        <v>973</v>
      </c>
      <c r="C84" s="90"/>
      <c r="D84" s="90"/>
      <c r="E84" s="90"/>
      <c r="F84" s="90"/>
      <c r="G84" s="90"/>
      <c r="H84" s="90"/>
      <c r="I84" s="87"/>
      <c r="J84" s="88"/>
      <c r="K84" s="304">
        <v>0.05</v>
      </c>
      <c r="L84" s="860">
        <f>N78*K84</f>
        <v>43034.060793606128</v>
      </c>
      <c r="M84" s="861"/>
      <c r="N84" s="51"/>
    </row>
    <row r="85" spans="1:14" ht="15.75" thickBot="1">
      <c r="B85" s="91" t="s">
        <v>974</v>
      </c>
      <c r="C85" s="92"/>
      <c r="D85" s="92"/>
      <c r="E85" s="92"/>
      <c r="F85" s="92"/>
      <c r="G85" s="92"/>
      <c r="H85" s="92"/>
      <c r="I85" s="93"/>
      <c r="J85" s="94"/>
      <c r="K85" s="305">
        <v>0.05</v>
      </c>
      <c r="L85" s="862">
        <f>N78*K85</f>
        <v>43034.060793606128</v>
      </c>
      <c r="M85" s="863"/>
      <c r="N85" s="51"/>
    </row>
    <row r="86" spans="1:14" ht="15.75" thickBot="1">
      <c r="B86" s="825" t="s">
        <v>953</v>
      </c>
      <c r="C86" s="826"/>
      <c r="D86" s="826"/>
      <c r="E86" s="826"/>
      <c r="F86" s="826"/>
      <c r="G86" s="826"/>
      <c r="H86" s="826"/>
      <c r="I86" s="826"/>
      <c r="J86" s="826"/>
      <c r="K86" s="826"/>
      <c r="L86" s="826"/>
      <c r="M86" s="827"/>
      <c r="N86" s="52">
        <f>L83+L84+L85</f>
        <v>258204.36476163677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1118885.5806337593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199341.27867359886</v>
      </c>
      <c r="L36" s="270"/>
      <c r="M36" s="271">
        <v>0.5</v>
      </c>
      <c r="N36" s="272">
        <f>K36/M36</f>
        <v>398682.55734719773</v>
      </c>
    </row>
    <row r="37" spans="1:14">
      <c r="A37" s="108" t="s">
        <v>241</v>
      </c>
      <c r="B37" s="874" t="str">
        <f>VLOOKUP(A37,EQUIPOS!A7:D154,3,FALSE)</f>
        <v>Grúa (capacidad 15 ton)</v>
      </c>
      <c r="C37" s="875"/>
      <c r="D37" s="875"/>
      <c r="E37" s="875"/>
      <c r="F37" s="875"/>
      <c r="G37" s="875"/>
      <c r="H37" s="876"/>
      <c r="I37" s="267"/>
      <c r="J37" s="268"/>
      <c r="K37" s="269">
        <f>VLOOKUP(A37,EQUIPOS!A7:D164,4,FALSE)</f>
        <v>216656.48762514058</v>
      </c>
      <c r="L37" s="270"/>
      <c r="M37" s="271">
        <v>0.5</v>
      </c>
      <c r="N37" s="272">
        <f>K37/M37</f>
        <v>433312.97525028116</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3383.1875</v>
      </c>
    </row>
    <row r="43" spans="1:14" ht="15.75" thickBot="1">
      <c r="B43" s="825" t="s">
        <v>953</v>
      </c>
      <c r="C43" s="826"/>
      <c r="D43" s="826"/>
      <c r="E43" s="826"/>
      <c r="F43" s="826"/>
      <c r="G43" s="826"/>
      <c r="H43" s="826"/>
      <c r="I43" s="826"/>
      <c r="J43" s="826"/>
      <c r="K43" s="826"/>
      <c r="L43" s="826"/>
      <c r="M43" s="827"/>
      <c r="N43" s="394">
        <f>SUM(N36:N42)</f>
        <v>835378.72009747894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37265.872767054629</v>
      </c>
      <c r="N49" s="272">
        <f>K49*M49</f>
        <v>37265.872767054629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1768.9663289661448</v>
      </c>
      <c r="N50" s="272">
        <f>K50*M50</f>
        <v>1768.9663289661448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47913.264986213093</v>
      </c>
      <c r="N51" s="272">
        <f>K51*M51</f>
        <v>95826.529972426186</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138247.23979413934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67663.75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1041289.7098916182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208257.94197832365</v>
      </c>
      <c r="M83" s="861"/>
      <c r="N83" s="51"/>
    </row>
    <row r="84" spans="1:14">
      <c r="B84" s="89" t="s">
        <v>973</v>
      </c>
      <c r="C84" s="90"/>
      <c r="D84" s="90"/>
      <c r="E84" s="90"/>
      <c r="F84" s="90"/>
      <c r="G84" s="90"/>
      <c r="H84" s="90"/>
      <c r="I84" s="87"/>
      <c r="J84" s="88"/>
      <c r="K84" s="304">
        <v>0.05</v>
      </c>
      <c r="L84" s="860">
        <f>N78*K84</f>
        <v>52064.485494580913</v>
      </c>
      <c r="M84" s="861"/>
      <c r="N84" s="51"/>
    </row>
    <row r="85" spans="1:14" ht="15.75" thickBot="1">
      <c r="B85" s="91" t="s">
        <v>974</v>
      </c>
      <c r="C85" s="92"/>
      <c r="D85" s="92"/>
      <c r="E85" s="92"/>
      <c r="F85" s="92"/>
      <c r="G85" s="92"/>
      <c r="H85" s="92"/>
      <c r="I85" s="93"/>
      <c r="J85" s="94"/>
      <c r="K85" s="305">
        <v>0.05</v>
      </c>
      <c r="L85" s="862">
        <f>N78*K85</f>
        <v>52064.485494580913</v>
      </c>
      <c r="M85" s="863"/>
      <c r="N85" s="51"/>
    </row>
    <row r="86" spans="1:14" ht="15.75" thickBot="1">
      <c r="B86" s="825" t="s">
        <v>953</v>
      </c>
      <c r="C86" s="826"/>
      <c r="D86" s="826"/>
      <c r="E86" s="826"/>
      <c r="F86" s="826"/>
      <c r="G86" s="826"/>
      <c r="H86" s="826"/>
      <c r="I86" s="826"/>
      <c r="J86" s="826"/>
      <c r="K86" s="826"/>
      <c r="L86" s="826"/>
      <c r="M86" s="827"/>
      <c r="N86" s="52">
        <f>L83+L84+L85</f>
        <v>312386.91296748549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1353676.6228591036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199341.27867359886</v>
      </c>
      <c r="L36" s="270"/>
      <c r="M36" s="271">
        <v>0.4375</v>
      </c>
      <c r="N36" s="272">
        <f>K36/M36</f>
        <v>455637.20839679742</v>
      </c>
    </row>
    <row r="37" spans="1:14">
      <c r="A37" s="108" t="s">
        <v>241</v>
      </c>
      <c r="B37" s="874" t="str">
        <f>VLOOKUP(A37,EQUIPOS!A7:D154,3,FALSE)</f>
        <v>Grúa (capacidad 15 ton)</v>
      </c>
      <c r="C37" s="875"/>
      <c r="D37" s="875"/>
      <c r="E37" s="875"/>
      <c r="F37" s="875"/>
      <c r="G37" s="875"/>
      <c r="H37" s="876"/>
      <c r="I37" s="267"/>
      <c r="J37" s="268"/>
      <c r="K37" s="269">
        <f>VLOOKUP(A37,EQUIPOS!A7:D164,4,FALSE)</f>
        <v>216656.48762514058</v>
      </c>
      <c r="L37" s="270"/>
      <c r="M37" s="271">
        <v>0.4375</v>
      </c>
      <c r="N37" s="272">
        <f>K37/M37</f>
        <v>495214.82885746419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3866.5</v>
      </c>
    </row>
    <row r="43" spans="1:14" ht="15.75" thickBot="1">
      <c r="B43" s="825" t="s">
        <v>953</v>
      </c>
      <c r="C43" s="826"/>
      <c r="D43" s="826"/>
      <c r="E43" s="826"/>
      <c r="F43" s="826"/>
      <c r="G43" s="826"/>
      <c r="H43" s="826"/>
      <c r="I43" s="826"/>
      <c r="J43" s="826"/>
      <c r="K43" s="826"/>
      <c r="L43" s="826"/>
      <c r="M43" s="827"/>
      <c r="N43" s="394">
        <f>SUM(N36:N42)</f>
        <v>954718.53725426155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37265.872767054629</v>
      </c>
      <c r="N49" s="272">
        <f>K49*M49</f>
        <v>37265.872767054629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1768.9663289661448</v>
      </c>
      <c r="N50" s="272">
        <f>K50*M50</f>
        <v>1768.9663289661448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47913.264986213093</v>
      </c>
      <c r="N51" s="272">
        <f>K51*M51</f>
        <v>95826.529972426186</v>
      </c>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138247.23979413934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77330</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1170295.7770484008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234059.15540968018</v>
      </c>
      <c r="M83" s="861"/>
      <c r="N83" s="51"/>
    </row>
    <row r="84" spans="1:14">
      <c r="B84" s="89" t="s">
        <v>973</v>
      </c>
      <c r="C84" s="90"/>
      <c r="D84" s="90"/>
      <c r="E84" s="90"/>
      <c r="F84" s="90"/>
      <c r="G84" s="90"/>
      <c r="H84" s="90"/>
      <c r="I84" s="87"/>
      <c r="J84" s="88"/>
      <c r="K84" s="304">
        <v>0.05</v>
      </c>
      <c r="L84" s="860">
        <f>N78*K84</f>
        <v>58514.788852420046</v>
      </c>
      <c r="M84" s="861"/>
      <c r="N84" s="51"/>
    </row>
    <row r="85" spans="1:14" ht="15.75" thickBot="1">
      <c r="B85" s="91" t="s">
        <v>974</v>
      </c>
      <c r="C85" s="92"/>
      <c r="D85" s="92"/>
      <c r="E85" s="92"/>
      <c r="F85" s="92"/>
      <c r="G85" s="92"/>
      <c r="H85" s="92"/>
      <c r="I85" s="93"/>
      <c r="J85" s="94"/>
      <c r="K85" s="305">
        <v>0.05</v>
      </c>
      <c r="L85" s="862">
        <f>N78*K85</f>
        <v>58514.788852420046</v>
      </c>
      <c r="M85" s="863"/>
      <c r="N85" s="51"/>
    </row>
    <row r="86" spans="1:14" ht="15.75" thickBot="1">
      <c r="B86" s="825" t="s">
        <v>953</v>
      </c>
      <c r="C86" s="826"/>
      <c r="D86" s="826"/>
      <c r="E86" s="826"/>
      <c r="F86" s="826"/>
      <c r="G86" s="826"/>
      <c r="H86" s="826"/>
      <c r="I86" s="826"/>
      <c r="J86" s="826"/>
      <c r="K86" s="826"/>
      <c r="L86" s="826"/>
      <c r="M86" s="827"/>
      <c r="N86" s="52">
        <f>L83+L84+L85</f>
        <v>351088.73311452026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1521384.5101629212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199341.27867359886</v>
      </c>
      <c r="L36" s="270"/>
      <c r="M36" s="271">
        <v>0.875</v>
      </c>
      <c r="N36" s="272">
        <f>K36/M36</f>
        <v>227818.60419839871</v>
      </c>
    </row>
    <row r="37" spans="1:14">
      <c r="A37" s="108" t="s">
        <v>241</v>
      </c>
      <c r="B37" s="874" t="str">
        <f>VLOOKUP(A37,EQUIPOS!A7:D154,3,FALSE)</f>
        <v>Grúa (capacidad 15 ton)</v>
      </c>
      <c r="C37" s="875"/>
      <c r="D37" s="875"/>
      <c r="E37" s="875"/>
      <c r="F37" s="875"/>
      <c r="G37" s="875"/>
      <c r="H37" s="876"/>
      <c r="I37" s="267"/>
      <c r="J37" s="268"/>
      <c r="K37" s="269">
        <f>VLOOKUP(A37,EQUIPOS!A7:D164,4,FALSE)</f>
        <v>216656.48762514058</v>
      </c>
      <c r="L37" s="270"/>
      <c r="M37" s="271">
        <v>0.875</v>
      </c>
      <c r="N37" s="272">
        <f>K37/M37</f>
        <v>247607.4144287321</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1546.6000000000001</v>
      </c>
    </row>
    <row r="43" spans="1:14" ht="15.75" thickBot="1">
      <c r="B43" s="825" t="s">
        <v>953</v>
      </c>
      <c r="C43" s="826"/>
      <c r="D43" s="826"/>
      <c r="E43" s="826"/>
      <c r="F43" s="826"/>
      <c r="G43" s="826"/>
      <c r="H43" s="826"/>
      <c r="I43" s="826"/>
      <c r="J43" s="826"/>
      <c r="K43" s="826"/>
      <c r="L43" s="826"/>
      <c r="M43" s="827"/>
      <c r="N43" s="394">
        <f>SUM(N36:N42)</f>
        <v>476972.61862713075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37265.872767054629</v>
      </c>
      <c r="N49" s="272">
        <f>K49*M49</f>
        <v>37265.872767054629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1768.9663289661448</v>
      </c>
      <c r="N50" s="272">
        <f>K50*M50</f>
        <v>1768.9663289661448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30932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550325.32844884391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110065.06568976879</v>
      </c>
      <c r="M83" s="861"/>
      <c r="N83" s="51"/>
    </row>
    <row r="84" spans="1:14">
      <c r="B84" s="89" t="s">
        <v>973</v>
      </c>
      <c r="C84" s="90"/>
      <c r="D84" s="90"/>
      <c r="E84" s="90"/>
      <c r="F84" s="90"/>
      <c r="G84" s="90"/>
      <c r="H84" s="90"/>
      <c r="I84" s="87"/>
      <c r="J84" s="88"/>
      <c r="K84" s="304">
        <v>0.05</v>
      </c>
      <c r="L84" s="860">
        <f>N78*K84</f>
        <v>27516.266422442197</v>
      </c>
      <c r="M84" s="861"/>
      <c r="N84" s="51"/>
    </row>
    <row r="85" spans="1:14" ht="15.75" thickBot="1">
      <c r="B85" s="91" t="s">
        <v>974</v>
      </c>
      <c r="C85" s="92"/>
      <c r="D85" s="92"/>
      <c r="E85" s="92"/>
      <c r="F85" s="92"/>
      <c r="G85" s="92"/>
      <c r="H85" s="92"/>
      <c r="I85" s="93"/>
      <c r="J85" s="94"/>
      <c r="K85" s="305">
        <v>0.05</v>
      </c>
      <c r="L85" s="862">
        <f>N78*K85</f>
        <v>27516.266422442197</v>
      </c>
      <c r="M85" s="863"/>
      <c r="N85" s="51"/>
    </row>
    <row r="86" spans="1:14" ht="15.75" thickBot="1">
      <c r="B86" s="825" t="s">
        <v>953</v>
      </c>
      <c r="C86" s="826"/>
      <c r="D86" s="826"/>
      <c r="E86" s="826"/>
      <c r="F86" s="826"/>
      <c r="G86" s="826"/>
      <c r="H86" s="826"/>
      <c r="I86" s="826"/>
      <c r="J86" s="826"/>
      <c r="K86" s="826"/>
      <c r="L86" s="826"/>
      <c r="M86" s="827"/>
      <c r="N86" s="52">
        <f>L83+L84+L85</f>
        <v>165097.59853465317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715422.92698349711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199341.27867359886</v>
      </c>
      <c r="L36" s="270"/>
      <c r="M36" s="271">
        <v>0.75</v>
      </c>
      <c r="N36" s="272">
        <f>K36/M36</f>
        <v>265788.37156479846</v>
      </c>
    </row>
    <row r="37" spans="1:14">
      <c r="A37" s="108" t="s">
        <v>241</v>
      </c>
      <c r="B37" s="874" t="str">
        <f>VLOOKUP(A37,EQUIPOS!A7:D154,3,FALSE)</f>
        <v>Grúa (capacidad 15 ton)</v>
      </c>
      <c r="C37" s="875"/>
      <c r="D37" s="875"/>
      <c r="E37" s="875"/>
      <c r="F37" s="875"/>
      <c r="G37" s="875"/>
      <c r="H37" s="876"/>
      <c r="I37" s="267"/>
      <c r="J37" s="268"/>
      <c r="K37" s="269">
        <f>VLOOKUP(A37,EQUIPOS!A7:D164,4,FALSE)</f>
        <v>216656.48762514058</v>
      </c>
      <c r="L37" s="270"/>
      <c r="M37" s="271">
        <v>0.75</v>
      </c>
      <c r="N37" s="272">
        <f>K37/M37</f>
        <v>288875.31683352077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1804.3666666666668</v>
      </c>
    </row>
    <row r="43" spans="1:14" ht="15.75" thickBot="1">
      <c r="B43" s="825" t="s">
        <v>953</v>
      </c>
      <c r="C43" s="826"/>
      <c r="D43" s="826"/>
      <c r="E43" s="826"/>
      <c r="F43" s="826"/>
      <c r="G43" s="826"/>
      <c r="H43" s="826"/>
      <c r="I43" s="826"/>
      <c r="J43" s="826"/>
      <c r="K43" s="826"/>
      <c r="L43" s="826"/>
      <c r="M43" s="827"/>
      <c r="N43" s="394">
        <f>SUM(N36:N42)</f>
        <v>556468.05506498599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37265.872767054629</v>
      </c>
      <c r="N49" s="272">
        <f>K49*M49</f>
        <v>37265.872767054629</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1768.9663289661448</v>
      </c>
      <c r="N50" s="272">
        <f>K50*M50</f>
        <v>1768.9663289661448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36087.333333333336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634976.09822003252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126995.21964400652</v>
      </c>
      <c r="M83" s="861"/>
      <c r="N83" s="51"/>
    </row>
    <row r="84" spans="1:14">
      <c r="B84" s="89" t="s">
        <v>973</v>
      </c>
      <c r="C84" s="90"/>
      <c r="D84" s="90"/>
      <c r="E84" s="90"/>
      <c r="F84" s="90"/>
      <c r="G84" s="90"/>
      <c r="H84" s="90"/>
      <c r="I84" s="87"/>
      <c r="J84" s="88"/>
      <c r="K84" s="304">
        <v>0.05</v>
      </c>
      <c r="L84" s="860">
        <f>N78*K84</f>
        <v>31748.804911001629</v>
      </c>
      <c r="M84" s="861"/>
      <c r="N84" s="51"/>
    </row>
    <row r="85" spans="1:14" ht="15.75" thickBot="1">
      <c r="B85" s="91" t="s">
        <v>974</v>
      </c>
      <c r="C85" s="92"/>
      <c r="D85" s="92"/>
      <c r="E85" s="92"/>
      <c r="F85" s="92"/>
      <c r="G85" s="92"/>
      <c r="H85" s="92"/>
      <c r="I85" s="93"/>
      <c r="J85" s="94"/>
      <c r="K85" s="305">
        <v>0.05</v>
      </c>
      <c r="L85" s="862">
        <f>N78*K85</f>
        <v>31748.804911001629</v>
      </c>
      <c r="M85" s="863"/>
      <c r="N85" s="51"/>
    </row>
    <row r="86" spans="1:14" ht="15.75" thickBot="1">
      <c r="B86" s="825" t="s">
        <v>953</v>
      </c>
      <c r="C86" s="826"/>
      <c r="D86" s="826"/>
      <c r="E86" s="826"/>
      <c r="F86" s="826"/>
      <c r="G86" s="826"/>
      <c r="H86" s="826"/>
      <c r="I86" s="826"/>
      <c r="J86" s="826"/>
      <c r="K86" s="826"/>
      <c r="L86" s="826"/>
      <c r="M86" s="827"/>
      <c r="N86" s="52">
        <f>L83+L84+L85</f>
        <v>190492.8294660098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825468.92768604239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146</v>
      </c>
      <c r="B36" s="874" t="str">
        <f>VLOOKUP(A36,EQUIPOS!A6:D154,3,FALSE)</f>
        <v>Camabaja</v>
      </c>
      <c r="C36" s="875"/>
      <c r="D36" s="875"/>
      <c r="E36" s="875"/>
      <c r="F36" s="875"/>
      <c r="G36" s="875"/>
      <c r="H36" s="876"/>
      <c r="I36" s="267"/>
      <c r="J36" s="268"/>
      <c r="K36" s="269">
        <f>VLOOKUP(A36,EQUIPOS!A6:D163,4,FALSE)</f>
        <v>199341.27867359886</v>
      </c>
      <c r="L36" s="270"/>
      <c r="M36" s="271">
        <v>0.6875</v>
      </c>
      <c r="N36" s="272">
        <f>K36/M36</f>
        <v>289950.95079796197</v>
      </c>
    </row>
    <row r="37" spans="1:14">
      <c r="A37" s="108" t="s">
        <v>241</v>
      </c>
      <c r="B37" s="874" t="str">
        <f>VLOOKUP(A37,EQUIPOS!A7:D154,3,FALSE)</f>
        <v>Grúa (capacidad 15 ton)</v>
      </c>
      <c r="C37" s="875"/>
      <c r="D37" s="875"/>
      <c r="E37" s="875"/>
      <c r="F37" s="875"/>
      <c r="G37" s="875"/>
      <c r="H37" s="876"/>
      <c r="I37" s="267"/>
      <c r="J37" s="268"/>
      <c r="K37" s="269">
        <f>VLOOKUP(A37,EQUIPOS!A7:D164,4,FALSE)</f>
        <v>216656.48762514058</v>
      </c>
      <c r="L37" s="270"/>
      <c r="M37" s="271">
        <v>0.6875</v>
      </c>
      <c r="N37" s="272">
        <f>K37/M37</f>
        <v>315136.70927293174</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1968.4</v>
      </c>
    </row>
    <row r="43" spans="1:14" ht="15.75" thickBot="1">
      <c r="B43" s="825" t="s">
        <v>953</v>
      </c>
      <c r="C43" s="826"/>
      <c r="D43" s="826"/>
      <c r="E43" s="826"/>
      <c r="F43" s="826"/>
      <c r="G43" s="826"/>
      <c r="H43" s="826"/>
      <c r="I43" s="826"/>
      <c r="J43" s="826"/>
      <c r="K43" s="826"/>
      <c r="L43" s="826"/>
      <c r="M43" s="827"/>
      <c r="N43" s="394">
        <f>SUM(N36:N42)</f>
        <v>607056.06007089373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37265.872767054629</v>
      </c>
      <c r="N49" s="272">
        <f>K49*M49</f>
        <v>37265.872767054629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1768.9663289661448</v>
      </c>
      <c r="N50" s="272">
        <f>K50*M50</f>
        <v>1768.9663289661448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39368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688844.76989260688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137768.95397852137</v>
      </c>
      <c r="M83" s="861"/>
      <c r="N83" s="51"/>
    </row>
    <row r="84" spans="1:14">
      <c r="B84" s="89" t="s">
        <v>973</v>
      </c>
      <c r="C84" s="90"/>
      <c r="D84" s="90"/>
      <c r="E84" s="90"/>
      <c r="F84" s="90"/>
      <c r="G84" s="90"/>
      <c r="H84" s="90"/>
      <c r="I84" s="87"/>
      <c r="J84" s="88"/>
      <c r="K84" s="304">
        <v>0.05</v>
      </c>
      <c r="L84" s="860">
        <f>N78*K84</f>
        <v>34442.238494630343</v>
      </c>
      <c r="M84" s="861"/>
      <c r="N84" s="51"/>
    </row>
    <row r="85" spans="1:14" ht="15.75" thickBot="1">
      <c r="B85" s="91" t="s">
        <v>974</v>
      </c>
      <c r="C85" s="92"/>
      <c r="D85" s="92"/>
      <c r="E85" s="92"/>
      <c r="F85" s="92"/>
      <c r="G85" s="92"/>
      <c r="H85" s="92"/>
      <c r="I85" s="93"/>
      <c r="J85" s="94"/>
      <c r="K85" s="305">
        <v>0.05</v>
      </c>
      <c r="L85" s="862">
        <f>N78*K85</f>
        <v>34442.238494630343</v>
      </c>
      <c r="M85" s="863"/>
      <c r="N85" s="51"/>
    </row>
    <row r="86" spans="1:14" ht="15.75" thickBot="1">
      <c r="B86" s="825" t="s">
        <v>953</v>
      </c>
      <c r="C86" s="826"/>
      <c r="D86" s="826"/>
      <c r="E86" s="826"/>
      <c r="F86" s="826"/>
      <c r="G86" s="826"/>
      <c r="H86" s="826"/>
      <c r="I86" s="826"/>
      <c r="J86" s="826"/>
      <c r="K86" s="826"/>
      <c r="L86" s="826"/>
      <c r="M86" s="827"/>
      <c r="N86" s="52">
        <f>L83+L84+L85</f>
        <v>206653.43096778207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895498.20086038893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2" t="s">
        <v>241</v>
      </c>
      <c r="B36" s="874" t="str">
        <f>VLOOKUP(A36,EQUIPOS!A6:D154,3,FALSE)</f>
        <v>Grúa (capacidad 15 ton)</v>
      </c>
      <c r="C36" s="875"/>
      <c r="D36" s="875"/>
      <c r="E36" s="875"/>
      <c r="F36" s="875"/>
      <c r="G36" s="875"/>
      <c r="H36" s="876"/>
      <c r="I36" s="267"/>
      <c r="J36" s="268"/>
      <c r="K36" s="269">
        <f>VLOOKUP(A36,EQUIPOS!A6:D163,4,FALSE)</f>
        <v>216656.48762514058</v>
      </c>
      <c r="L36" s="270"/>
      <c r="M36" s="396">
        <v>1.125</v>
      </c>
      <c r="N36" s="272">
        <f>K36/M36</f>
        <v>192583.54455568051</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1202.9111111111113</v>
      </c>
    </row>
    <row r="43" spans="1:14" ht="15.75" thickBot="1">
      <c r="B43" s="825" t="s">
        <v>953</v>
      </c>
      <c r="C43" s="826"/>
      <c r="D43" s="826"/>
      <c r="E43" s="826"/>
      <c r="F43" s="826"/>
      <c r="G43" s="826"/>
      <c r="H43" s="826"/>
      <c r="I43" s="826"/>
      <c r="J43" s="826"/>
      <c r="K43" s="826"/>
      <c r="L43" s="826"/>
      <c r="M43" s="827"/>
      <c r="N43" s="394">
        <f>SUM(N36:N42)</f>
        <v>193786.45566679162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338.58707256923918</v>
      </c>
      <c r="N48" s="272">
        <f>K48*M48</f>
        <v>3385.8707256923917</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1768.9663289661448</v>
      </c>
      <c r="N49" s="272">
        <f>K49*M49</f>
        <v>1768.9663289661448</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37265.872767054629</v>
      </c>
      <c r="N50" s="272">
        <f>K50*M50</f>
        <v>37265.872767054629</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24058.222222222223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260265.38771072699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52053.077542145402</v>
      </c>
      <c r="M83" s="861"/>
      <c r="N83" s="51"/>
    </row>
    <row r="84" spans="1:14">
      <c r="B84" s="89" t="s">
        <v>973</v>
      </c>
      <c r="C84" s="90"/>
      <c r="D84" s="90"/>
      <c r="E84" s="90"/>
      <c r="F84" s="90"/>
      <c r="G84" s="90"/>
      <c r="H84" s="90"/>
      <c r="I84" s="87"/>
      <c r="J84" s="88"/>
      <c r="K84" s="304">
        <v>0.05</v>
      </c>
      <c r="L84" s="860">
        <f>N78*K84</f>
        <v>13013.26938553635</v>
      </c>
      <c r="M84" s="861"/>
      <c r="N84" s="51"/>
    </row>
    <row r="85" spans="1:14" ht="15.75" thickBot="1">
      <c r="B85" s="91" t="s">
        <v>974</v>
      </c>
      <c r="C85" s="92"/>
      <c r="D85" s="92"/>
      <c r="E85" s="92"/>
      <c r="F85" s="92"/>
      <c r="G85" s="92"/>
      <c r="H85" s="92"/>
      <c r="I85" s="93"/>
      <c r="J85" s="94"/>
      <c r="K85" s="305">
        <v>0.05</v>
      </c>
      <c r="L85" s="862">
        <f>N78*K85</f>
        <v>13013.26938553635</v>
      </c>
      <c r="M85" s="863"/>
      <c r="N85" s="51"/>
    </row>
    <row r="86" spans="1:14" ht="15.75" thickBot="1">
      <c r="B86" s="825" t="s">
        <v>953</v>
      </c>
      <c r="C86" s="826"/>
      <c r="D86" s="826"/>
      <c r="E86" s="826"/>
      <c r="F86" s="826"/>
      <c r="G86" s="826"/>
      <c r="H86" s="826"/>
      <c r="I86" s="826"/>
      <c r="J86" s="826"/>
      <c r="K86" s="826"/>
      <c r="L86" s="826"/>
      <c r="M86" s="827"/>
      <c r="N86" s="52">
        <f>L83+L84+L85</f>
        <v>78079.616313218095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338345.00402394508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2.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55" t="s">
        <v>241</v>
      </c>
      <c r="B36" s="874" t="str">
        <f>VLOOKUP(A36,EQUIPOS!A6:D154,3,FALSE)</f>
        <v>Grúa (capacidad 15 ton)</v>
      </c>
      <c r="C36" s="875"/>
      <c r="D36" s="875"/>
      <c r="E36" s="875"/>
      <c r="F36" s="875"/>
      <c r="G36" s="875"/>
      <c r="H36" s="876"/>
      <c r="I36" s="267"/>
      <c r="J36" s="268"/>
      <c r="K36" s="269">
        <f>VLOOKUP(A36,EQUIPOS!A6:D163,4,FALSE)</f>
        <v>216656.48762514058</v>
      </c>
      <c r="L36" s="270"/>
      <c r="M36" s="462">
        <v>1</v>
      </c>
      <c r="N36" s="272">
        <f>K36/M36</f>
        <v>216656.48762514058</v>
      </c>
    </row>
    <row r="37" spans="1:14">
      <c r="A37" s="155" t="s">
        <v>373</v>
      </c>
      <c r="B37" s="874" t="str">
        <f>VLOOKUP(A37,EQUIPOS!A7:D154,3,FALSE)</f>
        <v>Volqueta 6 m3</v>
      </c>
      <c r="C37" s="875"/>
      <c r="D37" s="875"/>
      <c r="E37" s="875"/>
      <c r="F37" s="875"/>
      <c r="G37" s="875"/>
      <c r="H37" s="876"/>
      <c r="I37" s="267"/>
      <c r="J37" s="268"/>
      <c r="K37" s="269">
        <f>VLOOKUP(A37,EQUIPOS!A7:D164,4,FALSE)</f>
        <v>81781.037404553383</v>
      </c>
      <c r="L37" s="270"/>
      <c r="M37" s="463">
        <v>1</v>
      </c>
      <c r="N37" s="272">
        <f>K37/M37</f>
        <v>81781.037404553383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1353.2750000000001</v>
      </c>
    </row>
    <row r="43" spans="1:14" ht="15.75" thickBot="1">
      <c r="B43" s="825" t="s">
        <v>953</v>
      </c>
      <c r="C43" s="826"/>
      <c r="D43" s="826"/>
      <c r="E43" s="826"/>
      <c r="F43" s="826"/>
      <c r="G43" s="826"/>
      <c r="H43" s="826"/>
      <c r="I43" s="826"/>
      <c r="J43" s="826"/>
      <c r="K43" s="826"/>
      <c r="L43" s="826"/>
      <c r="M43" s="827"/>
      <c r="N43" s="394">
        <f>SUM(N36:N42)</f>
        <v>299790.80002969399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338.58707256923918</v>
      </c>
      <c r="N48" s="272">
        <f>K48*M48</f>
        <v>3385.8707256923917</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1768.9663289661448</v>
      </c>
      <c r="N49" s="272">
        <f>K49*M49</f>
        <v>1768.9663289661448</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37265.872767054629</v>
      </c>
      <c r="N50" s="272">
        <f>K50*M50</f>
        <v>37265.872767054629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27065.5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369277.00985140714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73855.401970281426</v>
      </c>
      <c r="M83" s="861"/>
      <c r="N83" s="51"/>
    </row>
    <row r="84" spans="1:14">
      <c r="B84" s="89" t="s">
        <v>973</v>
      </c>
      <c r="C84" s="90"/>
      <c r="D84" s="90"/>
      <c r="E84" s="90"/>
      <c r="F84" s="90"/>
      <c r="G84" s="90"/>
      <c r="H84" s="90"/>
      <c r="I84" s="87"/>
      <c r="J84" s="88"/>
      <c r="K84" s="304">
        <v>0.05</v>
      </c>
      <c r="L84" s="860">
        <f>N78*K84</f>
        <v>18463.850492570356</v>
      </c>
      <c r="M84" s="861"/>
      <c r="N84" s="51"/>
    </row>
    <row r="85" spans="1:14" ht="15.75" thickBot="1">
      <c r="B85" s="91" t="s">
        <v>974</v>
      </c>
      <c r="C85" s="92"/>
      <c r="D85" s="92"/>
      <c r="E85" s="92"/>
      <c r="F85" s="92"/>
      <c r="G85" s="92"/>
      <c r="H85" s="92"/>
      <c r="I85" s="93"/>
      <c r="J85" s="94"/>
      <c r="K85" s="305">
        <v>0.05</v>
      </c>
      <c r="L85" s="862">
        <f>N78*K85</f>
        <v>18463.850492570356</v>
      </c>
      <c r="M85" s="863"/>
      <c r="N85" s="51"/>
    </row>
    <row r="86" spans="1:14" ht="15.75" thickBot="1">
      <c r="B86" s="825" t="s">
        <v>953</v>
      </c>
      <c r="C86" s="826"/>
      <c r="D86" s="826"/>
      <c r="E86" s="826"/>
      <c r="F86" s="826"/>
      <c r="G86" s="826"/>
      <c r="H86" s="826"/>
      <c r="I86" s="826"/>
      <c r="J86" s="826"/>
      <c r="K86" s="826"/>
      <c r="L86" s="826"/>
      <c r="M86" s="827"/>
      <c r="N86" s="52">
        <f>L83+L84+L85</f>
        <v>110783.10295542215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480060.11280682927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216656.48762514058</v>
      </c>
      <c r="L36" s="270"/>
      <c r="M36" s="271">
        <v>0.9375</v>
      </c>
      <c r="N36" s="272">
        <f>K36/M36</f>
        <v>231100.25346681662</v>
      </c>
    </row>
    <row r="37" spans="1:14">
      <c r="A37" s="144" t="s">
        <v>373</v>
      </c>
      <c r="B37" s="874" t="str">
        <f>VLOOKUP(A37,EQUIPOS!A7:D154,3,FALSE)</f>
        <v>Volqueta 6 m3</v>
      </c>
      <c r="C37" s="875"/>
      <c r="D37" s="875"/>
      <c r="E37" s="875"/>
      <c r="F37" s="875"/>
      <c r="G37" s="875"/>
      <c r="H37" s="876"/>
      <c r="I37" s="267"/>
      <c r="J37" s="268"/>
      <c r="K37" s="269">
        <f>VLOOKUP(A37,EQUIPOS!A7:D164,4,FALSE)</f>
        <v>81781.037404553383</v>
      </c>
      <c r="L37" s="270"/>
      <c r="M37" s="271">
        <v>0.9375</v>
      </c>
      <c r="N37" s="272">
        <f>K37/M37</f>
        <v>87233.106564856935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1443.4933333333333</v>
      </c>
    </row>
    <row r="43" spans="1:14" ht="15.75" thickBot="1">
      <c r="B43" s="825" t="s">
        <v>953</v>
      </c>
      <c r="C43" s="826"/>
      <c r="D43" s="826"/>
      <c r="E43" s="826"/>
      <c r="F43" s="826"/>
      <c r="G43" s="826"/>
      <c r="H43" s="826"/>
      <c r="I43" s="826"/>
      <c r="J43" s="826"/>
      <c r="K43" s="826"/>
      <c r="L43" s="826"/>
      <c r="M43" s="827"/>
      <c r="N43" s="394">
        <f>SUM(N36:N42)</f>
        <v>319776.85336500691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37265.872767054629</v>
      </c>
      <c r="N49" s="272">
        <f>K49*M49</f>
        <v>37265.872767054629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1768.9663289661448</v>
      </c>
      <c r="N50" s="272">
        <f>K50*M50</f>
        <v>1768.9663289661448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28869.866666666665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391067.42985338671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78213.485970677342</v>
      </c>
      <c r="M83" s="861"/>
      <c r="N83" s="51"/>
    </row>
    <row r="84" spans="1:14">
      <c r="B84" s="89" t="s">
        <v>973</v>
      </c>
      <c r="C84" s="90"/>
      <c r="D84" s="90"/>
      <c r="E84" s="90"/>
      <c r="F84" s="90"/>
      <c r="G84" s="90"/>
      <c r="H84" s="90"/>
      <c r="I84" s="87"/>
      <c r="J84" s="88"/>
      <c r="K84" s="304">
        <v>0.05</v>
      </c>
      <c r="L84" s="860">
        <f>N78*K84</f>
        <v>19553.371492669336</v>
      </c>
      <c r="M84" s="861"/>
      <c r="N84" s="51"/>
    </row>
    <row r="85" spans="1:14" ht="15.75" thickBot="1">
      <c r="B85" s="91" t="s">
        <v>974</v>
      </c>
      <c r="C85" s="92"/>
      <c r="D85" s="92"/>
      <c r="E85" s="92"/>
      <c r="F85" s="92"/>
      <c r="G85" s="92"/>
      <c r="H85" s="92"/>
      <c r="I85" s="93"/>
      <c r="J85" s="94"/>
      <c r="K85" s="305">
        <v>0.05</v>
      </c>
      <c r="L85" s="862">
        <f>N78*K85</f>
        <v>19553.371492669336</v>
      </c>
      <c r="M85" s="863"/>
      <c r="N85" s="51"/>
    </row>
    <row r="86" spans="1:14" ht="15.75" thickBot="1">
      <c r="B86" s="825" t="s">
        <v>953</v>
      </c>
      <c r="C86" s="826"/>
      <c r="D86" s="826"/>
      <c r="E86" s="826"/>
      <c r="F86" s="826"/>
      <c r="G86" s="826"/>
      <c r="H86" s="826"/>
      <c r="I86" s="826"/>
      <c r="J86" s="826"/>
      <c r="K86" s="826"/>
      <c r="L86" s="826"/>
      <c r="M86" s="827"/>
      <c r="N86" s="52">
        <f>L83+L84+L85</f>
        <v>117320.22895601601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508387.65880940272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216656.48762514058</v>
      </c>
      <c r="L36" s="270"/>
      <c r="M36" s="271">
        <v>1.5</v>
      </c>
      <c r="N36" s="272">
        <f>K36/M36</f>
        <v>144437.65841676039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902.18333333333339</v>
      </c>
    </row>
    <row r="43" spans="1:14" ht="15.75" thickBot="1">
      <c r="B43" s="825" t="s">
        <v>953</v>
      </c>
      <c r="C43" s="826"/>
      <c r="D43" s="826"/>
      <c r="E43" s="826"/>
      <c r="F43" s="826"/>
      <c r="G43" s="826"/>
      <c r="H43" s="826"/>
      <c r="I43" s="826"/>
      <c r="J43" s="826"/>
      <c r="K43" s="826"/>
      <c r="L43" s="826"/>
      <c r="M43" s="827"/>
      <c r="N43" s="394">
        <f>SUM(N36:N42)</f>
        <v>145339.84175009371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37265.872767054629</v>
      </c>
      <c r="N49" s="272">
        <f>K49*M49</f>
        <v>37265.872767054629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1768.9663289661448</v>
      </c>
      <c r="N50" s="272">
        <f>K50*M50</f>
        <v>1768.9663289661448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18043.666666666668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205804.21823847352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41160.84364769471</v>
      </c>
      <c r="M83" s="861"/>
      <c r="N83" s="51"/>
    </row>
    <row r="84" spans="1:14">
      <c r="B84" s="89" t="s">
        <v>973</v>
      </c>
      <c r="C84" s="90"/>
      <c r="D84" s="90"/>
      <c r="E84" s="90"/>
      <c r="F84" s="90"/>
      <c r="G84" s="90"/>
      <c r="H84" s="90"/>
      <c r="I84" s="87"/>
      <c r="J84" s="88"/>
      <c r="K84" s="304">
        <v>0.05</v>
      </c>
      <c r="L84" s="860">
        <f>N78*K84</f>
        <v>10290.210911923677</v>
      </c>
      <c r="M84" s="861"/>
      <c r="N84" s="51"/>
    </row>
    <row r="85" spans="1:14" ht="15.75" thickBot="1">
      <c r="B85" s="91" t="s">
        <v>974</v>
      </c>
      <c r="C85" s="92"/>
      <c r="D85" s="92"/>
      <c r="E85" s="92"/>
      <c r="F85" s="92"/>
      <c r="G85" s="92"/>
      <c r="H85" s="92"/>
      <c r="I85" s="93"/>
      <c r="J85" s="94"/>
      <c r="K85" s="305">
        <v>0.05</v>
      </c>
      <c r="L85" s="862">
        <f>N78*K85</f>
        <v>10290.210911923677</v>
      </c>
      <c r="M85" s="863"/>
      <c r="N85" s="51"/>
    </row>
    <row r="86" spans="1:14" ht="15.75" thickBot="1">
      <c r="B86" s="825" t="s">
        <v>953</v>
      </c>
      <c r="C86" s="826"/>
      <c r="D86" s="826"/>
      <c r="E86" s="826"/>
      <c r="F86" s="826"/>
      <c r="G86" s="826"/>
      <c r="H86" s="826"/>
      <c r="I86" s="826"/>
      <c r="J86" s="826"/>
      <c r="K86" s="826"/>
      <c r="L86" s="826"/>
      <c r="M86" s="827"/>
      <c r="N86" s="52">
        <f>L83+L84+L85</f>
        <v>61741.265471542065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267545.4837100156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216656.48762514058</v>
      </c>
      <c r="L36" s="270"/>
      <c r="M36" s="271">
        <v>1.375</v>
      </c>
      <c r="N36" s="272">
        <f>K36/M36</f>
        <v>157568.35463646587</v>
      </c>
    </row>
    <row r="37" spans="1:14">
      <c r="A37" s="144" t="s">
        <v>373</v>
      </c>
      <c r="B37" s="874" t="str">
        <f>VLOOKUP(A37,EQUIPOS!A7:D154,3,FALSE)</f>
        <v>Volqueta 6 m3</v>
      </c>
      <c r="C37" s="875"/>
      <c r="D37" s="875"/>
      <c r="E37" s="875"/>
      <c r="F37" s="875"/>
      <c r="G37" s="875"/>
      <c r="H37" s="876"/>
      <c r="I37" s="267"/>
      <c r="J37" s="268"/>
      <c r="K37" s="269">
        <f>VLOOKUP(A37,EQUIPOS!A7:D164,4,FALSE)</f>
        <v>81781.037404553383</v>
      </c>
      <c r="L37" s="270"/>
      <c r="M37" s="271">
        <v>1.375</v>
      </c>
      <c r="N37" s="272">
        <f>K37/M37</f>
        <v>59477.118112402459</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984.2</v>
      </c>
    </row>
    <row r="43" spans="1:14" ht="15.75" thickBot="1">
      <c r="B43" s="825" t="s">
        <v>953</v>
      </c>
      <c r="C43" s="826"/>
      <c r="D43" s="826"/>
      <c r="E43" s="826"/>
      <c r="F43" s="826"/>
      <c r="G43" s="826"/>
      <c r="H43" s="826"/>
      <c r="I43" s="826"/>
      <c r="J43" s="826"/>
      <c r="K43" s="826"/>
      <c r="L43" s="826"/>
      <c r="M43" s="827"/>
      <c r="N43" s="394">
        <f>SUM(N36:N42)</f>
        <v>218029.67274886835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37265.872767054629</v>
      </c>
      <c r="N49" s="272">
        <f>K49*M49</f>
        <v>37265.872767054629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1768.9663289661448</v>
      </c>
      <c r="N50" s="272">
        <f>K50*M50</f>
        <v>1768.9663289661448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19684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280134.38257058151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56026.876514116302</v>
      </c>
      <c r="M83" s="861"/>
      <c r="N83" s="51"/>
    </row>
    <row r="84" spans="1:14">
      <c r="B84" s="89" t="s">
        <v>973</v>
      </c>
      <c r="C84" s="90"/>
      <c r="D84" s="90"/>
      <c r="E84" s="90"/>
      <c r="F84" s="90"/>
      <c r="G84" s="90"/>
      <c r="H84" s="90"/>
      <c r="I84" s="87"/>
      <c r="J84" s="88"/>
      <c r="K84" s="304">
        <v>0.05</v>
      </c>
      <c r="L84" s="860">
        <f>N78*K84</f>
        <v>14006.719128529076</v>
      </c>
      <c r="M84" s="861"/>
      <c r="N84" s="51"/>
    </row>
    <row r="85" spans="1:14" ht="15.75" thickBot="1">
      <c r="B85" s="91" t="s">
        <v>974</v>
      </c>
      <c r="C85" s="92"/>
      <c r="D85" s="92"/>
      <c r="E85" s="92"/>
      <c r="F85" s="92"/>
      <c r="G85" s="92"/>
      <c r="H85" s="92"/>
      <c r="I85" s="93"/>
      <c r="J85" s="94"/>
      <c r="K85" s="305">
        <v>0.05</v>
      </c>
      <c r="L85" s="862">
        <f>N78*K85</f>
        <v>14006.719128529076</v>
      </c>
      <c r="M85" s="863"/>
      <c r="N85" s="51"/>
    </row>
    <row r="86" spans="1:14" ht="15.75" thickBot="1">
      <c r="B86" s="825" t="s">
        <v>953</v>
      </c>
      <c r="C86" s="826"/>
      <c r="D86" s="826"/>
      <c r="E86" s="826"/>
      <c r="F86" s="826"/>
      <c r="G86" s="826"/>
      <c r="H86" s="826"/>
      <c r="I86" s="826"/>
      <c r="J86" s="826"/>
      <c r="K86" s="826"/>
      <c r="L86" s="826"/>
      <c r="M86" s="827"/>
      <c r="N86" s="52">
        <f>L83+L84+L85</f>
        <v>84040.314771174453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364174.69734175596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241</v>
      </c>
      <c r="B36" s="874" t="str">
        <f>VLOOKUP(A36,EQUIPOS!A6:D154,3,FALSE)</f>
        <v>Grúa (capacidad 15 ton)</v>
      </c>
      <c r="C36" s="875"/>
      <c r="D36" s="875"/>
      <c r="E36" s="875"/>
      <c r="F36" s="875"/>
      <c r="G36" s="875"/>
      <c r="H36" s="876"/>
      <c r="I36" s="267"/>
      <c r="J36" s="268"/>
      <c r="K36" s="269">
        <f>VLOOKUP(A36,EQUIPOS!A6:D163,4,FALSE)</f>
        <v>216656.48762514058</v>
      </c>
      <c r="L36" s="270"/>
      <c r="M36" s="271">
        <v>1.3125</v>
      </c>
      <c r="N36" s="272">
        <f>K36/M36</f>
        <v>165071.60961915474</v>
      </c>
    </row>
    <row r="37" spans="1:14">
      <c r="A37" s="144" t="s">
        <v>373</v>
      </c>
      <c r="B37" s="874" t="str">
        <f>VLOOKUP(A37,EQUIPOS!A7:D154,3,FALSE)</f>
        <v>Volqueta 6 m3</v>
      </c>
      <c r="C37" s="875"/>
      <c r="D37" s="875"/>
      <c r="E37" s="875"/>
      <c r="F37" s="875"/>
      <c r="G37" s="875"/>
      <c r="H37" s="876"/>
      <c r="I37" s="267"/>
      <c r="J37" s="268"/>
      <c r="K37" s="269">
        <f>VLOOKUP(A37,EQUIPOS!A7:D164,4,FALSE)</f>
        <v>81781.037404553383</v>
      </c>
      <c r="L37" s="270"/>
      <c r="M37" s="271">
        <v>1.3125</v>
      </c>
      <c r="N37" s="272">
        <f>K37/M37</f>
        <v>62309.361832040675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0.05</v>
      </c>
      <c r="M42" s="887"/>
      <c r="N42" s="105">
        <f>N76*L42</f>
        <v>1031.0666666666666</v>
      </c>
    </row>
    <row r="43" spans="1:14" ht="15.75" thickBot="1">
      <c r="B43" s="825" t="s">
        <v>953</v>
      </c>
      <c r="C43" s="826"/>
      <c r="D43" s="826"/>
      <c r="E43" s="826"/>
      <c r="F43" s="826"/>
      <c r="G43" s="826"/>
      <c r="H43" s="826"/>
      <c r="I43" s="826"/>
      <c r="J43" s="826"/>
      <c r="K43" s="826"/>
      <c r="L43" s="826"/>
      <c r="M43" s="827"/>
      <c r="N43" s="394">
        <f>SUM(N36:N42)</f>
        <v>228412.0381178621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338.58707256923918</v>
      </c>
      <c r="N48" s="272">
        <f>K48*M48</f>
        <v>3385.8707256923917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37265.872767054629</v>
      </c>
      <c r="N49" s="272">
        <f>K49*M49</f>
        <v>37265.872767054629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1768.9663289661448</v>
      </c>
      <c r="N50" s="272">
        <f>K50*M50</f>
        <v>1768.9663289661448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42420.709821713164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20621.333333333332</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291454.0812729086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58290.816254581725</v>
      </c>
      <c r="M83" s="861"/>
      <c r="N83" s="51"/>
    </row>
    <row r="84" spans="1:14">
      <c r="B84" s="89" t="s">
        <v>973</v>
      </c>
      <c r="C84" s="90"/>
      <c r="D84" s="90"/>
      <c r="E84" s="90"/>
      <c r="F84" s="90"/>
      <c r="G84" s="90"/>
      <c r="H84" s="90"/>
      <c r="I84" s="87"/>
      <c r="J84" s="88"/>
      <c r="K84" s="304">
        <v>0.05</v>
      </c>
      <c r="L84" s="860">
        <f>N78*K84</f>
        <v>14572.704063645431</v>
      </c>
      <c r="M84" s="861"/>
      <c r="N84" s="51"/>
    </row>
    <row r="85" spans="1:14" ht="15.75" thickBot="1">
      <c r="B85" s="91" t="s">
        <v>974</v>
      </c>
      <c r="C85" s="92"/>
      <c r="D85" s="92"/>
      <c r="E85" s="92"/>
      <c r="F85" s="92"/>
      <c r="G85" s="92"/>
      <c r="H85" s="92"/>
      <c r="I85" s="93"/>
      <c r="J85" s="94"/>
      <c r="K85" s="305">
        <v>0.05</v>
      </c>
      <c r="L85" s="862">
        <f>N78*K85</f>
        <v>14572.704063645431</v>
      </c>
      <c r="M85" s="863"/>
      <c r="N85" s="51"/>
    </row>
    <row r="86" spans="1:14" ht="15.75" thickBot="1">
      <c r="B86" s="825" t="s">
        <v>953</v>
      </c>
      <c r="C86" s="826"/>
      <c r="D86" s="826"/>
      <c r="E86" s="826"/>
      <c r="F86" s="826"/>
      <c r="G86" s="826"/>
      <c r="H86" s="826"/>
      <c r="I86" s="826"/>
      <c r="J86" s="826"/>
      <c r="K86" s="826"/>
      <c r="L86" s="826"/>
      <c r="M86" s="827"/>
      <c r="N86" s="52">
        <f>L83+L84+L85</f>
        <v>87436.224381872584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378890.30565478117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219786.53802473721</v>
      </c>
      <c r="L36" s="270"/>
      <c r="M36" s="271">
        <v>66</v>
      </c>
      <c r="N36" s="272">
        <f>K36/M36</f>
        <v>3330.0990609808669</v>
      </c>
    </row>
    <row r="37" spans="1:14">
      <c r="A37" s="144"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197092.88547647276</v>
      </c>
      <c r="L37" s="270"/>
      <c r="M37" s="271">
        <v>100</v>
      </c>
      <c r="N37" s="272">
        <f>K37/M37</f>
        <v>1970.9288547647275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5302.0531240789278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3980.1742401738256</v>
      </c>
      <c r="N48" s="272">
        <f>K48*M48</f>
        <v>3980.1742401738256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3980.1742401738256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9384.7481975860883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1876.9496395172177</v>
      </c>
      <c r="M83" s="861"/>
      <c r="N83" s="51"/>
    </row>
    <row r="84" spans="1:14">
      <c r="B84" s="89" t="s">
        <v>973</v>
      </c>
      <c r="C84" s="90"/>
      <c r="D84" s="90"/>
      <c r="E84" s="90"/>
      <c r="F84" s="90"/>
      <c r="G84" s="90"/>
      <c r="H84" s="90"/>
      <c r="I84" s="87"/>
      <c r="J84" s="88"/>
      <c r="K84" s="304">
        <v>0.05</v>
      </c>
      <c r="L84" s="860">
        <f>N78*K84</f>
        <v>469.23740987930444</v>
      </c>
      <c r="M84" s="861"/>
      <c r="N84" s="51"/>
    </row>
    <row r="85" spans="1:14" ht="15.75" thickBot="1">
      <c r="B85" s="91" t="s">
        <v>974</v>
      </c>
      <c r="C85" s="92"/>
      <c r="D85" s="92"/>
      <c r="E85" s="92"/>
      <c r="F85" s="92"/>
      <c r="G85" s="92"/>
      <c r="H85" s="92"/>
      <c r="I85" s="93"/>
      <c r="J85" s="94"/>
      <c r="K85" s="305">
        <v>0.05</v>
      </c>
      <c r="L85" s="862">
        <f>N78*K85</f>
        <v>469.23740987930444</v>
      </c>
      <c r="M85" s="863"/>
      <c r="N85" s="51"/>
    </row>
    <row r="86" spans="1:14" ht="15.75" thickBot="1">
      <c r="B86" s="825" t="s">
        <v>953</v>
      </c>
      <c r="C86" s="826"/>
      <c r="D86" s="826"/>
      <c r="E86" s="826"/>
      <c r="F86" s="826"/>
      <c r="G86" s="826"/>
      <c r="H86" s="826"/>
      <c r="I86" s="826"/>
      <c r="J86" s="826"/>
      <c r="K86" s="826"/>
      <c r="L86" s="826"/>
      <c r="M86" s="827"/>
      <c r="N86" s="52">
        <f>L83+L84+L85</f>
        <v>2815.4244592758264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12200.172656861914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44" t="s">
        <v>312</v>
      </c>
      <c r="B36" s="874" t="str">
        <f>VLOOKUP(A36,EQUIPOS!A6:D154,3,FALSE)</f>
        <v>Retroexcavadora sobre oruga, potencia 138 HP, balde de 1,5 m3.</v>
      </c>
      <c r="C36" s="875"/>
      <c r="D36" s="875"/>
      <c r="E36" s="875"/>
      <c r="F36" s="875"/>
      <c r="G36" s="875"/>
      <c r="H36" s="876"/>
      <c r="I36" s="267"/>
      <c r="J36" s="268"/>
      <c r="K36" s="269">
        <f>VLOOKUP(A36,EQUIPOS!A6:D163,4,FALSE)</f>
        <v>219786.53802473721</v>
      </c>
      <c r="L36" s="270"/>
      <c r="M36" s="271">
        <v>66</v>
      </c>
      <c r="N36" s="272">
        <f>K36/M36</f>
        <v>3330.0990609808669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3331.1242693142003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3433.6451026475338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686.72902052950678</v>
      </c>
      <c r="M83" s="861"/>
      <c r="N83" s="51"/>
    </row>
    <row r="84" spans="1:14">
      <c r="B84" s="89" t="s">
        <v>973</v>
      </c>
      <c r="C84" s="90"/>
      <c r="D84" s="90"/>
      <c r="E84" s="90"/>
      <c r="F84" s="90"/>
      <c r="G84" s="90"/>
      <c r="H84" s="90"/>
      <c r="I84" s="87"/>
      <c r="J84" s="88"/>
      <c r="K84" s="304">
        <v>0.05</v>
      </c>
      <c r="L84" s="860">
        <f>N78*K84</f>
        <v>171.6822551323767</v>
      </c>
      <c r="M84" s="861"/>
      <c r="N84" s="51"/>
    </row>
    <row r="85" spans="1:14" ht="15.75" thickBot="1">
      <c r="B85" s="91" t="s">
        <v>974</v>
      </c>
      <c r="C85" s="92"/>
      <c r="D85" s="92"/>
      <c r="E85" s="92"/>
      <c r="F85" s="92"/>
      <c r="G85" s="92"/>
      <c r="H85" s="92"/>
      <c r="I85" s="93"/>
      <c r="J85" s="94"/>
      <c r="K85" s="305">
        <v>0.05</v>
      </c>
      <c r="L85" s="862">
        <f>N78*K85</f>
        <v>171.6822551323767</v>
      </c>
      <c r="M85" s="863"/>
      <c r="N85" s="51"/>
    </row>
    <row r="86" spans="1:14" ht="15.75" thickBot="1">
      <c r="B86" s="825" t="s">
        <v>953</v>
      </c>
      <c r="C86" s="826"/>
      <c r="D86" s="826"/>
      <c r="E86" s="826"/>
      <c r="F86" s="826"/>
      <c r="G86" s="826"/>
      <c r="H86" s="826"/>
      <c r="I86" s="826"/>
      <c r="J86" s="826"/>
      <c r="K86" s="826"/>
      <c r="L86" s="826"/>
      <c r="M86" s="827"/>
      <c r="N86" s="52">
        <f>L83+L84+L85</f>
        <v>1030.0935307942602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4463.7386334417943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12" sqref="O1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180</v>
      </c>
      <c r="B36" s="874" t="str">
        <f>VLOOKUP(A36,EQUIPOS!A6:D154,3,FALSE)</f>
        <v>Compresor 120 HP, con martillo.</v>
      </c>
      <c r="C36" s="875"/>
      <c r="D36" s="875"/>
      <c r="E36" s="875"/>
      <c r="F36" s="875"/>
      <c r="G36" s="875"/>
      <c r="H36" s="876"/>
      <c r="I36" s="267"/>
      <c r="J36" s="268"/>
      <c r="K36" s="269">
        <f>VLOOKUP(A36,EQUIPOS!A6:D163,4,FALSE)</f>
        <v>48682.336292635096</v>
      </c>
      <c r="L36" s="270"/>
      <c r="M36" s="271">
        <v>66</v>
      </c>
      <c r="N36" s="272">
        <f>K36/M36</f>
        <v>737.61115594901662</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197092.88547647276</v>
      </c>
      <c r="L37" s="270"/>
      <c r="M37" s="271">
        <v>100</v>
      </c>
      <c r="N37" s="272">
        <f>K37/M37</f>
        <v>1970.9288547647275</v>
      </c>
    </row>
    <row r="38" spans="1:14">
      <c r="A38" t="s">
        <v>312</v>
      </c>
      <c r="B38" s="874" t="str">
        <f>VLOOKUP(A38,EQUIPOS!A8:D154,3,FALSE)</f>
        <v>Retroexcavadora sobre oruga, potencia 138 HP, balde de 1,5 m3.</v>
      </c>
      <c r="C38" s="875"/>
      <c r="D38" s="875"/>
      <c r="E38" s="875"/>
      <c r="F38" s="875"/>
      <c r="G38" s="875"/>
      <c r="H38" s="876"/>
      <c r="I38" s="267"/>
      <c r="J38" s="268"/>
      <c r="K38" s="269">
        <f>VLOOKUP(A38,EQUIPOS!A8:D165,4,FALSE)</f>
        <v>219786.53802473721</v>
      </c>
      <c r="L38" s="270"/>
      <c r="M38" s="271">
        <v>66</v>
      </c>
      <c r="N38" s="272">
        <f>K38/M38</f>
        <v>3330.0990609808669</v>
      </c>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N78*L42</f>
        <v>6.0915622581215141</v>
      </c>
    </row>
    <row r="43" spans="1:14" ht="15.75" thickBot="1">
      <c r="B43" s="825" t="s">
        <v>953</v>
      </c>
      <c r="C43" s="826"/>
      <c r="D43" s="826"/>
      <c r="E43" s="826"/>
      <c r="F43" s="826"/>
      <c r="G43" s="826"/>
      <c r="H43" s="826"/>
      <c r="I43" s="826"/>
      <c r="J43" s="826"/>
      <c r="K43" s="826"/>
      <c r="L43" s="826"/>
      <c r="M43" s="827"/>
      <c r="N43" s="394">
        <f>SUM(N36:N42)</f>
        <v>6044.7306339527322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6301.9425469418911</v>
      </c>
      <c r="N48" s="272">
        <f>K48*M48</f>
        <v>1260.3885093883782</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2257.2471504615942</v>
      </c>
      <c r="N49" s="272">
        <f t="shared" ref="N49:N54" si="0">K49*M49</f>
        <v>6771.7414513847825</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12178.986318788971</v>
      </c>
      <c r="N50" s="272">
        <f t="shared" si="0"/>
        <v>3653.6958956366911</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1216.1643511642246</v>
      </c>
      <c r="N51" s="272">
        <f t="shared" si="0"/>
        <v>243.23287023284493</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12825.00588500455</v>
      </c>
      <c r="N52" s="272">
        <f t="shared" si="0"/>
        <v>6412.5029425022749</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3980.1742401738256</v>
      </c>
      <c r="N54" s="272">
        <f t="shared" si="0"/>
        <v>3980.1742401738256</v>
      </c>
    </row>
    <row r="55" spans="1:14" ht="15.75" thickBot="1">
      <c r="B55" s="907"/>
      <c r="C55" s="908"/>
      <c r="D55" s="908"/>
      <c r="E55" s="908"/>
      <c r="F55" s="908"/>
      <c r="G55" s="908"/>
      <c r="H55" s="908"/>
      <c r="I55" s="878"/>
      <c r="J55" s="42"/>
      <c r="K55" s="44"/>
      <c r="L55" s="909"/>
      <c r="M55" s="910"/>
      <c r="N55" s="45"/>
    </row>
    <row r="56" spans="1:14" ht="15.75" thickBot="1">
      <c r="B56" s="825" t="s">
        <v>953</v>
      </c>
      <c r="C56" s="826"/>
      <c r="D56" s="826"/>
      <c r="E56" s="826"/>
      <c r="F56" s="826"/>
      <c r="G56" s="826"/>
      <c r="H56" s="826"/>
      <c r="I56" s="826"/>
      <c r="J56" s="826"/>
      <c r="K56" s="826"/>
      <c r="L56" s="826"/>
      <c r="M56" s="827"/>
      <c r="N56" s="394">
        <f>SUM(N48:N55)</f>
        <v>22321.735909318799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825" t="s">
        <v>953</v>
      </c>
      <c r="C78" s="826"/>
      <c r="D78" s="826"/>
      <c r="E78" s="826"/>
      <c r="F78" s="826"/>
      <c r="G78" s="826"/>
      <c r="H78" s="826"/>
      <c r="I78" s="868"/>
      <c r="J78" s="868"/>
      <c r="K78" s="868"/>
      <c r="L78" s="868"/>
      <c r="M78" s="869"/>
      <c r="N78" s="301">
        <f>SUM(N72:N77)</f>
        <v>304.57811290607572</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28671.044656177604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5734.208931235521</v>
      </c>
      <c r="M85" s="861"/>
      <c r="N85" s="51"/>
    </row>
    <row r="86" spans="1:14">
      <c r="B86" s="89" t="s">
        <v>973</v>
      </c>
      <c r="C86" s="90"/>
      <c r="D86" s="90"/>
      <c r="E86" s="90"/>
      <c r="F86" s="90"/>
      <c r="G86" s="90"/>
      <c r="H86" s="90"/>
      <c r="I86" s="87"/>
      <c r="J86" s="88"/>
      <c r="K86" s="304">
        <v>0.05</v>
      </c>
      <c r="L86" s="860">
        <f>N80*K86</f>
        <v>1433.5522328088803</v>
      </c>
      <c r="M86" s="861"/>
      <c r="N86" s="51"/>
    </row>
    <row r="87" spans="1:14" ht="15.75" thickBot="1">
      <c r="B87" s="91" t="s">
        <v>974</v>
      </c>
      <c r="C87" s="92"/>
      <c r="D87" s="92"/>
      <c r="E87" s="92"/>
      <c r="F87" s="92"/>
      <c r="G87" s="92"/>
      <c r="H87" s="92"/>
      <c r="I87" s="93"/>
      <c r="J87" s="94"/>
      <c r="K87" s="305">
        <v>0.05</v>
      </c>
      <c r="L87" s="862">
        <f>N80*K87</f>
        <v>1433.5522328088803</v>
      </c>
      <c r="M87" s="863"/>
      <c r="N87" s="51"/>
    </row>
    <row r="88" spans="1:14" ht="15.75" thickBot="1">
      <c r="B88" s="825" t="s">
        <v>953</v>
      </c>
      <c r="C88" s="826"/>
      <c r="D88" s="826"/>
      <c r="E88" s="826"/>
      <c r="F88" s="826"/>
      <c r="G88" s="826"/>
      <c r="H88" s="826"/>
      <c r="I88" s="826"/>
      <c r="J88" s="826"/>
      <c r="K88" s="826"/>
      <c r="L88" s="826"/>
      <c r="M88" s="827"/>
      <c r="N88" s="52">
        <f>L85+L86+L87</f>
        <v>8601.313396853282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37272.358053030883</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8" t="s">
        <v>2218</v>
      </c>
      <c r="C107" s="829"/>
      <c r="D107" s="829"/>
      <c r="E107" s="829"/>
      <c r="F107" s="829"/>
      <c r="G107" s="829"/>
      <c r="H107" s="829"/>
      <c r="I107" s="829"/>
      <c r="J107" s="829"/>
      <c r="K107" s="829"/>
      <c r="L107" s="829"/>
      <c r="M107" s="829"/>
      <c r="N107" s="830"/>
    </row>
    <row r="108" spans="2:14" ht="15" customHeight="1">
      <c r="B108" s="828"/>
      <c r="C108" s="829"/>
      <c r="D108" s="829"/>
      <c r="E108" s="829"/>
      <c r="F108" s="829"/>
      <c r="G108" s="829"/>
      <c r="H108" s="829"/>
      <c r="I108" s="829"/>
      <c r="J108" s="829"/>
      <c r="K108" s="829"/>
      <c r="L108" s="829"/>
      <c r="M108" s="829"/>
      <c r="N108" s="830"/>
    </row>
    <row r="109" spans="2:14" ht="30" customHeight="1">
      <c r="B109" s="831" t="s">
        <v>2219</v>
      </c>
      <c r="C109" s="832"/>
      <c r="D109" s="832"/>
      <c r="E109" s="832"/>
      <c r="F109" s="832"/>
      <c r="G109" s="832"/>
      <c r="H109" s="832"/>
      <c r="I109" s="832"/>
      <c r="J109" s="832"/>
      <c r="K109" s="832"/>
      <c r="L109" s="832"/>
      <c r="M109" s="832"/>
      <c r="N109" s="833"/>
    </row>
    <row r="110" spans="2:14">
      <c r="B110" s="831"/>
      <c r="C110" s="832"/>
      <c r="D110" s="832"/>
      <c r="E110" s="832"/>
      <c r="F110" s="832"/>
      <c r="G110" s="832"/>
      <c r="H110" s="832"/>
      <c r="I110" s="832"/>
      <c r="J110" s="832"/>
      <c r="K110" s="832"/>
      <c r="L110" s="832"/>
      <c r="M110" s="832"/>
      <c r="N110" s="8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1"/>
      <c r="K120" s="891"/>
      <c r="L120" s="891"/>
      <c r="M120" s="891"/>
      <c r="N120" s="892"/>
    </row>
    <row r="121" spans="2:14" ht="15.75" thickBot="1">
      <c r="B121" s="261" t="s">
        <v>2221</v>
      </c>
      <c r="C121" s="393"/>
      <c r="D121" s="393"/>
      <c r="E121" s="57"/>
      <c r="F121" s="57"/>
      <c r="G121" s="57"/>
      <c r="H121" s="57"/>
      <c r="I121" s="57"/>
      <c r="J121" s="893"/>
      <c r="K121" s="893"/>
      <c r="L121" s="893"/>
      <c r="M121" s="893"/>
      <c r="N121" s="894"/>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219786.53802473721</v>
      </c>
      <c r="L36" s="270"/>
      <c r="M36" s="271">
        <v>66</v>
      </c>
      <c r="N36" s="272">
        <f>K36/M36</f>
        <v>3330.0990609808669</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197092.88547647276</v>
      </c>
      <c r="L37" s="270"/>
      <c r="M37" s="271">
        <v>100</v>
      </c>
      <c r="N37" s="272">
        <f>K37/M37</f>
        <v>1970.9288547647275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5302.0531240789278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3980.1742401738256</v>
      </c>
      <c r="N48" s="272">
        <f>K48*M48</f>
        <v>3980.1742401738256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3980.1742401738256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9384.7481975860883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1876.9496395172177</v>
      </c>
      <c r="M83" s="861"/>
      <c r="N83" s="51"/>
    </row>
    <row r="84" spans="1:14">
      <c r="B84" s="89" t="s">
        <v>973</v>
      </c>
      <c r="C84" s="90"/>
      <c r="D84" s="90"/>
      <c r="E84" s="90"/>
      <c r="F84" s="90"/>
      <c r="G84" s="90"/>
      <c r="H84" s="90"/>
      <c r="I84" s="87"/>
      <c r="J84" s="88"/>
      <c r="K84" s="304">
        <v>0.05</v>
      </c>
      <c r="L84" s="860">
        <f>N78*K84</f>
        <v>469.23740987930444</v>
      </c>
      <c r="M84" s="861"/>
      <c r="N84" s="51"/>
    </row>
    <row r="85" spans="1:14" ht="15.75" thickBot="1">
      <c r="B85" s="91" t="s">
        <v>974</v>
      </c>
      <c r="C85" s="92"/>
      <c r="D85" s="92"/>
      <c r="E85" s="92"/>
      <c r="F85" s="92"/>
      <c r="G85" s="92"/>
      <c r="H85" s="92"/>
      <c r="I85" s="93"/>
      <c r="J85" s="94"/>
      <c r="K85" s="305">
        <v>0.05</v>
      </c>
      <c r="L85" s="862">
        <f>N78*K85</f>
        <v>469.23740987930444</v>
      </c>
      <c r="M85" s="863"/>
      <c r="N85" s="51"/>
    </row>
    <row r="86" spans="1:14" ht="15.75" thickBot="1">
      <c r="B86" s="825" t="s">
        <v>953</v>
      </c>
      <c r="C86" s="826"/>
      <c r="D86" s="826"/>
      <c r="E86" s="826"/>
      <c r="F86" s="826"/>
      <c r="G86" s="826"/>
      <c r="H86" s="826"/>
      <c r="I86" s="826"/>
      <c r="J86" s="826"/>
      <c r="K86" s="826"/>
      <c r="L86" s="826"/>
      <c r="M86" s="827"/>
      <c r="N86" s="52">
        <f>L83+L84+L85</f>
        <v>2815.4244592758264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12200.172656861914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1" sqref="A1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219786.53802473721</v>
      </c>
      <c r="L36" s="270"/>
      <c r="M36" s="271">
        <v>66</v>
      </c>
      <c r="N36" s="272">
        <f>K36/M36</f>
        <v>3330.0990609808669</v>
      </c>
    </row>
    <row r="37" spans="1:14">
      <c r="A37" s="108" t="s">
        <v>180</v>
      </c>
      <c r="B37" s="874" t="str">
        <f>VLOOKUP(A37,EQUIPOS!A7:D154,3,FALSE)</f>
        <v>Compresor 120 HP, con martillo.</v>
      </c>
      <c r="C37" s="875"/>
      <c r="D37" s="875"/>
      <c r="E37" s="875"/>
      <c r="F37" s="875"/>
      <c r="G37" s="875"/>
      <c r="H37" s="876"/>
      <c r="I37" s="267"/>
      <c r="J37" s="268"/>
      <c r="K37" s="269">
        <f>VLOOKUP(A37,EQUIPOS!A7:D164,4,FALSE)</f>
        <v>48682.336292635096</v>
      </c>
      <c r="L37" s="270"/>
      <c r="M37" s="271">
        <v>66</v>
      </c>
      <c r="N37" s="272">
        <f>K37/M37</f>
        <v>737.61115594901662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N79*L42</f>
        <v>6.0915622581215141</v>
      </c>
    </row>
    <row r="43" spans="1:14" ht="15.75" thickBot="1">
      <c r="B43" s="825" t="s">
        <v>953</v>
      </c>
      <c r="C43" s="826"/>
      <c r="D43" s="826"/>
      <c r="E43" s="826"/>
      <c r="F43" s="826"/>
      <c r="G43" s="826"/>
      <c r="H43" s="826"/>
      <c r="I43" s="826"/>
      <c r="J43" s="826"/>
      <c r="K43" s="826"/>
      <c r="L43" s="826"/>
      <c r="M43" s="827"/>
      <c r="N43" s="394">
        <f>SUM(N36:N42)</f>
        <v>4073.8017791880047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6301.9425469418911</v>
      </c>
      <c r="N48" s="272">
        <f t="shared" ref="N48:N52" si="0">K48*M48</f>
        <v>1260.3885093883782</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2257.2471504615942</v>
      </c>
      <c r="N49" s="272">
        <f t="shared" si="0"/>
        <v>6771.7414513847825</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12178.986318788971</v>
      </c>
      <c r="N50" s="272">
        <f t="shared" si="0"/>
        <v>3653.6958956366911</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1216.1643511642246</v>
      </c>
      <c r="N51" s="272">
        <f t="shared" si="0"/>
        <v>243.23287023284493</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12825.00588500455</v>
      </c>
      <c r="N52" s="272">
        <f t="shared" si="0"/>
        <v>6412.5029425022749</v>
      </c>
    </row>
    <row r="53" spans="1:14">
      <c r="B53" s="43"/>
      <c r="C53" s="281"/>
      <c r="D53" s="281"/>
      <c r="E53" s="281"/>
      <c r="F53" s="281"/>
      <c r="G53" s="281"/>
      <c r="H53" s="281"/>
      <c r="I53" s="268"/>
      <c r="J53" s="224"/>
      <c r="K53" s="282"/>
      <c r="L53" s="267"/>
      <c r="M53" s="283"/>
      <c r="N53" s="272"/>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SUM(N48:N54)</f>
        <v>18341.561669144972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952"/>
      <c r="C65" s="953"/>
      <c r="D65" s="953"/>
      <c r="E65" s="953"/>
      <c r="F65" s="953"/>
      <c r="G65" s="954"/>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1">
        <f>SUM(N73:N78)</f>
        <v>304.57811290607572</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N43+N55+N68+N79</f>
        <v>22719.941561239051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4543.9883122478104</v>
      </c>
      <c r="M86" s="861"/>
      <c r="N86" s="51"/>
    </row>
    <row r="87" spans="1:14">
      <c r="B87" s="89" t="s">
        <v>973</v>
      </c>
      <c r="C87" s="90"/>
      <c r="D87" s="90"/>
      <c r="E87" s="90"/>
      <c r="F87" s="90"/>
      <c r="G87" s="90"/>
      <c r="H87" s="90"/>
      <c r="I87" s="87"/>
      <c r="J87" s="88"/>
      <c r="K87" s="304">
        <v>0.05</v>
      </c>
      <c r="L87" s="860">
        <f>N81*K87</f>
        <v>1135.9970780619526</v>
      </c>
      <c r="M87" s="861"/>
      <c r="N87" s="51"/>
    </row>
    <row r="88" spans="1:14" ht="15.75" thickBot="1">
      <c r="B88" s="91" t="s">
        <v>974</v>
      </c>
      <c r="C88" s="92"/>
      <c r="D88" s="92"/>
      <c r="E88" s="92"/>
      <c r="F88" s="92"/>
      <c r="G88" s="92"/>
      <c r="H88" s="92"/>
      <c r="I88" s="93"/>
      <c r="J88" s="94"/>
      <c r="K88" s="305">
        <v>0.05</v>
      </c>
      <c r="L88" s="862">
        <f>N81*K88</f>
        <v>1135.9970780619526</v>
      </c>
      <c r="M88" s="863"/>
      <c r="N88" s="51"/>
    </row>
    <row r="89" spans="1:14" ht="15.75" thickBot="1">
      <c r="B89" s="825" t="s">
        <v>953</v>
      </c>
      <c r="C89" s="826"/>
      <c r="D89" s="826"/>
      <c r="E89" s="826"/>
      <c r="F89" s="826"/>
      <c r="G89" s="826"/>
      <c r="H89" s="826"/>
      <c r="I89" s="826"/>
      <c r="J89" s="826"/>
      <c r="K89" s="826"/>
      <c r="L89" s="826"/>
      <c r="M89" s="827"/>
      <c r="N89" s="52">
        <f>L86+L87+L88</f>
        <v>6815.9824683717152</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29535.924029610767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8" t="s">
        <v>2218</v>
      </c>
      <c r="C108" s="829"/>
      <c r="D108" s="829"/>
      <c r="E108" s="829"/>
      <c r="F108" s="829"/>
      <c r="G108" s="829"/>
      <c r="H108" s="829"/>
      <c r="I108" s="829"/>
      <c r="J108" s="829"/>
      <c r="K108" s="829"/>
      <c r="L108" s="829"/>
      <c r="M108" s="829"/>
      <c r="N108" s="830"/>
    </row>
    <row r="109" spans="2:14" ht="15" customHeight="1">
      <c r="B109" s="828"/>
      <c r="C109" s="829"/>
      <c r="D109" s="829"/>
      <c r="E109" s="829"/>
      <c r="F109" s="829"/>
      <c r="G109" s="829"/>
      <c r="H109" s="829"/>
      <c r="I109" s="829"/>
      <c r="J109" s="829"/>
      <c r="K109" s="829"/>
      <c r="L109" s="829"/>
      <c r="M109" s="829"/>
      <c r="N109" s="830"/>
    </row>
    <row r="110" spans="2:14" ht="32.25" customHeight="1">
      <c r="B110" s="831" t="s">
        <v>2219</v>
      </c>
      <c r="C110" s="832"/>
      <c r="D110" s="832"/>
      <c r="E110" s="832"/>
      <c r="F110" s="832"/>
      <c r="G110" s="832"/>
      <c r="H110" s="832"/>
      <c r="I110" s="832"/>
      <c r="J110" s="832"/>
      <c r="K110" s="832"/>
      <c r="L110" s="832"/>
      <c r="M110" s="832"/>
      <c r="N110" s="833"/>
    </row>
    <row r="111" spans="2:14">
      <c r="B111" s="831"/>
      <c r="C111" s="832"/>
      <c r="D111" s="832"/>
      <c r="E111" s="832"/>
      <c r="F111" s="832"/>
      <c r="G111" s="832"/>
      <c r="H111" s="832"/>
      <c r="I111" s="832"/>
      <c r="J111" s="832"/>
      <c r="K111" s="832"/>
      <c r="L111" s="832"/>
      <c r="M111" s="832"/>
      <c r="N111" s="8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1"/>
      <c r="K121" s="891"/>
      <c r="L121" s="891"/>
      <c r="M121" s="891"/>
      <c r="N121" s="892"/>
    </row>
    <row r="122" spans="2:14" ht="15.75" thickBot="1">
      <c r="B122" s="261" t="s">
        <v>2221</v>
      </c>
      <c r="C122" s="393"/>
      <c r="D122" s="393"/>
      <c r="E122" s="57"/>
      <c r="F122" s="57"/>
      <c r="G122" s="57"/>
      <c r="H122" s="57"/>
      <c r="I122" s="57"/>
      <c r="J122" s="893"/>
      <c r="K122" s="893"/>
      <c r="L122" s="893"/>
      <c r="M122" s="893"/>
      <c r="N122" s="894"/>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312</v>
      </c>
      <c r="B36" s="874" t="str">
        <f>VLOOKUP(A36,EQUIPOS!A6:D154,3,FALSE)</f>
        <v>Retroexcavadora sobre oruga, potencia 138 HP, balde de 1,5 m3.</v>
      </c>
      <c r="C36" s="875"/>
      <c r="D36" s="875"/>
      <c r="E36" s="875"/>
      <c r="F36" s="875"/>
      <c r="G36" s="875"/>
      <c r="H36" s="876"/>
      <c r="I36" s="267"/>
      <c r="J36" s="268"/>
      <c r="K36" s="269">
        <f>VLOOKUP(A36,EQUIPOS!A6:D163,4,FALSE)</f>
        <v>219786.53802473721</v>
      </c>
      <c r="L36" s="270"/>
      <c r="M36" s="271">
        <v>66</v>
      </c>
      <c r="N36" s="272">
        <f>K36/M36</f>
        <v>3330.0990609808669</v>
      </c>
    </row>
    <row r="37" spans="1:14">
      <c r="A37" s="108"/>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1.0252083333333333</v>
      </c>
    </row>
    <row r="43" spans="1:14" ht="15.75" thickBot="1">
      <c r="B43" s="825" t="s">
        <v>953</v>
      </c>
      <c r="C43" s="826"/>
      <c r="D43" s="826"/>
      <c r="E43" s="826"/>
      <c r="F43" s="826"/>
      <c r="G43" s="826"/>
      <c r="H43" s="826"/>
      <c r="I43" s="826"/>
      <c r="J43" s="826"/>
      <c r="K43" s="826"/>
      <c r="L43" s="826"/>
      <c r="M43" s="827"/>
      <c r="N43" s="394">
        <f>SUM(N36:N42)</f>
        <v>3331.1242693142003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102.52083333333333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3433.6451026475338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686.72902052950678</v>
      </c>
      <c r="M83" s="861"/>
      <c r="N83" s="51"/>
    </row>
    <row r="84" spans="1:14">
      <c r="B84" s="89" t="s">
        <v>973</v>
      </c>
      <c r="C84" s="90"/>
      <c r="D84" s="90"/>
      <c r="E84" s="90"/>
      <c r="F84" s="90"/>
      <c r="G84" s="90"/>
      <c r="H84" s="90"/>
      <c r="I84" s="87"/>
      <c r="J84" s="88"/>
      <c r="K84" s="304">
        <v>0.05</v>
      </c>
      <c r="L84" s="860">
        <f>N78*K84</f>
        <v>171.6822551323767</v>
      </c>
      <c r="M84" s="861"/>
      <c r="N84" s="51"/>
    </row>
    <row r="85" spans="1:14" ht="15.75" thickBot="1">
      <c r="B85" s="91" t="s">
        <v>974</v>
      </c>
      <c r="C85" s="92"/>
      <c r="D85" s="92"/>
      <c r="E85" s="92"/>
      <c r="F85" s="92"/>
      <c r="G85" s="92"/>
      <c r="H85" s="92"/>
      <c r="I85" s="93"/>
      <c r="J85" s="94"/>
      <c r="K85" s="305">
        <v>0.05</v>
      </c>
      <c r="L85" s="862">
        <f>N78*K85</f>
        <v>171.6822551323767</v>
      </c>
      <c r="M85" s="863"/>
      <c r="N85" s="51"/>
    </row>
    <row r="86" spans="1:14" ht="15.75" thickBot="1">
      <c r="B86" s="825" t="s">
        <v>953</v>
      </c>
      <c r="C86" s="826"/>
      <c r="D86" s="826"/>
      <c r="E86" s="826"/>
      <c r="F86" s="826"/>
      <c r="G86" s="826"/>
      <c r="H86" s="826"/>
      <c r="I86" s="826"/>
      <c r="J86" s="826"/>
      <c r="K86" s="826"/>
      <c r="L86" s="826"/>
      <c r="M86" s="827"/>
      <c r="N86" s="52">
        <f>L83+L84+L85</f>
        <v>1030.0935307942602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4463.7386334417943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145062.02869810085</v>
      </c>
      <c r="L36" s="270"/>
      <c r="M36" s="271">
        <v>66</v>
      </c>
      <c r="N36" s="272">
        <f>K36/M36</f>
        <v>2197.9095257288009</v>
      </c>
    </row>
    <row r="37" spans="1:14">
      <c r="A37" s="108" t="s">
        <v>129</v>
      </c>
      <c r="B37" s="874" t="str">
        <f>VLOOKUP(A37,EQUIPOS!A7:D154,3,FALSE)</f>
        <v xml:space="preserve">Buldozer, Potencia al volante de 140 HP, motor de 2200 RPM, longitud de hoja 4,80m. </v>
      </c>
      <c r="C37" s="875"/>
      <c r="D37" s="875"/>
      <c r="E37" s="875"/>
      <c r="F37" s="875"/>
      <c r="G37" s="875"/>
      <c r="H37" s="876"/>
      <c r="I37" s="267"/>
      <c r="J37" s="268"/>
      <c r="K37" s="269">
        <f>VLOOKUP(A37,EQUIPOS!A7:D164,4,FALSE)</f>
        <v>197092.88547647276</v>
      </c>
      <c r="L37" s="270"/>
      <c r="M37" s="271">
        <v>100</v>
      </c>
      <c r="N37" s="272">
        <f>K37/M37</f>
        <v>1970.9288547647275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74"/>
      <c r="L39" s="879"/>
      <c r="M39" s="880"/>
      <c r="N39" s="273"/>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2.0504166666666666</v>
      </c>
    </row>
    <row r="43" spans="1:14" ht="15.75" thickBot="1">
      <c r="B43" s="825" t="s">
        <v>953</v>
      </c>
      <c r="C43" s="826"/>
      <c r="D43" s="826"/>
      <c r="E43" s="826"/>
      <c r="F43" s="826"/>
      <c r="G43" s="826"/>
      <c r="H43" s="826"/>
      <c r="I43" s="826"/>
      <c r="J43" s="826"/>
      <c r="K43" s="826"/>
      <c r="L43" s="826"/>
      <c r="M43" s="827"/>
      <c r="N43" s="394">
        <f>SUM(N36:N42)</f>
        <v>4170.8887971601953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4211.4116687968517</v>
      </c>
      <c r="N48" s="272">
        <f>K48*M48</f>
        <v>4211.4116687968517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4211.4116687968517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205.04166666666666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8587.342132623713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1717.4684265247427</v>
      </c>
      <c r="M83" s="861"/>
      <c r="N83" s="51"/>
    </row>
    <row r="84" spans="1:14">
      <c r="B84" s="89" t="s">
        <v>973</v>
      </c>
      <c r="C84" s="90"/>
      <c r="D84" s="90"/>
      <c r="E84" s="90"/>
      <c r="F84" s="90"/>
      <c r="G84" s="90"/>
      <c r="H84" s="90"/>
      <c r="I84" s="87"/>
      <c r="J84" s="88"/>
      <c r="K84" s="304">
        <v>0.05</v>
      </c>
      <c r="L84" s="860">
        <f>N78*K84</f>
        <v>429.36710663118566</v>
      </c>
      <c r="M84" s="861"/>
      <c r="N84" s="51"/>
    </row>
    <row r="85" spans="1:14" ht="15.75" thickBot="1">
      <c r="B85" s="91" t="s">
        <v>974</v>
      </c>
      <c r="C85" s="92"/>
      <c r="D85" s="92"/>
      <c r="E85" s="92"/>
      <c r="F85" s="92"/>
      <c r="G85" s="92"/>
      <c r="H85" s="92"/>
      <c r="I85" s="93"/>
      <c r="J85" s="94"/>
      <c r="K85" s="305">
        <v>0.05</v>
      </c>
      <c r="L85" s="862">
        <f>N78*K85</f>
        <v>429.36710663118566</v>
      </c>
      <c r="M85" s="863"/>
      <c r="N85" s="51"/>
    </row>
    <row r="86" spans="1:14" ht="15.75" thickBot="1">
      <c r="B86" s="825" t="s">
        <v>953</v>
      </c>
      <c r="C86" s="826"/>
      <c r="D86" s="826"/>
      <c r="E86" s="826"/>
      <c r="F86" s="826"/>
      <c r="G86" s="826"/>
      <c r="H86" s="826"/>
      <c r="I86" s="826"/>
      <c r="J86" s="826"/>
      <c r="K86" s="826"/>
      <c r="L86" s="826"/>
      <c r="M86" s="827"/>
      <c r="N86" s="52">
        <f>L83+L84+L85</f>
        <v>2576.2026397871141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11163.544772410827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08"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197092.88547647276</v>
      </c>
      <c r="L36" s="464"/>
      <c r="M36" s="283">
        <v>50</v>
      </c>
      <c r="N36" s="272">
        <f>K36/M36</f>
        <v>3941.857709529455</v>
      </c>
    </row>
    <row r="37" spans="1:14">
      <c r="A37" s="108" t="s">
        <v>152</v>
      </c>
      <c r="B37" s="874" t="str">
        <f>VLOOKUP(A37,EQUIPOS!A7:D154,3,FALSE)</f>
        <v xml:space="preserve">Carrotanque de agua(1000 Galones) </v>
      </c>
      <c r="C37" s="875"/>
      <c r="D37" s="875"/>
      <c r="E37" s="875"/>
      <c r="F37" s="875"/>
      <c r="G37" s="875"/>
      <c r="H37" s="876"/>
      <c r="I37" s="267"/>
      <c r="J37" s="268"/>
      <c r="K37" s="269">
        <f>VLOOKUP(A37,EQUIPOS!A7:D164,4,FALSE)</f>
        <v>76669.722566768789</v>
      </c>
      <c r="L37" s="464"/>
      <c r="M37" s="283">
        <v>50</v>
      </c>
      <c r="N37" s="272">
        <f>K37/M37</f>
        <v>1533.3944513353758</v>
      </c>
    </row>
    <row r="38" spans="1:14">
      <c r="A38" s="205" t="s">
        <v>269</v>
      </c>
      <c r="B38" s="874" t="str">
        <f>VLOOKUP(A38,EQUIPOS!A8:D154,3,FALSE)</f>
        <v>Motoniveladora  potencia 215 HP, ancho de cuchilla 4,27 m, peso 18 ton.</v>
      </c>
      <c r="C38" s="875"/>
      <c r="D38" s="875"/>
      <c r="E38" s="875"/>
      <c r="F38" s="875"/>
      <c r="G38" s="875"/>
      <c r="H38" s="876"/>
      <c r="I38" s="267"/>
      <c r="J38" s="268"/>
      <c r="K38" s="269">
        <f>VLOOKUP(A38,EQUIPOS!A8:D165,4,FALSE)</f>
        <v>188455.76325126301</v>
      </c>
      <c r="L38" s="464"/>
      <c r="M38" s="283">
        <v>50</v>
      </c>
      <c r="N38" s="272">
        <f>K38/M38</f>
        <v>3769.1152650252602</v>
      </c>
    </row>
    <row r="39" spans="1:14">
      <c r="A39" s="205" t="s">
        <v>365</v>
      </c>
      <c r="B39" s="874" t="str">
        <f>VLOOKUP(A39,EQUIPOS!A9:D154,3,FALSE)</f>
        <v xml:space="preserve">Vibrocompatador, potencia 153 HP, peso 10 Ton. </v>
      </c>
      <c r="C39" s="875"/>
      <c r="D39" s="875"/>
      <c r="E39" s="875"/>
      <c r="F39" s="875"/>
      <c r="G39" s="875"/>
      <c r="H39" s="876"/>
      <c r="I39" s="877"/>
      <c r="J39" s="878"/>
      <c r="K39" s="269">
        <f>VLOOKUP(A39,EQUIPOS!A9:D166,4,FALSE)</f>
        <v>132343.83273627466</v>
      </c>
      <c r="L39" s="955">
        <v>50</v>
      </c>
      <c r="M39" s="956"/>
      <c r="N39" s="272">
        <f>K39/L39</f>
        <v>2646.8766547254932</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11891.244080615585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402.04310903601993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12293.287189651604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2458.6574379303211</v>
      </c>
      <c r="M83" s="861"/>
      <c r="N83" s="51"/>
    </row>
    <row r="84" spans="1:14">
      <c r="B84" s="89" t="s">
        <v>973</v>
      </c>
      <c r="C84" s="90"/>
      <c r="D84" s="90"/>
      <c r="E84" s="90"/>
      <c r="F84" s="90"/>
      <c r="G84" s="90"/>
      <c r="H84" s="90"/>
      <c r="I84" s="87"/>
      <c r="J84" s="88"/>
      <c r="K84" s="304">
        <v>0.05</v>
      </c>
      <c r="L84" s="860">
        <f>N78*K84</f>
        <v>614.66435948258027</v>
      </c>
      <c r="M84" s="861"/>
      <c r="N84" s="51"/>
    </row>
    <row r="85" spans="1:14" ht="15.75" thickBot="1">
      <c r="B85" s="91" t="s">
        <v>974</v>
      </c>
      <c r="C85" s="92"/>
      <c r="D85" s="92"/>
      <c r="E85" s="92"/>
      <c r="F85" s="92"/>
      <c r="G85" s="92"/>
      <c r="H85" s="92"/>
      <c r="I85" s="93"/>
      <c r="J85" s="94"/>
      <c r="K85" s="305">
        <v>0.05</v>
      </c>
      <c r="L85" s="862">
        <f>N78*K85</f>
        <v>614.66435948258027</v>
      </c>
      <c r="M85" s="863"/>
      <c r="N85" s="51"/>
    </row>
    <row r="86" spans="1:14" ht="15.75" thickBot="1">
      <c r="B86" s="825" t="s">
        <v>953</v>
      </c>
      <c r="C86" s="826"/>
      <c r="D86" s="826"/>
      <c r="E86" s="826"/>
      <c r="F86" s="826"/>
      <c r="G86" s="826"/>
      <c r="H86" s="826"/>
      <c r="I86" s="826"/>
      <c r="J86" s="826"/>
      <c r="K86" s="826"/>
      <c r="L86" s="826"/>
      <c r="M86" s="827"/>
      <c r="N86" s="52">
        <f>L83+L84+L85</f>
        <v>3687.9861568954811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15981.273346547085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197092.88547647276</v>
      </c>
      <c r="L36" s="270"/>
      <c r="M36" s="271">
        <v>40</v>
      </c>
      <c r="N36" s="272">
        <f>K36/M36</f>
        <v>4927.3221369118191</v>
      </c>
    </row>
    <row r="37" spans="1:14">
      <c r="A37" s="113" t="s">
        <v>365</v>
      </c>
      <c r="B37" s="874" t="str">
        <f>VLOOKUP(A37,EQUIPOS!A7:D154,3,FALSE)</f>
        <v xml:space="preserve">Vibrocompatador, potencia 153 HP, peso 10 Ton. </v>
      </c>
      <c r="C37" s="875"/>
      <c r="D37" s="875"/>
      <c r="E37" s="875"/>
      <c r="F37" s="875"/>
      <c r="G37" s="875"/>
      <c r="H37" s="876"/>
      <c r="I37" s="267"/>
      <c r="J37" s="268"/>
      <c r="K37" s="269">
        <f>VLOOKUP(A37,EQUIPOS!A7:D164,4,FALSE)</f>
        <v>132343.83273627466</v>
      </c>
      <c r="L37" s="270"/>
      <c r="M37" s="271">
        <v>40</v>
      </c>
      <c r="N37" s="272">
        <f>K37/M37</f>
        <v>3308.5958184068668</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8235.9179553186859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8738.4718416137111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1747.6943683227423</v>
      </c>
      <c r="M83" s="861"/>
      <c r="N83" s="51"/>
    </row>
    <row r="84" spans="1:14">
      <c r="B84" s="89" t="s">
        <v>973</v>
      </c>
      <c r="C84" s="90"/>
      <c r="D84" s="90"/>
      <c r="E84" s="90"/>
      <c r="F84" s="90"/>
      <c r="G84" s="90"/>
      <c r="H84" s="90"/>
      <c r="I84" s="87"/>
      <c r="J84" s="88"/>
      <c r="K84" s="304">
        <v>0.05</v>
      </c>
      <c r="L84" s="860">
        <f>N78*K84</f>
        <v>436.92359208068558</v>
      </c>
      <c r="M84" s="861"/>
      <c r="N84" s="51"/>
    </row>
    <row r="85" spans="1:14" ht="15.75" thickBot="1">
      <c r="B85" s="91" t="s">
        <v>974</v>
      </c>
      <c r="C85" s="92"/>
      <c r="D85" s="92"/>
      <c r="E85" s="92"/>
      <c r="F85" s="92"/>
      <c r="G85" s="92"/>
      <c r="H85" s="92"/>
      <c r="I85" s="93"/>
      <c r="J85" s="94"/>
      <c r="K85" s="305">
        <v>0.05</v>
      </c>
      <c r="L85" s="862">
        <f>N78*K85</f>
        <v>436.92359208068558</v>
      </c>
      <c r="M85" s="863"/>
      <c r="N85" s="51"/>
    </row>
    <row r="86" spans="1:14" ht="15.75" thickBot="1">
      <c r="B86" s="825" t="s">
        <v>953</v>
      </c>
      <c r="C86" s="826"/>
      <c r="D86" s="826"/>
      <c r="E86" s="826"/>
      <c r="F86" s="826"/>
      <c r="G86" s="826"/>
      <c r="H86" s="826"/>
      <c r="I86" s="826"/>
      <c r="J86" s="826"/>
      <c r="K86" s="826"/>
      <c r="L86" s="826"/>
      <c r="M86" s="827"/>
      <c r="N86" s="52">
        <f>L83+L84+L85</f>
        <v>2621.5415524841133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11360.013394097825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197092.88547647276</v>
      </c>
      <c r="L36" s="270"/>
      <c r="M36" s="271">
        <v>40</v>
      </c>
      <c r="N36" s="272">
        <f>K36/M36</f>
        <v>4927.3221369118191</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4927.3221369118191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502.55388629502494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5429.8760232068444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1085.9752046413689</v>
      </c>
      <c r="M83" s="861"/>
      <c r="N83" s="51"/>
    </row>
    <row r="84" spans="1:14">
      <c r="B84" s="89" t="s">
        <v>973</v>
      </c>
      <c r="C84" s="90"/>
      <c r="D84" s="90"/>
      <c r="E84" s="90"/>
      <c r="F84" s="90"/>
      <c r="G84" s="90"/>
      <c r="H84" s="90"/>
      <c r="I84" s="87"/>
      <c r="J84" s="88"/>
      <c r="K84" s="304">
        <v>0.05</v>
      </c>
      <c r="L84" s="860">
        <f>N78*K84</f>
        <v>271.49380116034223</v>
      </c>
      <c r="M84" s="861"/>
      <c r="N84" s="51"/>
    </row>
    <row r="85" spans="1:14" ht="15.75" thickBot="1">
      <c r="B85" s="91" t="s">
        <v>974</v>
      </c>
      <c r="C85" s="92"/>
      <c r="D85" s="92"/>
      <c r="E85" s="92"/>
      <c r="F85" s="92"/>
      <c r="G85" s="92"/>
      <c r="H85" s="92"/>
      <c r="I85" s="93"/>
      <c r="J85" s="94"/>
      <c r="K85" s="305">
        <v>0.05</v>
      </c>
      <c r="L85" s="862">
        <f>N78*K85</f>
        <v>271.49380116034223</v>
      </c>
      <c r="M85" s="863"/>
      <c r="N85" s="51"/>
    </row>
    <row r="86" spans="1:14" ht="15.75" thickBot="1">
      <c r="B86" s="825" t="s">
        <v>953</v>
      </c>
      <c r="C86" s="826"/>
      <c r="D86" s="826"/>
      <c r="E86" s="826"/>
      <c r="F86" s="826"/>
      <c r="G86" s="826"/>
      <c r="H86" s="826"/>
      <c r="I86" s="826"/>
      <c r="J86" s="826"/>
      <c r="K86" s="826"/>
      <c r="L86" s="826"/>
      <c r="M86" s="827"/>
      <c r="N86" s="52">
        <f>L83+L84+L85</f>
        <v>1628.9628069620533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7058.8388301688974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6489.5855575770838</v>
      </c>
      <c r="N48" s="272">
        <f>K48*M48</f>
        <v>8436.461224850209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8436.461224850209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8653.5589509007605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1730.7117901801521</v>
      </c>
      <c r="M83" s="861"/>
      <c r="N83" s="51"/>
    </row>
    <row r="84" spans="1:14">
      <c r="B84" s="89" t="s">
        <v>973</v>
      </c>
      <c r="C84" s="90"/>
      <c r="D84" s="90"/>
      <c r="E84" s="90"/>
      <c r="F84" s="90"/>
      <c r="G84" s="90"/>
      <c r="H84" s="90"/>
      <c r="I84" s="87"/>
      <c r="J84" s="88"/>
      <c r="K84" s="304">
        <v>0.05</v>
      </c>
      <c r="L84" s="860">
        <f>N78*K84</f>
        <v>432.67794754503802</v>
      </c>
      <c r="M84" s="861"/>
      <c r="N84" s="51"/>
    </row>
    <row r="85" spans="1:14" ht="15.75" thickBot="1">
      <c r="B85" s="91" t="s">
        <v>974</v>
      </c>
      <c r="C85" s="92"/>
      <c r="D85" s="92"/>
      <c r="E85" s="92"/>
      <c r="F85" s="92"/>
      <c r="G85" s="92"/>
      <c r="H85" s="92"/>
      <c r="I85" s="93"/>
      <c r="J85" s="94"/>
      <c r="K85" s="305">
        <v>0.05</v>
      </c>
      <c r="L85" s="862">
        <f>N78*K85</f>
        <v>432.67794754503802</v>
      </c>
      <c r="M85" s="863"/>
      <c r="N85" s="51"/>
    </row>
    <row r="86" spans="1:14" ht="15.75" thickBot="1">
      <c r="B86" s="825" t="s">
        <v>953</v>
      </c>
      <c r="C86" s="826"/>
      <c r="D86" s="826"/>
      <c r="E86" s="826"/>
      <c r="F86" s="826"/>
      <c r="G86" s="826"/>
      <c r="H86" s="826"/>
      <c r="I86" s="826"/>
      <c r="J86" s="826"/>
      <c r="K86" s="826"/>
      <c r="L86" s="826"/>
      <c r="M86" s="827"/>
      <c r="N86" s="52">
        <f>L83+L84+L85</f>
        <v>2596.0676852702281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11249.62663617099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1.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0.01</v>
      </c>
      <c r="M42" s="887"/>
      <c r="N42" s="105">
        <f>N76*L42</f>
        <v>2.1494824361440799</v>
      </c>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10281.121926819413</v>
      </c>
      <c r="N48" s="272">
        <f>K48*M48</f>
        <v>12337.346312183296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12337.346312183296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47"/>
      <c r="D59" s="47"/>
      <c r="E59" s="47"/>
      <c r="F59" s="47"/>
      <c r="G59" s="47"/>
      <c r="H59" s="288"/>
      <c r="I59" s="279"/>
      <c r="J59" s="279"/>
      <c r="K59" s="279"/>
      <c r="L59" s="912"/>
      <c r="M59" s="913"/>
      <c r="N59" s="291"/>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12554.444038233847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2510.8888076467697</v>
      </c>
      <c r="M83" s="861"/>
      <c r="N83" s="51"/>
    </row>
    <row r="84" spans="1:14">
      <c r="B84" s="89" t="s">
        <v>973</v>
      </c>
      <c r="C84" s="90"/>
      <c r="D84" s="90"/>
      <c r="E84" s="90"/>
      <c r="F84" s="90"/>
      <c r="G84" s="90"/>
      <c r="H84" s="90"/>
      <c r="I84" s="87"/>
      <c r="J84" s="88"/>
      <c r="K84" s="304">
        <v>0.05</v>
      </c>
      <c r="L84" s="860">
        <f>N78*K84</f>
        <v>627.72220191169242</v>
      </c>
      <c r="M84" s="861"/>
      <c r="N84" s="51"/>
    </row>
    <row r="85" spans="1:14" ht="15.75" thickBot="1">
      <c r="B85" s="91" t="s">
        <v>974</v>
      </c>
      <c r="C85" s="92"/>
      <c r="D85" s="92"/>
      <c r="E85" s="92"/>
      <c r="F85" s="92"/>
      <c r="G85" s="92"/>
      <c r="H85" s="92"/>
      <c r="I85" s="93"/>
      <c r="J85" s="94"/>
      <c r="K85" s="305">
        <v>0.05</v>
      </c>
      <c r="L85" s="862">
        <f>N78*K85</f>
        <v>627.72220191169242</v>
      </c>
      <c r="M85" s="863"/>
      <c r="N85" s="51"/>
    </row>
    <row r="86" spans="1:14" ht="15.75" thickBot="1">
      <c r="B86" s="825" t="s">
        <v>953</v>
      </c>
      <c r="C86" s="826"/>
      <c r="D86" s="826"/>
      <c r="E86" s="826"/>
      <c r="F86" s="826"/>
      <c r="G86" s="826"/>
      <c r="H86" s="826"/>
      <c r="I86" s="826"/>
      <c r="J86" s="826"/>
      <c r="K86" s="826"/>
      <c r="L86" s="826"/>
      <c r="M86" s="827"/>
      <c r="N86" s="52">
        <f>L83+L84+L85</f>
        <v>3766.3332114701548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16320.777249704002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197092.88547647276</v>
      </c>
      <c r="L36" s="270"/>
      <c r="M36" s="271">
        <v>45</v>
      </c>
      <c r="N36" s="272">
        <f>K36/M36</f>
        <v>4379.8418994771728</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76669.722566768789</v>
      </c>
      <c r="L37" s="270"/>
      <c r="M37" s="271">
        <v>45</v>
      </c>
      <c r="N37" s="272">
        <f>K37/M37</f>
        <v>1703.7716125948621</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188455.76325126301</v>
      </c>
      <c r="L38" s="270"/>
      <c r="M38" s="271">
        <v>45</v>
      </c>
      <c r="N38" s="272">
        <f>K38/M38</f>
        <v>4187.9058500280671</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132343.83273627466</v>
      </c>
      <c r="L39" s="879">
        <v>45</v>
      </c>
      <c r="M39" s="880"/>
      <c r="N39" s="272">
        <f>K39/L39</f>
        <v>2940.9740608061038</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13224.434991995895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14662.259517110933</v>
      </c>
      <c r="N48" s="272">
        <f>K48*M48</f>
        <v>18327.824396388667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18327.824396388667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2">
        <f>VLOOKUP(A59,TRANSPORTE!A5:D123,4,FALSE)</f>
        <v>1399.63700322575</v>
      </c>
      <c r="M59" s="913"/>
      <c r="N59" s="291">
        <f>K59*L59</f>
        <v>1749.5462540321876</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1749.5462540321876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33898.884096901216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6779.776819380244</v>
      </c>
      <c r="M83" s="861"/>
      <c r="N83" s="51"/>
    </row>
    <row r="84" spans="1:14">
      <c r="B84" s="89" t="s">
        <v>973</v>
      </c>
      <c r="C84" s="90"/>
      <c r="D84" s="90"/>
      <c r="E84" s="90"/>
      <c r="F84" s="90"/>
      <c r="G84" s="90"/>
      <c r="H84" s="90"/>
      <c r="I84" s="87"/>
      <c r="J84" s="88"/>
      <c r="K84" s="304">
        <v>0.05</v>
      </c>
      <c r="L84" s="860">
        <f>N78*K84</f>
        <v>1694.944204845061</v>
      </c>
      <c r="M84" s="861"/>
      <c r="N84" s="51"/>
    </row>
    <row r="85" spans="1:14" ht="15.75" thickBot="1">
      <c r="B85" s="91" t="s">
        <v>974</v>
      </c>
      <c r="C85" s="92"/>
      <c r="D85" s="92"/>
      <c r="E85" s="92"/>
      <c r="F85" s="92"/>
      <c r="G85" s="92"/>
      <c r="H85" s="92"/>
      <c r="I85" s="93"/>
      <c r="J85" s="94"/>
      <c r="K85" s="305">
        <v>0.05</v>
      </c>
      <c r="L85" s="862">
        <f>N78*K85</f>
        <v>1694.944204845061</v>
      </c>
      <c r="M85" s="863"/>
      <c r="N85" s="51"/>
    </row>
    <row r="86" spans="1:14" ht="15.75" thickBot="1">
      <c r="B86" s="825" t="s">
        <v>953</v>
      </c>
      <c r="C86" s="826"/>
      <c r="D86" s="826"/>
      <c r="E86" s="826"/>
      <c r="F86" s="826"/>
      <c r="G86" s="826"/>
      <c r="H86" s="826"/>
      <c r="I86" s="826"/>
      <c r="J86" s="826"/>
      <c r="K86" s="826"/>
      <c r="L86" s="826"/>
      <c r="M86" s="827"/>
      <c r="N86" s="52">
        <f>L83+L84+L85</f>
        <v>10169.665229070368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ROUND((N78+N86),0)</f>
        <v>44069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197092.88547647276</v>
      </c>
      <c r="L36" s="270"/>
      <c r="M36" s="271">
        <v>45</v>
      </c>
      <c r="N36" s="272">
        <f>K36/M36</f>
        <v>4379.8418994771728</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76669.722566768789</v>
      </c>
      <c r="L37" s="270"/>
      <c r="M37" s="271">
        <v>45</v>
      </c>
      <c r="N37" s="272">
        <f>K37/M37</f>
        <v>1703.7716125948621</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188455.76325126301</v>
      </c>
      <c r="L38" s="270"/>
      <c r="M38" s="271">
        <v>45</v>
      </c>
      <c r="N38" s="272">
        <f>K38/M38</f>
        <v>4187.9058500280671</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132343.83273627466</v>
      </c>
      <c r="L39" s="879">
        <v>45</v>
      </c>
      <c r="M39" s="880"/>
      <c r="N39" s="272">
        <f>K39/L39</f>
        <v>2940.9740608061038</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13224.434991995895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50042.743430044786</v>
      </c>
      <c r="N48" s="272">
        <f>K48*M48</f>
        <v>62553.429287555984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62553.429287555984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VLOOKUP(A59,TRANSPORTE!A5:D123,4,FALSE)</f>
        <v>1399.63700322575</v>
      </c>
      <c r="M59" s="913"/>
      <c r="N59" s="291">
        <f>K59*L59</f>
        <v>1749.5462540321876</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1749.5462540321876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78124.488988068537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15624.897797613708</v>
      </c>
      <c r="M83" s="861"/>
      <c r="N83" s="51"/>
    </row>
    <row r="84" spans="1:14">
      <c r="B84" s="89" t="s">
        <v>973</v>
      </c>
      <c r="C84" s="90"/>
      <c r="D84" s="90"/>
      <c r="E84" s="90"/>
      <c r="F84" s="90"/>
      <c r="G84" s="90"/>
      <c r="H84" s="90"/>
      <c r="I84" s="87"/>
      <c r="J84" s="88"/>
      <c r="K84" s="304">
        <v>0.05</v>
      </c>
      <c r="L84" s="860">
        <f>N78*K84</f>
        <v>3906.2244494034271</v>
      </c>
      <c r="M84" s="861"/>
      <c r="N84" s="51"/>
    </row>
    <row r="85" spans="1:14" ht="15.75" thickBot="1">
      <c r="B85" s="91" t="s">
        <v>974</v>
      </c>
      <c r="C85" s="92"/>
      <c r="D85" s="92"/>
      <c r="E85" s="92"/>
      <c r="F85" s="92"/>
      <c r="G85" s="92"/>
      <c r="H85" s="92"/>
      <c r="I85" s="93"/>
      <c r="J85" s="94"/>
      <c r="K85" s="305">
        <v>0.05</v>
      </c>
      <c r="L85" s="862">
        <f>N78*K85</f>
        <v>3906.2244494034271</v>
      </c>
      <c r="M85" s="863"/>
      <c r="N85" s="51"/>
    </row>
    <row r="86" spans="1:14" ht="15.75" thickBot="1">
      <c r="B86" s="825" t="s">
        <v>953</v>
      </c>
      <c r="C86" s="826"/>
      <c r="D86" s="826"/>
      <c r="E86" s="826"/>
      <c r="F86" s="826"/>
      <c r="G86" s="826"/>
      <c r="H86" s="826"/>
      <c r="I86" s="826"/>
      <c r="J86" s="826"/>
      <c r="K86" s="826"/>
      <c r="L86" s="826"/>
      <c r="M86" s="827"/>
      <c r="N86" s="52">
        <f>L83+L84+L85</f>
        <v>23437.346696420562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101561.8356844891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VLOOKUP(A36,EQUIPOS!A6:D186,3,FALSE)</f>
        <v xml:space="preserve">Buldozer, Potencia al volante de 140 HP, motor de 2200 RPM, longitud de hoja 4,80m. </v>
      </c>
      <c r="C36" s="875"/>
      <c r="D36" s="875"/>
      <c r="E36" s="875"/>
      <c r="F36" s="875"/>
      <c r="G36" s="875"/>
      <c r="H36" s="876"/>
      <c r="I36" s="267"/>
      <c r="J36" s="268"/>
      <c r="K36" s="269">
        <f>VLOOKUP(A36,EQUIPOS!A6:D186,4,FALSE)</f>
        <v>197092.88547647276</v>
      </c>
      <c r="L36" s="270"/>
      <c r="M36" s="271">
        <v>45</v>
      </c>
      <c r="N36" s="272">
        <f>K36/M36</f>
        <v>4379.8418994771728</v>
      </c>
    </row>
    <row r="37" spans="1:14">
      <c r="A37" s="113" t="s">
        <v>152</v>
      </c>
      <c r="B37" s="874" t="str">
        <f>VLOOKUP(A37,EQUIPOS!A7:D187,3,FALSE)</f>
        <v xml:space="preserve">Carrotanque de agua(1000 Galones) </v>
      </c>
      <c r="C37" s="875"/>
      <c r="D37" s="875"/>
      <c r="E37" s="875"/>
      <c r="F37" s="875"/>
      <c r="G37" s="875"/>
      <c r="H37" s="876"/>
      <c r="I37" s="267"/>
      <c r="J37" s="268"/>
      <c r="K37" s="269">
        <f>VLOOKUP(A37,EQUIPOS!A7:D187,4,FALSE)</f>
        <v>76669.722566768789</v>
      </c>
      <c r="L37" s="270"/>
      <c r="M37" s="271">
        <v>45</v>
      </c>
      <c r="N37" s="272">
        <f>K37/M37</f>
        <v>1703.7716125948621</v>
      </c>
    </row>
    <row r="38" spans="1:14">
      <c r="A38" t="s">
        <v>269</v>
      </c>
      <c r="B38" s="874" t="str">
        <f>VLOOKUP(A38,EQUIPOS!A8:D188,3,FALSE)</f>
        <v>Motoniveladora  potencia 215 HP, ancho de cuchilla 4,27 m, peso 18 ton.</v>
      </c>
      <c r="C38" s="875"/>
      <c r="D38" s="875"/>
      <c r="E38" s="875"/>
      <c r="F38" s="875"/>
      <c r="G38" s="875"/>
      <c r="H38" s="876"/>
      <c r="I38" s="267"/>
      <c r="J38" s="268"/>
      <c r="K38" s="269">
        <f>VLOOKUP(A38,EQUIPOS!A8:D188,4,FALSE)</f>
        <v>188455.76325126301</v>
      </c>
      <c r="L38" s="270"/>
      <c r="M38" s="271">
        <v>45</v>
      </c>
      <c r="N38" s="272">
        <f>K38/M38</f>
        <v>4187.9058500280671</v>
      </c>
    </row>
    <row r="39" spans="1:14">
      <c r="A39" t="s">
        <v>365</v>
      </c>
      <c r="B39" s="874" t="str">
        <f>VLOOKUP(A39,EQUIPOS!A9:D189,3,FALSE)</f>
        <v xml:space="preserve">Vibrocompatador, potencia 153 HP, peso 10 Ton. </v>
      </c>
      <c r="C39" s="875"/>
      <c r="D39" s="875"/>
      <c r="E39" s="875"/>
      <c r="F39" s="875"/>
      <c r="G39" s="875"/>
      <c r="H39" s="876"/>
      <c r="I39" s="877"/>
      <c r="J39" s="878"/>
      <c r="K39" s="269">
        <f>VLOOKUP(A39,EQUIPOS!A9:D189,4,FALSE)</f>
        <v>132343.83273627466</v>
      </c>
      <c r="L39" s="879">
        <v>45</v>
      </c>
      <c r="M39" s="880"/>
      <c r="N39" s="272">
        <f>K39/L39</f>
        <v>2940.9740608061038</v>
      </c>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t="s">
        <v>952</v>
      </c>
      <c r="C42" s="875"/>
      <c r="D42" s="875"/>
      <c r="E42" s="875"/>
      <c r="F42" s="875"/>
      <c r="G42" s="875"/>
      <c r="H42" s="876"/>
      <c r="I42" s="884"/>
      <c r="J42" s="885"/>
      <c r="K42" s="41"/>
      <c r="L42" s="886">
        <v>0.02</v>
      </c>
      <c r="M42" s="887"/>
      <c r="N42" s="105">
        <f>N76*L42</f>
        <v>11.941569089689333</v>
      </c>
    </row>
    <row r="43" spans="1:14" ht="15.75" thickBot="1">
      <c r="B43" s="825" t="s">
        <v>953</v>
      </c>
      <c r="C43" s="826"/>
      <c r="D43" s="826"/>
      <c r="E43" s="826"/>
      <c r="F43" s="826"/>
      <c r="G43" s="826"/>
      <c r="H43" s="826"/>
      <c r="I43" s="826"/>
      <c r="J43" s="826"/>
      <c r="K43" s="826"/>
      <c r="L43" s="826"/>
      <c r="M43" s="827"/>
      <c r="N43" s="394">
        <f>SUM(N36:N42)</f>
        <v>13224.434991995895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76128.854366983025</v>
      </c>
      <c r="N48" s="272">
        <f>K48*M48</f>
        <v>95161.067958728789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95161.067958728789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2">
        <f>VLOOKUP(A59,TRANSPORTE!A5:D123,4,FALSE)</f>
        <v>1399.63700322575</v>
      </c>
      <c r="M59" s="913"/>
      <c r="N59" s="291">
        <f>K59*L59</f>
        <v>1749.5462540321876</v>
      </c>
    </row>
    <row r="60" spans="1:14" ht="24.75" customHeight="1">
      <c r="B60" s="46"/>
      <c r="C60" s="317"/>
      <c r="D60" s="317"/>
      <c r="E60" s="317"/>
      <c r="F60" s="317"/>
      <c r="G60" s="317"/>
      <c r="H60" s="311"/>
      <c r="I60" s="399"/>
      <c r="J60" s="286"/>
      <c r="K60" s="279"/>
      <c r="L60" s="912"/>
      <c r="M60" s="913"/>
      <c r="N60" s="287"/>
    </row>
    <row r="61" spans="1:14">
      <c r="B61" s="46"/>
      <c r="C61" s="47"/>
      <c r="D61" s="47"/>
      <c r="E61" s="47"/>
      <c r="F61" s="47"/>
      <c r="G61" s="317"/>
      <c r="H61" s="311"/>
      <c r="I61" s="399"/>
      <c r="J61" s="286"/>
      <c r="K61" s="279"/>
      <c r="L61" s="912"/>
      <c r="M61" s="913"/>
      <c r="N61" s="291"/>
    </row>
    <row r="62" spans="1:14">
      <c r="B62" s="46"/>
      <c r="C62" s="47"/>
      <c r="D62" s="47"/>
      <c r="E62" s="47"/>
      <c r="F62" s="47"/>
      <c r="G62" s="47"/>
      <c r="H62" s="288"/>
      <c r="I62" s="279"/>
      <c r="J62" s="279"/>
      <c r="K62" s="279"/>
      <c r="L62" s="912"/>
      <c r="M62" s="913"/>
      <c r="N62" s="291"/>
    </row>
    <row r="63" spans="1:14">
      <c r="B63" s="46"/>
      <c r="C63" s="47"/>
      <c r="D63" s="47"/>
      <c r="E63" s="47"/>
      <c r="F63" s="47"/>
      <c r="G63" s="47"/>
      <c r="H63" s="288"/>
      <c r="I63" s="279"/>
      <c r="J63" s="279"/>
      <c r="K63" s="279"/>
      <c r="L63" s="912"/>
      <c r="M63" s="913"/>
      <c r="N63" s="291"/>
    </row>
    <row r="64" spans="1:14" ht="15.75" thickBot="1">
      <c r="B64" s="465"/>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SUM(N59:N64)</f>
        <v>1749.5462540321876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110732.12765924133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22146.425531848268</v>
      </c>
      <c r="M83" s="861"/>
      <c r="N83" s="51"/>
    </row>
    <row r="84" spans="1:14">
      <c r="B84" s="89" t="s">
        <v>973</v>
      </c>
      <c r="C84" s="90"/>
      <c r="D84" s="90"/>
      <c r="E84" s="90"/>
      <c r="F84" s="90"/>
      <c r="G84" s="90"/>
      <c r="H84" s="90"/>
      <c r="I84" s="87"/>
      <c r="J84" s="88"/>
      <c r="K84" s="304">
        <v>0.05</v>
      </c>
      <c r="L84" s="860">
        <f>N78*K84</f>
        <v>5536.6063829620671</v>
      </c>
      <c r="M84" s="861"/>
      <c r="N84" s="51"/>
    </row>
    <row r="85" spans="1:14" ht="15.75" thickBot="1">
      <c r="B85" s="91" t="s">
        <v>974</v>
      </c>
      <c r="C85" s="92"/>
      <c r="D85" s="92"/>
      <c r="E85" s="92"/>
      <c r="F85" s="92"/>
      <c r="G85" s="92"/>
      <c r="H85" s="92"/>
      <c r="I85" s="93"/>
      <c r="J85" s="94"/>
      <c r="K85" s="305">
        <v>0.05</v>
      </c>
      <c r="L85" s="862">
        <f>N78*K85</f>
        <v>5536.6063829620671</v>
      </c>
      <c r="M85" s="863"/>
      <c r="N85" s="51"/>
    </row>
    <row r="86" spans="1:14" ht="15.75" thickBot="1">
      <c r="B86" s="825" t="s">
        <v>953</v>
      </c>
      <c r="C86" s="826"/>
      <c r="D86" s="826"/>
      <c r="E86" s="826"/>
      <c r="F86" s="826"/>
      <c r="G86" s="826"/>
      <c r="H86" s="826"/>
      <c r="I86" s="826"/>
      <c r="J86" s="826"/>
      <c r="K86" s="826"/>
      <c r="L86" s="826"/>
      <c r="M86" s="827"/>
      <c r="N86" s="52">
        <f>L83+L84+L85</f>
        <v>33219.638297772406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143951.76595701373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197092.88547647276</v>
      </c>
      <c r="L36" s="270"/>
      <c r="M36" s="271">
        <v>400</v>
      </c>
      <c r="N36" s="272">
        <f>K36/M36</f>
        <v>492.73221369118187</v>
      </c>
    </row>
    <row r="37" spans="1:14">
      <c r="A37" s="113" t="s">
        <v>152</v>
      </c>
      <c r="B37" s="874" t="str">
        <f>VLOOKUP(A37,EQUIPOS!A7:D154,3,FALSE)</f>
        <v xml:space="preserve">Carrotanque de agua(1000 Galones) </v>
      </c>
      <c r="C37" s="875"/>
      <c r="D37" s="875"/>
      <c r="E37" s="875"/>
      <c r="F37" s="875"/>
      <c r="G37" s="875"/>
      <c r="H37" s="876"/>
      <c r="I37" s="267"/>
      <c r="J37" s="268"/>
      <c r="K37" s="269">
        <f>VLOOKUP(A37,EQUIPOS!A7:D164,4,FALSE)</f>
        <v>76669.722566768789</v>
      </c>
      <c r="L37" s="270"/>
      <c r="M37" s="271">
        <v>200</v>
      </c>
      <c r="N37" s="272">
        <f>K37/M37</f>
        <v>383.34861283384396</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188455.76325126301</v>
      </c>
      <c r="L38" s="270"/>
      <c r="M38" s="271">
        <v>200</v>
      </c>
      <c r="N38" s="272">
        <f>K38/M38</f>
        <v>942.27881625631505</v>
      </c>
    </row>
    <row r="39" spans="1:14">
      <c r="A39" t="s">
        <v>365</v>
      </c>
      <c r="B39" s="874" t="str">
        <f>VLOOKUP(A39,EQUIPOS!A9:D155,3,FALSE)</f>
        <v xml:space="preserve">Vibrocompatador, potencia 153 HP, peso 10 Ton. </v>
      </c>
      <c r="C39" s="875"/>
      <c r="D39" s="875"/>
      <c r="E39" s="875"/>
      <c r="F39" s="875"/>
      <c r="G39" s="875"/>
      <c r="H39" s="876"/>
      <c r="I39" s="877"/>
      <c r="J39" s="878"/>
      <c r="K39" s="269">
        <f>VLOOKUP(A39,EQUIPOS!A9:D166,4,FALSE)</f>
        <v>132343.83273627466</v>
      </c>
      <c r="L39" s="879">
        <v>200</v>
      </c>
      <c r="M39" s="880"/>
      <c r="N39" s="272">
        <f>K39/L39</f>
        <v>661.71916368137329</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2482.7656595078943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134.34265225900498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2617.1083117668991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523.42166235337982</v>
      </c>
      <c r="M83" s="861"/>
      <c r="N83" s="51"/>
    </row>
    <row r="84" spans="1:14">
      <c r="B84" s="89" t="s">
        <v>973</v>
      </c>
      <c r="C84" s="90"/>
      <c r="D84" s="90"/>
      <c r="E84" s="90"/>
      <c r="F84" s="90"/>
      <c r="G84" s="90"/>
      <c r="H84" s="90"/>
      <c r="I84" s="87"/>
      <c r="J84" s="88"/>
      <c r="K84" s="304">
        <v>0.05</v>
      </c>
      <c r="L84" s="860">
        <f>N78*K84</f>
        <v>130.85541558834495</v>
      </c>
      <c r="M84" s="861"/>
      <c r="N84" s="51"/>
    </row>
    <row r="85" spans="1:14" ht="15.75" thickBot="1">
      <c r="B85" s="91" t="s">
        <v>974</v>
      </c>
      <c r="C85" s="92"/>
      <c r="D85" s="92"/>
      <c r="E85" s="92"/>
      <c r="F85" s="92"/>
      <c r="G85" s="92"/>
      <c r="H85" s="92"/>
      <c r="I85" s="93"/>
      <c r="J85" s="94"/>
      <c r="K85" s="305">
        <v>0.05</v>
      </c>
      <c r="L85" s="862">
        <f>N78*K85</f>
        <v>130.85541558834495</v>
      </c>
      <c r="M85" s="863"/>
      <c r="N85" s="51"/>
    </row>
    <row r="86" spans="1:14" ht="15.75" thickBot="1">
      <c r="B86" s="825" t="s">
        <v>953</v>
      </c>
      <c r="C86" s="826"/>
      <c r="D86" s="826"/>
      <c r="E86" s="826"/>
      <c r="F86" s="826"/>
      <c r="G86" s="826"/>
      <c r="H86" s="826"/>
      <c r="I86" s="826"/>
      <c r="J86" s="826"/>
      <c r="K86" s="826"/>
      <c r="L86" s="826"/>
      <c r="M86" s="827"/>
      <c r="N86" s="52">
        <f>L83+L84+L85</f>
        <v>785.13249353006972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3402.2408052969686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5380.1272883407719</v>
      </c>
      <c r="N48" s="272">
        <f>K48*M48</f>
        <v>6456.1527460089264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6456.1527460089264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6673.2504720594789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1334.6500944118959</v>
      </c>
      <c r="M83" s="861"/>
      <c r="N83" s="51"/>
    </row>
    <row r="84" spans="1:14">
      <c r="B84" s="89" t="s">
        <v>973</v>
      </c>
      <c r="C84" s="90"/>
      <c r="D84" s="90"/>
      <c r="E84" s="90"/>
      <c r="F84" s="90"/>
      <c r="G84" s="90"/>
      <c r="H84" s="90"/>
      <c r="I84" s="87"/>
      <c r="J84" s="88"/>
      <c r="K84" s="304">
        <v>0.05</v>
      </c>
      <c r="L84" s="860">
        <f>N78*K84</f>
        <v>333.66252360297398</v>
      </c>
      <c r="M84" s="861"/>
      <c r="N84" s="51"/>
    </row>
    <row r="85" spans="1:14" ht="15.75" thickBot="1">
      <c r="B85" s="91" t="s">
        <v>974</v>
      </c>
      <c r="C85" s="92"/>
      <c r="D85" s="92"/>
      <c r="E85" s="92"/>
      <c r="F85" s="92"/>
      <c r="G85" s="92"/>
      <c r="H85" s="92"/>
      <c r="I85" s="93"/>
      <c r="J85" s="94"/>
      <c r="K85" s="305">
        <v>0.05</v>
      </c>
      <c r="L85" s="862">
        <f>N78*K85</f>
        <v>333.66252360297398</v>
      </c>
      <c r="M85" s="863"/>
      <c r="N85" s="51"/>
    </row>
    <row r="86" spans="1:14" ht="15.75" thickBot="1">
      <c r="B86" s="825" t="s">
        <v>953</v>
      </c>
      <c r="C86" s="826"/>
      <c r="D86" s="826"/>
      <c r="E86" s="826"/>
      <c r="F86" s="826"/>
      <c r="G86" s="826"/>
      <c r="H86" s="826"/>
      <c r="I86" s="826"/>
      <c r="J86" s="826"/>
      <c r="K86" s="826"/>
      <c r="L86" s="826"/>
      <c r="M86" s="827"/>
      <c r="N86" s="52">
        <f>L83+L84+L85</f>
        <v>2001.975141617844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8675.2256136773231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1160.4915452101106</v>
      </c>
      <c r="M83" s="861"/>
      <c r="N83" s="51"/>
    </row>
    <row r="84" spans="1:14">
      <c r="B84" s="89" t="s">
        <v>973</v>
      </c>
      <c r="C84" s="90"/>
      <c r="D84" s="90"/>
      <c r="E84" s="90"/>
      <c r="F84" s="90"/>
      <c r="G84" s="90"/>
      <c r="H84" s="90"/>
      <c r="I84" s="87"/>
      <c r="J84" s="88"/>
      <c r="K84" s="304">
        <v>0.05</v>
      </c>
      <c r="L84" s="860">
        <f>N78*K84</f>
        <v>290.12288630252766</v>
      </c>
      <c r="M84" s="861"/>
      <c r="N84" s="51"/>
    </row>
    <row r="85" spans="1:14" ht="15.75" thickBot="1">
      <c r="B85" s="91" t="s">
        <v>974</v>
      </c>
      <c r="C85" s="92"/>
      <c r="D85" s="92"/>
      <c r="E85" s="92"/>
      <c r="F85" s="92"/>
      <c r="G85" s="92"/>
      <c r="H85" s="92"/>
      <c r="I85" s="93"/>
      <c r="J85" s="94"/>
      <c r="K85" s="305">
        <v>0.05</v>
      </c>
      <c r="L85" s="862">
        <f>N78*K85</f>
        <v>290.12288630252766</v>
      </c>
      <c r="M85" s="863"/>
      <c r="N85" s="51"/>
    </row>
    <row r="86" spans="1:14" ht="15.75" thickBot="1">
      <c r="B86" s="825" t="s">
        <v>953</v>
      </c>
      <c r="C86" s="826"/>
      <c r="D86" s="826"/>
      <c r="E86" s="826"/>
      <c r="F86" s="826"/>
      <c r="G86" s="826"/>
      <c r="H86" s="826"/>
      <c r="I86" s="826"/>
      <c r="J86" s="826"/>
      <c r="K86" s="826"/>
      <c r="L86" s="826"/>
      <c r="M86" s="827"/>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9760.4644473025655</v>
      </c>
      <c r="N48" s="272">
        <f>K48*M48</f>
        <v>11712.557336763079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11712.557336763079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11929.65506281363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2385.9310125627262</v>
      </c>
      <c r="M83" s="861"/>
      <c r="N83" s="51"/>
    </row>
    <row r="84" spans="1:14">
      <c r="B84" s="89" t="s">
        <v>973</v>
      </c>
      <c r="C84" s="90"/>
      <c r="D84" s="90"/>
      <c r="E84" s="90"/>
      <c r="F84" s="90"/>
      <c r="G84" s="90"/>
      <c r="H84" s="90"/>
      <c r="I84" s="87"/>
      <c r="J84" s="88"/>
      <c r="K84" s="304">
        <v>0.05</v>
      </c>
      <c r="L84" s="860">
        <f>N78*K84</f>
        <v>596.48275314068155</v>
      </c>
      <c r="M84" s="861"/>
      <c r="N84" s="51"/>
    </row>
    <row r="85" spans="1:14" ht="15.75" thickBot="1">
      <c r="B85" s="91" t="s">
        <v>974</v>
      </c>
      <c r="C85" s="92"/>
      <c r="D85" s="92"/>
      <c r="E85" s="92"/>
      <c r="F85" s="92"/>
      <c r="G85" s="92"/>
      <c r="H85" s="92"/>
      <c r="I85" s="93"/>
      <c r="J85" s="94"/>
      <c r="K85" s="305">
        <v>0.05</v>
      </c>
      <c r="L85" s="862">
        <f>N78*K85</f>
        <v>596.48275314068155</v>
      </c>
      <c r="M85" s="863"/>
      <c r="N85" s="51"/>
    </row>
    <row r="86" spans="1:14" ht="15.75" thickBot="1">
      <c r="B86" s="825" t="s">
        <v>953</v>
      </c>
      <c r="C86" s="826"/>
      <c r="D86" s="826"/>
      <c r="E86" s="826"/>
      <c r="F86" s="826"/>
      <c r="G86" s="826"/>
      <c r="H86" s="826"/>
      <c r="I86" s="826"/>
      <c r="J86" s="826"/>
      <c r="K86" s="826"/>
      <c r="L86" s="826"/>
      <c r="M86" s="827"/>
      <c r="N86" s="52">
        <f>L83+L84+L85</f>
        <v>3578.8965188440898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15508.551581657721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2.1494824361440799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10281.121926819413</v>
      </c>
      <c r="N48" s="272">
        <f>K48*M48</f>
        <v>13365.458504865237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13365.458504865237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214.948243614408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13582.556230915789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2716.5112461831577</v>
      </c>
      <c r="M83" s="861"/>
      <c r="N83" s="51"/>
    </row>
    <row r="84" spans="1:14">
      <c r="B84" s="89" t="s">
        <v>973</v>
      </c>
      <c r="C84" s="90"/>
      <c r="D84" s="90"/>
      <c r="E84" s="90"/>
      <c r="F84" s="90"/>
      <c r="G84" s="90"/>
      <c r="H84" s="90"/>
      <c r="I84" s="87"/>
      <c r="J84" s="88"/>
      <c r="K84" s="304">
        <v>0.05</v>
      </c>
      <c r="L84" s="860">
        <f>N78*K84</f>
        <v>679.12781154578943</v>
      </c>
      <c r="M84" s="861"/>
      <c r="N84" s="51"/>
    </row>
    <row r="85" spans="1:14" ht="15.75" thickBot="1">
      <c r="B85" s="91" t="s">
        <v>974</v>
      </c>
      <c r="C85" s="92"/>
      <c r="D85" s="92"/>
      <c r="E85" s="92"/>
      <c r="F85" s="92"/>
      <c r="G85" s="92"/>
      <c r="H85" s="92"/>
      <c r="I85" s="93"/>
      <c r="J85" s="94"/>
      <c r="K85" s="305">
        <v>0.05</v>
      </c>
      <c r="L85" s="862">
        <f>N78*K85</f>
        <v>679.12781154578943</v>
      </c>
      <c r="M85" s="863"/>
      <c r="N85" s="51"/>
    </row>
    <row r="86" spans="1:14" ht="15.75" thickBot="1">
      <c r="B86" s="825" t="s">
        <v>953</v>
      </c>
      <c r="C86" s="826"/>
      <c r="D86" s="826"/>
      <c r="E86" s="826"/>
      <c r="F86" s="826"/>
      <c r="G86" s="826"/>
      <c r="H86" s="826"/>
      <c r="I86" s="826"/>
      <c r="J86" s="826"/>
      <c r="K86" s="826"/>
      <c r="L86" s="826"/>
      <c r="M86" s="827"/>
      <c r="N86" s="52">
        <f>L83+L84+L85</f>
        <v>4074.7668692747366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17657.323100190526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303</v>
      </c>
      <c r="B36" s="874" t="str">
        <f>VLOOKUP(A36,EQUIPOS!A6:D154,3,FALSE)</f>
        <v>Retrocargador, pala de 1,1 m3 de capacidad, profundidad de excavación de 4.400 mm y una altura de 5.680 mm</v>
      </c>
      <c r="C36" s="875"/>
      <c r="D36" s="875"/>
      <c r="E36" s="875"/>
      <c r="F36" s="875"/>
      <c r="G36" s="875"/>
      <c r="H36" s="876"/>
      <c r="I36" s="267"/>
      <c r="J36" s="268"/>
      <c r="K36" s="269">
        <f>VLOOKUP(A36,EQUIPOS!A6:D163,4,FALSE)</f>
        <v>116028.81061576933</v>
      </c>
      <c r="L36" s="270"/>
      <c r="M36" s="271">
        <v>250</v>
      </c>
      <c r="N36" s="272">
        <f>K36/M36</f>
        <v>464.11524246307732</v>
      </c>
    </row>
    <row r="37" spans="1:14">
      <c r="A37" s="113" t="s">
        <v>373</v>
      </c>
      <c r="B37" s="874" t="str">
        <f>VLOOKUP(A37,EQUIPOS!A7:D154,3,FALSE)</f>
        <v>Volqueta 6 m3</v>
      </c>
      <c r="C37" s="875"/>
      <c r="D37" s="875"/>
      <c r="E37" s="875"/>
      <c r="F37" s="875"/>
      <c r="G37" s="875"/>
      <c r="H37" s="876"/>
      <c r="I37" s="267"/>
      <c r="J37" s="268"/>
      <c r="K37" s="269">
        <f>VLOOKUP(A37,EQUIPOS!A7:D164,4,FALSE)</f>
        <v>81781.037404553383</v>
      </c>
      <c r="L37" s="270"/>
      <c r="M37" s="271">
        <v>250</v>
      </c>
      <c r="N37" s="272">
        <f>K37/M37</f>
        <v>327.12414961821355</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5.3737060903602005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796.61309817165102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107.474121807204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904.08721997885505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180.81744399577101</v>
      </c>
      <c r="M83" s="861"/>
      <c r="N83" s="51"/>
    </row>
    <row r="84" spans="1:14">
      <c r="B84" s="89" t="s">
        <v>973</v>
      </c>
      <c r="C84" s="90"/>
      <c r="D84" s="90"/>
      <c r="E84" s="90"/>
      <c r="F84" s="90"/>
      <c r="G84" s="90"/>
      <c r="H84" s="90"/>
      <c r="I84" s="87"/>
      <c r="J84" s="88"/>
      <c r="K84" s="304">
        <v>0.05</v>
      </c>
      <c r="L84" s="860">
        <f>N78*K84</f>
        <v>45.204360998942754</v>
      </c>
      <c r="M84" s="861"/>
      <c r="N84" s="51"/>
    </row>
    <row r="85" spans="1:14" ht="15.75" thickBot="1">
      <c r="B85" s="91" t="s">
        <v>974</v>
      </c>
      <c r="C85" s="92"/>
      <c r="D85" s="92"/>
      <c r="E85" s="92"/>
      <c r="F85" s="92"/>
      <c r="G85" s="92"/>
      <c r="H85" s="92"/>
      <c r="I85" s="93"/>
      <c r="J85" s="94"/>
      <c r="K85" s="305">
        <v>0.05</v>
      </c>
      <c r="L85" s="862">
        <f>N78*K85</f>
        <v>45.204360998942754</v>
      </c>
      <c r="M85" s="863"/>
      <c r="N85" s="51"/>
    </row>
    <row r="86" spans="1:14" ht="15.75" thickBot="1">
      <c r="B86" s="825" t="s">
        <v>953</v>
      </c>
      <c r="C86" s="826"/>
      <c r="D86" s="826"/>
      <c r="E86" s="826"/>
      <c r="F86" s="826"/>
      <c r="G86" s="826"/>
      <c r="H86" s="826"/>
      <c r="I86" s="826"/>
      <c r="J86" s="826"/>
      <c r="K86" s="826"/>
      <c r="L86" s="826"/>
      <c r="M86" s="827"/>
      <c r="N86" s="52">
        <f>L83+L84+L85</f>
        <v>271.22616599365654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1175.3133859725117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35</v>
      </c>
      <c r="N36" s="272">
        <f>K36/M36</f>
        <v>2190.5635019076799</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35</v>
      </c>
      <c r="N37" s="272">
        <f>K37/M37</f>
        <v>5384.4503786075147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35</v>
      </c>
      <c r="N38" s="272">
        <f>K38/M38</f>
        <v>3781.2523638935618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11371.619690381214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1.3841609884906005</v>
      </c>
      <c r="N48" s="272">
        <f>K48*M48</f>
        <v>34.604024712265016</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494.34422421256869</v>
      </c>
      <c r="N49" s="272">
        <f>K49*M49</f>
        <v>39547.537937005494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39582.14196171776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51721.433950721861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10344.286790144373</v>
      </c>
      <c r="M83" s="861"/>
      <c r="N83" s="51"/>
    </row>
    <row r="84" spans="1:14">
      <c r="B84" s="89" t="s">
        <v>973</v>
      </c>
      <c r="C84" s="90"/>
      <c r="D84" s="90"/>
      <c r="E84" s="90"/>
      <c r="F84" s="90"/>
      <c r="G84" s="90"/>
      <c r="H84" s="90"/>
      <c r="I84" s="87"/>
      <c r="J84" s="88"/>
      <c r="K84" s="304">
        <v>0.05</v>
      </c>
      <c r="L84" s="860">
        <f>N78*K84</f>
        <v>2586.0716975360933</v>
      </c>
      <c r="M84" s="861"/>
      <c r="N84" s="51"/>
    </row>
    <row r="85" spans="1:14" ht="15.75" thickBot="1">
      <c r="B85" s="91" t="s">
        <v>974</v>
      </c>
      <c r="C85" s="92"/>
      <c r="D85" s="92"/>
      <c r="E85" s="92"/>
      <c r="F85" s="92"/>
      <c r="G85" s="92"/>
      <c r="H85" s="92"/>
      <c r="I85" s="93"/>
      <c r="J85" s="94"/>
      <c r="K85" s="305">
        <v>0.05</v>
      </c>
      <c r="L85" s="862">
        <f>N78*K85</f>
        <v>2586.0716975360933</v>
      </c>
      <c r="M85" s="863"/>
      <c r="N85" s="51"/>
    </row>
    <row r="86" spans="1:14" ht="15.75" thickBot="1">
      <c r="B86" s="825" t="s">
        <v>953</v>
      </c>
      <c r="C86" s="826"/>
      <c r="D86" s="826"/>
      <c r="E86" s="826"/>
      <c r="F86" s="826"/>
      <c r="G86" s="826"/>
      <c r="H86" s="826"/>
      <c r="I86" s="826"/>
      <c r="J86" s="826"/>
      <c r="K86" s="826"/>
      <c r="L86" s="826"/>
      <c r="M86" s="827"/>
      <c r="N86" s="52">
        <f>L83+L84+L85</f>
        <v>15516.430185216561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67237.86413593842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35</v>
      </c>
      <c r="N36" s="272">
        <f>K36/M36</f>
        <v>2190.5635019076799</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35</v>
      </c>
      <c r="N37" s="272">
        <f>K37/M37</f>
        <v>5384.4503786075147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35</v>
      </c>
      <c r="N38" s="272">
        <f>K38/M38</f>
        <v>3781.2523638935618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11371.619690381214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1.3841609884906005</v>
      </c>
      <c r="N48" s="272">
        <f>K48*M48</f>
        <v>34.604024712265016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34.604024712265016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12173.896013716365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2434.7792027432729</v>
      </c>
      <c r="M83" s="861"/>
      <c r="N83" s="51"/>
    </row>
    <row r="84" spans="1:14">
      <c r="B84" s="89" t="s">
        <v>973</v>
      </c>
      <c r="C84" s="90"/>
      <c r="D84" s="90"/>
      <c r="E84" s="90"/>
      <c r="F84" s="90"/>
      <c r="G84" s="90"/>
      <c r="H84" s="90"/>
      <c r="I84" s="87"/>
      <c r="J84" s="88"/>
      <c r="K84" s="304">
        <v>0.05</v>
      </c>
      <c r="L84" s="860">
        <f>N78*K84</f>
        <v>608.69480068581822</v>
      </c>
      <c r="M84" s="861"/>
      <c r="N84" s="51"/>
    </row>
    <row r="85" spans="1:14" ht="15.75" thickBot="1">
      <c r="B85" s="91" t="s">
        <v>974</v>
      </c>
      <c r="C85" s="92"/>
      <c r="D85" s="92"/>
      <c r="E85" s="92"/>
      <c r="F85" s="92"/>
      <c r="G85" s="92"/>
      <c r="H85" s="92"/>
      <c r="I85" s="93"/>
      <c r="J85" s="94"/>
      <c r="K85" s="305">
        <v>0.05</v>
      </c>
      <c r="L85" s="862">
        <f>N78*K85</f>
        <v>608.69480068581822</v>
      </c>
      <c r="M85" s="863"/>
      <c r="N85" s="51"/>
    </row>
    <row r="86" spans="1:14" ht="15.75" thickBot="1">
      <c r="B86" s="825" t="s">
        <v>953</v>
      </c>
      <c r="C86" s="826"/>
      <c r="D86" s="826"/>
      <c r="E86" s="826"/>
      <c r="F86" s="826"/>
      <c r="G86" s="826"/>
      <c r="H86" s="826"/>
      <c r="I86" s="826"/>
      <c r="J86" s="826"/>
      <c r="K86" s="826"/>
      <c r="L86" s="826"/>
      <c r="M86" s="827"/>
      <c r="N86" s="52">
        <f>L83+L84+L85</f>
        <v>3652.1688041149096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15826.064817831275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494.34422421256869</v>
      </c>
      <c r="N48" s="272">
        <f>K48*M48</f>
        <v>494.34422421256869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494.34422421256869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f>SUM(N70:N75)</f>
        <v>0</v>
      </c>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494.34422421256869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98.868844842513738</v>
      </c>
      <c r="M83" s="861"/>
      <c r="N83" s="51"/>
    </row>
    <row r="84" spans="1:14">
      <c r="B84" s="89" t="s">
        <v>973</v>
      </c>
      <c r="C84" s="90"/>
      <c r="D84" s="90"/>
      <c r="E84" s="90"/>
      <c r="F84" s="90"/>
      <c r="G84" s="90"/>
      <c r="H84" s="90"/>
      <c r="I84" s="87"/>
      <c r="J84" s="88"/>
      <c r="K84" s="304">
        <v>0.05</v>
      </c>
      <c r="L84" s="860">
        <f>N78*K84</f>
        <v>24.717211210628435</v>
      </c>
      <c r="M84" s="861"/>
      <c r="N84" s="51"/>
    </row>
    <row r="85" spans="1:14" ht="15.75" thickBot="1">
      <c r="B85" s="91" t="s">
        <v>974</v>
      </c>
      <c r="C85" s="92"/>
      <c r="D85" s="92"/>
      <c r="E85" s="92"/>
      <c r="F85" s="92"/>
      <c r="G85" s="92"/>
      <c r="H85" s="92"/>
      <c r="I85" s="93"/>
      <c r="J85" s="94"/>
      <c r="K85" s="305">
        <v>0.05</v>
      </c>
      <c r="L85" s="862">
        <f>N78*K85</f>
        <v>24.717211210628435</v>
      </c>
      <c r="M85" s="863"/>
      <c r="N85" s="51"/>
    </row>
    <row r="86" spans="1:14" ht="15.75" thickBot="1">
      <c r="B86" s="825" t="s">
        <v>953</v>
      </c>
      <c r="C86" s="826"/>
      <c r="D86" s="826"/>
      <c r="E86" s="826"/>
      <c r="F86" s="826"/>
      <c r="G86" s="826"/>
      <c r="H86" s="826"/>
      <c r="I86" s="826"/>
      <c r="J86" s="826"/>
      <c r="K86" s="826"/>
      <c r="L86" s="826"/>
      <c r="M86" s="827"/>
      <c r="N86" s="52">
        <f>L83+L84+L85</f>
        <v>148.30326726377061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642.64749147633927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35</v>
      </c>
      <c r="N36" s="272">
        <f>K36/M36</f>
        <v>2190.5635019076799</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35</v>
      </c>
      <c r="N37" s="272">
        <f>K37/M37</f>
        <v>5384.4503786075147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35</v>
      </c>
      <c r="N38" s="272">
        <f>K38/M38</f>
        <v>3781.2523638935618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N76*M41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11371.619690381214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1061.5243207725762</v>
      </c>
      <c r="N48" s="272">
        <f>K48*M48</f>
        <v>84921.945661806094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1.3841609884906005</v>
      </c>
      <c r="N49" s="272">
        <f>K49*M49</f>
        <v>34.604024712265016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84956.549686518352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767.67229862288559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97095.841675522446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19419.168335104489</v>
      </c>
      <c r="M83" s="861"/>
      <c r="N83" s="51"/>
    </row>
    <row r="84" spans="1:14">
      <c r="B84" s="89" t="s">
        <v>973</v>
      </c>
      <c r="C84" s="90"/>
      <c r="D84" s="90"/>
      <c r="E84" s="90"/>
      <c r="F84" s="90"/>
      <c r="G84" s="90"/>
      <c r="H84" s="90"/>
      <c r="I84" s="87"/>
      <c r="J84" s="88"/>
      <c r="K84" s="304">
        <v>0.05</v>
      </c>
      <c r="L84" s="860">
        <f>N78*K84</f>
        <v>4854.7920837761221</v>
      </c>
      <c r="M84" s="861"/>
      <c r="N84" s="51"/>
    </row>
    <row r="85" spans="1:14" ht="15.75" thickBot="1">
      <c r="B85" s="91" t="s">
        <v>974</v>
      </c>
      <c r="C85" s="92"/>
      <c r="D85" s="92"/>
      <c r="E85" s="92"/>
      <c r="F85" s="92"/>
      <c r="G85" s="92"/>
      <c r="H85" s="92"/>
      <c r="I85" s="93"/>
      <c r="J85" s="94"/>
      <c r="K85" s="305">
        <v>0.05</v>
      </c>
      <c r="L85" s="862">
        <f>N78*K85</f>
        <v>4854.7920837761221</v>
      </c>
      <c r="M85" s="863"/>
      <c r="N85" s="51"/>
    </row>
    <row r="86" spans="1:14" ht="15.75" thickBot="1">
      <c r="B86" s="825" t="s">
        <v>953</v>
      </c>
      <c r="C86" s="826"/>
      <c r="D86" s="826"/>
      <c r="E86" s="826"/>
      <c r="F86" s="826"/>
      <c r="G86" s="826"/>
      <c r="H86" s="826"/>
      <c r="I86" s="826"/>
      <c r="J86" s="826"/>
      <c r="K86" s="826"/>
      <c r="L86" s="826"/>
      <c r="M86" s="827"/>
      <c r="N86" s="52">
        <f>L83+L84+L85</f>
        <v>29128.752502656735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126224.59417817918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35</v>
      </c>
      <c r="N36" s="272">
        <f>K36/M36</f>
        <v>2190.5635019076799</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35</v>
      </c>
      <c r="N37" s="272">
        <f>K37/M37</f>
        <v>5384.4503786075147</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35</v>
      </c>
      <c r="N38" s="272">
        <f>K38/M38</f>
        <v>3781.2523638935618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15.353445972457711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11371.619690381214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1.3841609884906005</v>
      </c>
      <c r="N48" s="272">
        <f>K48*M48</f>
        <v>34.604024712265016</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34.604024712265016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767.67229862288559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12173.896013716365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2434.7792027432729</v>
      </c>
      <c r="M82" s="861"/>
      <c r="N82" s="51"/>
    </row>
    <row r="83" spans="1:14">
      <c r="B83" s="89" t="s">
        <v>973</v>
      </c>
      <c r="C83" s="90"/>
      <c r="D83" s="90"/>
      <c r="E83" s="90"/>
      <c r="F83" s="90"/>
      <c r="G83" s="90"/>
      <c r="H83" s="90"/>
      <c r="I83" s="87"/>
      <c r="J83" s="88"/>
      <c r="K83" s="304">
        <v>0.05</v>
      </c>
      <c r="L83" s="860">
        <f>N77*K83</f>
        <v>608.69480068581822</v>
      </c>
      <c r="M83" s="861"/>
      <c r="N83" s="51"/>
    </row>
    <row r="84" spans="1:14" ht="15.75" thickBot="1">
      <c r="B84" s="91" t="s">
        <v>974</v>
      </c>
      <c r="C84" s="92"/>
      <c r="D84" s="92"/>
      <c r="E84" s="92"/>
      <c r="F84" s="92"/>
      <c r="G84" s="92"/>
      <c r="H84" s="92"/>
      <c r="I84" s="93"/>
      <c r="J84" s="94"/>
      <c r="K84" s="305">
        <v>0.05</v>
      </c>
      <c r="L84" s="862">
        <f>N77*K84</f>
        <v>608.69480068581822</v>
      </c>
      <c r="M84" s="863"/>
      <c r="N84" s="51"/>
    </row>
    <row r="85" spans="1:14" ht="15.75" thickBot="1">
      <c r="B85" s="825" t="s">
        <v>953</v>
      </c>
      <c r="C85" s="826"/>
      <c r="D85" s="826"/>
      <c r="E85" s="826"/>
      <c r="F85" s="826"/>
      <c r="G85" s="826"/>
      <c r="H85" s="826"/>
      <c r="I85" s="826"/>
      <c r="J85" s="826"/>
      <c r="K85" s="826"/>
      <c r="L85" s="826"/>
      <c r="M85" s="827"/>
      <c r="N85" s="52">
        <f>L82+L83+L84</f>
        <v>3652.1688041149096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15826.064817831275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ht="21"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1061.5243207725762</v>
      </c>
      <c r="N48" s="272">
        <f>K48*M48</f>
        <v>1061.5243207725762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1061.5243207725762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1061.5243207725762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212.30486415451526</v>
      </c>
      <c r="M83" s="861"/>
      <c r="N83" s="51"/>
    </row>
    <row r="84" spans="1:14">
      <c r="B84" s="89" t="s">
        <v>973</v>
      </c>
      <c r="C84" s="90"/>
      <c r="D84" s="90"/>
      <c r="E84" s="90"/>
      <c r="F84" s="90"/>
      <c r="G84" s="90"/>
      <c r="H84" s="90"/>
      <c r="I84" s="87"/>
      <c r="J84" s="88"/>
      <c r="K84" s="304">
        <v>0.05</v>
      </c>
      <c r="L84" s="860">
        <f>N78*K84</f>
        <v>53.076216038628814</v>
      </c>
      <c r="M84" s="861"/>
      <c r="N84" s="51"/>
    </row>
    <row r="85" spans="1:14" ht="15.75" thickBot="1">
      <c r="B85" s="91" t="s">
        <v>974</v>
      </c>
      <c r="C85" s="92"/>
      <c r="D85" s="92"/>
      <c r="E85" s="92"/>
      <c r="F85" s="92"/>
      <c r="G85" s="92"/>
      <c r="H85" s="92"/>
      <c r="I85" s="93"/>
      <c r="J85" s="94"/>
      <c r="K85" s="305">
        <v>0.05</v>
      </c>
      <c r="L85" s="862">
        <f>N78*K85</f>
        <v>53.076216038628814</v>
      </c>
      <c r="M85" s="863"/>
      <c r="N85" s="51"/>
    </row>
    <row r="86" spans="1:14" ht="15.75" thickBot="1">
      <c r="B86" s="825" t="s">
        <v>953</v>
      </c>
      <c r="C86" s="826"/>
      <c r="D86" s="826"/>
      <c r="E86" s="826"/>
      <c r="F86" s="826"/>
      <c r="G86" s="826"/>
      <c r="H86" s="826"/>
      <c r="I86" s="826"/>
      <c r="J86" s="826"/>
      <c r="K86" s="826"/>
      <c r="L86" s="826"/>
      <c r="M86" s="827"/>
      <c r="N86" s="52">
        <f>L83+L84+L85</f>
        <v>318.45729623177283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1379.9816170043491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7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600</v>
      </c>
      <c r="N36" s="272">
        <f>K36/M36</f>
        <v>127.78287094461464</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600</v>
      </c>
      <c r="N37" s="272">
        <f>K37/M37</f>
        <v>314.092938752105</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600</v>
      </c>
      <c r="N38" s="272">
        <f>K38/M38</f>
        <v>220.57305456045776</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0.44780884086334993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662.89667309804076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1.3841609884906005</v>
      </c>
      <c r="N48" s="272">
        <f>K48*M48</f>
        <v>4.1524829654718012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4.1524829654718012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44.780884086334993</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711.83004014984749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142.36600802996949</v>
      </c>
      <c r="M82" s="861"/>
      <c r="N82" s="51"/>
    </row>
    <row r="83" spans="1:14">
      <c r="B83" s="89" t="s">
        <v>973</v>
      </c>
      <c r="C83" s="90"/>
      <c r="D83" s="90"/>
      <c r="E83" s="90"/>
      <c r="F83" s="90"/>
      <c r="G83" s="90"/>
      <c r="H83" s="90"/>
      <c r="I83" s="87"/>
      <c r="J83" s="88"/>
      <c r="K83" s="304">
        <v>0.05</v>
      </c>
      <c r="L83" s="860">
        <f>N77*K83</f>
        <v>35.591502007492373</v>
      </c>
      <c r="M83" s="861"/>
      <c r="N83" s="51"/>
    </row>
    <row r="84" spans="1:14" ht="15.75" thickBot="1">
      <c r="B84" s="91" t="s">
        <v>974</v>
      </c>
      <c r="C84" s="92"/>
      <c r="D84" s="92"/>
      <c r="E84" s="92"/>
      <c r="F84" s="92"/>
      <c r="G84" s="92"/>
      <c r="H84" s="92"/>
      <c r="I84" s="93"/>
      <c r="J84" s="94"/>
      <c r="K84" s="305">
        <v>0.05</v>
      </c>
      <c r="L84" s="862">
        <f>N77*K84</f>
        <v>35.591502007492373</v>
      </c>
      <c r="M84" s="863"/>
      <c r="N84" s="51"/>
    </row>
    <row r="85" spans="1:14" ht="15.75" thickBot="1">
      <c r="B85" s="825" t="s">
        <v>953</v>
      </c>
      <c r="C85" s="826"/>
      <c r="D85" s="826"/>
      <c r="E85" s="826"/>
      <c r="F85" s="826"/>
      <c r="G85" s="826"/>
      <c r="H85" s="826"/>
      <c r="I85" s="826"/>
      <c r="J85" s="826"/>
      <c r="K85" s="826"/>
      <c r="L85" s="826"/>
      <c r="M85" s="827"/>
      <c r="N85" s="52">
        <f>L82+L83+L84</f>
        <v>213.54901204495425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925.37905219480172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0.02</v>
      </c>
      <c r="N41" s="344">
        <f>N75*M41</f>
        <v>11.941569089689333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8844.5930925187222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1.3841609884906005</v>
      </c>
      <c r="N48" s="272">
        <f>K48*M48</f>
        <v>34.604024712265016</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30072.427592424465</v>
      </c>
      <c r="N49" s="272">
        <f>K49*M49</f>
        <v>37590.534490530583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37625.138515242848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2">
        <f>VLOOKUP(A58,TRANSPORTE!A5:D117,4,FALSE)</f>
        <v>1399.63700322575</v>
      </c>
      <c r="M58" s="913"/>
      <c r="N58" s="287">
        <f>K58*L58</f>
        <v>1749.5462540321876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1749.5462540321876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825" t="s">
        <v>953</v>
      </c>
      <c r="C75" s="826"/>
      <c r="D75" s="826"/>
      <c r="E75" s="826"/>
      <c r="F75" s="826"/>
      <c r="G75" s="826"/>
      <c r="H75" s="826"/>
      <c r="I75" s="868"/>
      <c r="J75" s="868"/>
      <c r="K75" s="868"/>
      <c r="L75" s="868"/>
      <c r="M75" s="869"/>
      <c r="N75" s="301">
        <f>SUM(N69:N74)</f>
        <v>597.07845448446665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48816.356316278223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9763.271263255645</v>
      </c>
      <c r="M82" s="861"/>
      <c r="N82" s="51"/>
    </row>
    <row r="83" spans="1:14">
      <c r="B83" s="89" t="s">
        <v>973</v>
      </c>
      <c r="C83" s="90"/>
      <c r="D83" s="90"/>
      <c r="E83" s="90"/>
      <c r="F83" s="90"/>
      <c r="G83" s="90"/>
      <c r="H83" s="90"/>
      <c r="I83" s="87"/>
      <c r="J83" s="88"/>
      <c r="K83" s="304">
        <v>0.05</v>
      </c>
      <c r="L83" s="860">
        <f>N77*K83</f>
        <v>2440.8178158139112</v>
      </c>
      <c r="M83" s="861"/>
      <c r="N83" s="51"/>
    </row>
    <row r="84" spans="1:14" ht="15.75" thickBot="1">
      <c r="B84" s="91" t="s">
        <v>974</v>
      </c>
      <c r="C84" s="92"/>
      <c r="D84" s="92"/>
      <c r="E84" s="92"/>
      <c r="F84" s="92"/>
      <c r="G84" s="92"/>
      <c r="H84" s="92"/>
      <c r="I84" s="93"/>
      <c r="J84" s="94"/>
      <c r="K84" s="305">
        <v>0.05</v>
      </c>
      <c r="L84" s="862">
        <f>N77*K84</f>
        <v>2440.8178158139112</v>
      </c>
      <c r="M84" s="863"/>
      <c r="N84" s="51"/>
    </row>
    <row r="85" spans="1:14" ht="15.75" thickBot="1">
      <c r="B85" s="825" t="s">
        <v>953</v>
      </c>
      <c r="C85" s="826"/>
      <c r="D85" s="826"/>
      <c r="E85" s="826"/>
      <c r="F85" s="826"/>
      <c r="G85" s="826"/>
      <c r="H85" s="826"/>
      <c r="I85" s="826"/>
      <c r="J85" s="826"/>
      <c r="K85" s="826"/>
      <c r="L85" s="826"/>
      <c r="M85" s="827"/>
      <c r="N85" s="52">
        <f>L82+L83+L84</f>
        <v>14644.906894883467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63461.263211161691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29.25"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5638.5801735795867</v>
      </c>
      <c r="N48" s="272">
        <f>K48*M48</f>
        <v>5638.5801735795867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5638.5801735795867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5638.5801735795867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1127.7160347159174</v>
      </c>
      <c r="M83" s="861"/>
      <c r="N83" s="51"/>
    </row>
    <row r="84" spans="1:14">
      <c r="B84" s="89" t="s">
        <v>973</v>
      </c>
      <c r="C84" s="90"/>
      <c r="D84" s="90"/>
      <c r="E84" s="90"/>
      <c r="F84" s="90"/>
      <c r="G84" s="90"/>
      <c r="H84" s="90"/>
      <c r="I84" s="87"/>
      <c r="J84" s="88"/>
      <c r="K84" s="304">
        <v>0.05</v>
      </c>
      <c r="L84" s="860">
        <f>N78*K84</f>
        <v>281.92900867897936</v>
      </c>
      <c r="M84" s="861"/>
      <c r="N84" s="51"/>
    </row>
    <row r="85" spans="1:14" ht="15.75" thickBot="1">
      <c r="B85" s="91" t="s">
        <v>974</v>
      </c>
      <c r="C85" s="92"/>
      <c r="D85" s="92"/>
      <c r="E85" s="92"/>
      <c r="F85" s="92"/>
      <c r="G85" s="92"/>
      <c r="H85" s="92"/>
      <c r="I85" s="93"/>
      <c r="J85" s="94"/>
      <c r="K85" s="305">
        <v>0.05</v>
      </c>
      <c r="L85" s="862">
        <f>N78*K85</f>
        <v>281.92900867897936</v>
      </c>
      <c r="M85" s="863"/>
      <c r="N85" s="51"/>
    </row>
    <row r="86" spans="1:14" ht="15.75" thickBot="1">
      <c r="B86" s="825" t="s">
        <v>953</v>
      </c>
      <c r="C86" s="826"/>
      <c r="D86" s="826"/>
      <c r="E86" s="826"/>
      <c r="F86" s="826"/>
      <c r="G86" s="826"/>
      <c r="H86" s="826"/>
      <c r="I86" s="826"/>
      <c r="J86" s="826"/>
      <c r="K86" s="826"/>
      <c r="L86" s="826"/>
      <c r="M86" s="827"/>
      <c r="N86" s="52">
        <f>L83+L84+L85</f>
        <v>1691.5740520738759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7330.1542256534631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7849.7880847872675</v>
      </c>
      <c r="N48" s="272">
        <f>K48*M48</f>
        <v>7849.7880847872675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7849.7880847872675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7849.7880847872675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1569.9576169574536</v>
      </c>
      <c r="M83" s="861"/>
      <c r="N83" s="51"/>
    </row>
    <row r="84" spans="1:14">
      <c r="B84" s="89" t="s">
        <v>973</v>
      </c>
      <c r="C84" s="90"/>
      <c r="D84" s="90"/>
      <c r="E84" s="90"/>
      <c r="F84" s="90"/>
      <c r="G84" s="90"/>
      <c r="H84" s="90"/>
      <c r="I84" s="87"/>
      <c r="J84" s="88"/>
      <c r="K84" s="304">
        <v>0.05</v>
      </c>
      <c r="L84" s="860">
        <f>N78*K84</f>
        <v>392.48940423936341</v>
      </c>
      <c r="M84" s="861"/>
      <c r="N84" s="51"/>
    </row>
    <row r="85" spans="1:14" ht="15.75" thickBot="1">
      <c r="B85" s="91" t="s">
        <v>974</v>
      </c>
      <c r="C85" s="92"/>
      <c r="D85" s="92"/>
      <c r="E85" s="92"/>
      <c r="F85" s="92"/>
      <c r="G85" s="92"/>
      <c r="H85" s="92"/>
      <c r="I85" s="93"/>
      <c r="J85" s="94"/>
      <c r="K85" s="305">
        <v>0.05</v>
      </c>
      <c r="L85" s="862">
        <f>N78*K85</f>
        <v>392.48940423936341</v>
      </c>
      <c r="M85" s="863"/>
      <c r="N85" s="51"/>
    </row>
    <row r="86" spans="1:14" ht="15.75" thickBot="1">
      <c r="B86" s="825" t="s">
        <v>953</v>
      </c>
      <c r="C86" s="826"/>
      <c r="D86" s="826"/>
      <c r="E86" s="826"/>
      <c r="F86" s="826"/>
      <c r="G86" s="826"/>
      <c r="H86" s="826"/>
      <c r="I86" s="826"/>
      <c r="J86" s="826"/>
      <c r="K86" s="826"/>
      <c r="L86" s="826"/>
      <c r="M86" s="827"/>
      <c r="N86" s="52">
        <f>L83+L84+L85</f>
        <v>2354.9364254361803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10204.724510223448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ht="18.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1.3841609884906005</v>
      </c>
      <c r="N48" s="272">
        <f>K48*M48</f>
        <v>1.3841609884906005</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7849.7880847872675</v>
      </c>
      <c r="N49" s="272">
        <f>K49*M49</f>
        <v>2825.923710523416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2827.3078715119068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4" t="s">
        <v>963</v>
      </c>
      <c r="C68" s="865"/>
      <c r="D68" s="865"/>
      <c r="E68" s="865"/>
      <c r="F68" s="865"/>
      <c r="G68" s="865"/>
      <c r="H68" s="865"/>
      <c r="I68" s="73" t="s">
        <v>964</v>
      </c>
      <c r="J68" s="75" t="s">
        <v>1410</v>
      </c>
      <c r="K68" s="74" t="s">
        <v>966</v>
      </c>
      <c r="L68" s="866" t="s">
        <v>950</v>
      </c>
      <c r="M68" s="867"/>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1"/>
      <c r="C74" s="902"/>
      <c r="D74" s="902"/>
      <c r="E74" s="902"/>
      <c r="F74" s="902"/>
      <c r="G74" s="902"/>
      <c r="H74" s="902"/>
      <c r="I74" s="126"/>
      <c r="J74" s="126"/>
      <c r="K74" s="126"/>
      <c r="L74" s="915"/>
      <c r="M74" s="915"/>
      <c r="N74" s="45"/>
    </row>
    <row r="75" spans="2:15" ht="15.75" thickBot="1">
      <c r="B75" s="825" t="s">
        <v>953</v>
      </c>
      <c r="C75" s="826"/>
      <c r="D75" s="826"/>
      <c r="E75" s="826"/>
      <c r="F75" s="826"/>
      <c r="G75" s="826"/>
      <c r="H75" s="826"/>
      <c r="I75" s="868"/>
      <c r="J75" s="868"/>
      <c r="K75" s="868"/>
      <c r="L75" s="868"/>
      <c r="M75" s="869"/>
      <c r="N75" s="301"/>
    </row>
    <row r="76" spans="2:15" ht="15.75" thickBot="1">
      <c r="B76" s="33"/>
      <c r="C76" s="34"/>
      <c r="D76" s="34"/>
      <c r="E76" s="34"/>
      <c r="F76" s="34"/>
      <c r="G76" s="34"/>
      <c r="H76" s="34"/>
      <c r="I76" s="34"/>
      <c r="J76" s="34"/>
      <c r="K76" s="34"/>
      <c r="L76" s="34"/>
      <c r="M76" s="34"/>
      <c r="N76" s="35"/>
    </row>
    <row r="77" spans="2:15" ht="15.75" thickBot="1">
      <c r="B77" s="825" t="s">
        <v>967</v>
      </c>
      <c r="C77" s="826"/>
      <c r="D77" s="826"/>
      <c r="E77" s="826"/>
      <c r="F77" s="826"/>
      <c r="G77" s="826"/>
      <c r="H77" s="826"/>
      <c r="I77" s="826"/>
      <c r="J77" s="826"/>
      <c r="K77" s="826"/>
      <c r="L77" s="826"/>
      <c r="M77" s="827"/>
      <c r="N77" s="99">
        <f>N43+N53+N64+N75</f>
        <v>2827.3078715119068</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565.46157430238134</v>
      </c>
      <c r="M82" s="861"/>
      <c r="N82" s="51"/>
    </row>
    <row r="83" spans="1:14">
      <c r="B83" s="89" t="s">
        <v>973</v>
      </c>
      <c r="C83" s="90"/>
      <c r="D83" s="90"/>
      <c r="E83" s="90"/>
      <c r="F83" s="90"/>
      <c r="G83" s="90"/>
      <c r="H83" s="90"/>
      <c r="I83" s="87"/>
      <c r="J83" s="88"/>
      <c r="K83" s="304">
        <v>0.05</v>
      </c>
      <c r="L83" s="860">
        <f>N77*K83</f>
        <v>141.36539357559533</v>
      </c>
      <c r="M83" s="861"/>
      <c r="N83" s="51"/>
    </row>
    <row r="84" spans="1:14" ht="15.75" thickBot="1">
      <c r="B84" s="91" t="s">
        <v>974</v>
      </c>
      <c r="C84" s="92"/>
      <c r="D84" s="92"/>
      <c r="E84" s="92"/>
      <c r="F84" s="92"/>
      <c r="G84" s="92"/>
      <c r="H84" s="92"/>
      <c r="I84" s="93"/>
      <c r="J84" s="94"/>
      <c r="K84" s="305">
        <v>0.05</v>
      </c>
      <c r="L84" s="862">
        <f>N77*K84</f>
        <v>141.36539357559533</v>
      </c>
      <c r="M84" s="863"/>
      <c r="N84" s="51"/>
    </row>
    <row r="85" spans="1:14" ht="15.75" thickBot="1">
      <c r="B85" s="825" t="s">
        <v>953</v>
      </c>
      <c r="C85" s="826"/>
      <c r="D85" s="826"/>
      <c r="E85" s="826"/>
      <c r="F85" s="826"/>
      <c r="G85" s="826"/>
      <c r="H85" s="826"/>
      <c r="I85" s="826"/>
      <c r="J85" s="826"/>
      <c r="K85" s="826"/>
      <c r="L85" s="826"/>
      <c r="M85" s="827"/>
      <c r="N85" s="52">
        <f>L82+L83+L84</f>
        <v>848.19236145357206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3675.500232965479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8838.6223079738775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30072.427592424465</v>
      </c>
      <c r="N48" s="272">
        <f>K48*M48</f>
        <v>37590.534490530583</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1.3841609884906005</v>
      </c>
      <c r="N49" s="272">
        <f>K49*M49</f>
        <v>34.604024712265016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37625.138515242848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2">
        <f>VLOOKUP(A59,TRANSPORTE!A5:D123,4,FALSE)</f>
        <v>1399.63700322575</v>
      </c>
      <c r="M59" s="913"/>
      <c r="N59" s="287">
        <f>K59*L59</f>
        <v>1749.5462540321876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1749.5462540321876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48810.38553173338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9762.0771063466764</v>
      </c>
      <c r="M83" s="861"/>
      <c r="N83" s="51"/>
    </row>
    <row r="84" spans="1:14">
      <c r="B84" s="89" t="s">
        <v>973</v>
      </c>
      <c r="C84" s="90"/>
      <c r="D84" s="90"/>
      <c r="E84" s="90"/>
      <c r="F84" s="90"/>
      <c r="G84" s="90"/>
      <c r="H84" s="90"/>
      <c r="I84" s="87"/>
      <c r="J84" s="88"/>
      <c r="K84" s="304">
        <v>0.05</v>
      </c>
      <c r="L84" s="860">
        <f>N78*K84</f>
        <v>2440.5192765866691</v>
      </c>
      <c r="M84" s="861"/>
      <c r="N84" s="51"/>
    </row>
    <row r="85" spans="1:14" ht="15.75" thickBot="1">
      <c r="B85" s="91" t="s">
        <v>974</v>
      </c>
      <c r="C85" s="92"/>
      <c r="D85" s="92"/>
      <c r="E85" s="92"/>
      <c r="F85" s="92"/>
      <c r="G85" s="92"/>
      <c r="H85" s="92"/>
      <c r="I85" s="93"/>
      <c r="J85" s="94"/>
      <c r="K85" s="305">
        <v>0.05</v>
      </c>
      <c r="L85" s="862">
        <f>N78*K85</f>
        <v>2440.5192765866691</v>
      </c>
      <c r="M85" s="863"/>
      <c r="N85" s="51"/>
    </row>
    <row r="86" spans="1:14" ht="15.75" thickBot="1">
      <c r="B86" s="825" t="s">
        <v>953</v>
      </c>
      <c r="C86" s="826"/>
      <c r="D86" s="826"/>
      <c r="E86" s="826"/>
      <c r="F86" s="826"/>
      <c r="G86" s="826"/>
      <c r="H86" s="826"/>
      <c r="I86" s="826"/>
      <c r="J86" s="826"/>
      <c r="K86" s="826"/>
      <c r="L86" s="826"/>
      <c r="M86" s="827"/>
      <c r="N86" s="52">
        <f>L83+L84+L85</f>
        <v>14643.115659520014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63453.501191253396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8838.6223079738775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50042.743430044786</v>
      </c>
      <c r="N48" s="272">
        <f>K48*M48</f>
        <v>65055.566459058224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65088.786322781998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76344.01518943382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15268.803037886764</v>
      </c>
      <c r="M83" s="861"/>
      <c r="N83" s="51"/>
    </row>
    <row r="84" spans="1:14">
      <c r="B84" s="89" t="s">
        <v>973</v>
      </c>
      <c r="C84" s="90"/>
      <c r="D84" s="90"/>
      <c r="E84" s="90"/>
      <c r="F84" s="90"/>
      <c r="G84" s="90"/>
      <c r="H84" s="90"/>
      <c r="I84" s="87"/>
      <c r="J84" s="88"/>
      <c r="K84" s="304">
        <v>0.05</v>
      </c>
      <c r="L84" s="860">
        <f>N78*K84</f>
        <v>3817.2007594716911</v>
      </c>
      <c r="M84" s="861"/>
      <c r="N84" s="51"/>
    </row>
    <row r="85" spans="1:14" ht="15.75" thickBot="1">
      <c r="B85" s="91" t="s">
        <v>974</v>
      </c>
      <c r="C85" s="92"/>
      <c r="D85" s="92"/>
      <c r="E85" s="92"/>
      <c r="F85" s="92"/>
      <c r="G85" s="92"/>
      <c r="H85" s="92"/>
      <c r="I85" s="93"/>
      <c r="J85" s="94"/>
      <c r="K85" s="305">
        <v>0.05</v>
      </c>
      <c r="L85" s="862">
        <f>N78*K85</f>
        <v>3817.2007594716911</v>
      </c>
      <c r="M85" s="863"/>
      <c r="N85" s="51"/>
    </row>
    <row r="86" spans="1:14" ht="15.75" thickBot="1">
      <c r="B86" s="825" t="s">
        <v>953</v>
      </c>
      <c r="C86" s="826"/>
      <c r="D86" s="826"/>
      <c r="E86" s="826"/>
      <c r="F86" s="826"/>
      <c r="G86" s="826"/>
      <c r="H86" s="826"/>
      <c r="I86" s="826"/>
      <c r="J86" s="826"/>
      <c r="K86" s="826"/>
      <c r="L86" s="826"/>
      <c r="M86" s="827"/>
      <c r="N86" s="52">
        <f>L83+L84+L85</f>
        <v>22903.204556830147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99247.21974626396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8838.6223079738775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50042.743430044786</v>
      </c>
      <c r="N48" s="272">
        <f>K48*M48</f>
        <v>65055.566459058224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65088.786322781998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76344.01518943382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15268.803037886764</v>
      </c>
      <c r="M83" s="861"/>
      <c r="N83" s="51"/>
    </row>
    <row r="84" spans="1:14">
      <c r="B84" s="89" t="s">
        <v>973</v>
      </c>
      <c r="C84" s="90"/>
      <c r="D84" s="90"/>
      <c r="E84" s="90"/>
      <c r="F84" s="90"/>
      <c r="G84" s="90"/>
      <c r="H84" s="90"/>
      <c r="I84" s="87"/>
      <c r="J84" s="88"/>
      <c r="K84" s="304">
        <v>0.05</v>
      </c>
      <c r="L84" s="860">
        <f>N78*K84</f>
        <v>3817.2007594716911</v>
      </c>
      <c r="M84" s="861"/>
      <c r="N84" s="51"/>
    </row>
    <row r="85" spans="1:14" ht="15.75" thickBot="1">
      <c r="B85" s="91" t="s">
        <v>974</v>
      </c>
      <c r="C85" s="92"/>
      <c r="D85" s="92"/>
      <c r="E85" s="92"/>
      <c r="F85" s="92"/>
      <c r="G85" s="92"/>
      <c r="H85" s="92"/>
      <c r="I85" s="93"/>
      <c r="J85" s="94"/>
      <c r="K85" s="305">
        <v>0.05</v>
      </c>
      <c r="L85" s="862">
        <f>N78*K85</f>
        <v>3817.2007594716911</v>
      </c>
      <c r="M85" s="863"/>
      <c r="N85" s="51"/>
    </row>
    <row r="86" spans="1:14" ht="15.75" thickBot="1">
      <c r="B86" s="825" t="s">
        <v>953</v>
      </c>
      <c r="C86" s="826"/>
      <c r="D86" s="826"/>
      <c r="E86" s="826"/>
      <c r="F86" s="826"/>
      <c r="G86" s="826"/>
      <c r="H86" s="826"/>
      <c r="I86" s="826"/>
      <c r="J86" s="826"/>
      <c r="K86" s="826"/>
      <c r="L86" s="826"/>
      <c r="M86" s="827"/>
      <c r="N86" s="52">
        <f>L83+L84+L85</f>
        <v>22903.204556830147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99247.21974626396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8838.6223079738775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50042.743430044786</v>
      </c>
      <c r="N48" s="272">
        <f>K48*M48</f>
        <v>65055.566459058224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65088.786322781998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76344.01518943382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15268.803037886764</v>
      </c>
      <c r="M83" s="861"/>
      <c r="N83" s="51"/>
    </row>
    <row r="84" spans="1:14">
      <c r="B84" s="89" t="s">
        <v>973</v>
      </c>
      <c r="C84" s="90"/>
      <c r="D84" s="90"/>
      <c r="E84" s="90"/>
      <c r="F84" s="90"/>
      <c r="G84" s="90"/>
      <c r="H84" s="90"/>
      <c r="I84" s="87"/>
      <c r="J84" s="88"/>
      <c r="K84" s="304">
        <v>0.05</v>
      </c>
      <c r="L84" s="860">
        <f>N78*K84</f>
        <v>3817.2007594716911</v>
      </c>
      <c r="M84" s="861"/>
      <c r="N84" s="51"/>
    </row>
    <row r="85" spans="1:14" ht="15.75" thickBot="1">
      <c r="B85" s="91" t="s">
        <v>974</v>
      </c>
      <c r="C85" s="92"/>
      <c r="D85" s="92"/>
      <c r="E85" s="92"/>
      <c r="F85" s="92"/>
      <c r="G85" s="92"/>
      <c r="H85" s="92"/>
      <c r="I85" s="93"/>
      <c r="J85" s="94"/>
      <c r="K85" s="305">
        <v>0.05</v>
      </c>
      <c r="L85" s="862">
        <f>N78*K85</f>
        <v>3817.2007594716911</v>
      </c>
      <c r="M85" s="863"/>
      <c r="N85" s="51"/>
    </row>
    <row r="86" spans="1:14" ht="15.75" thickBot="1">
      <c r="B86" s="825" t="s">
        <v>953</v>
      </c>
      <c r="C86" s="826"/>
      <c r="D86" s="826"/>
      <c r="E86" s="826"/>
      <c r="F86" s="826"/>
      <c r="G86" s="826"/>
      <c r="H86" s="826"/>
      <c r="I86" s="826"/>
      <c r="J86" s="826"/>
      <c r="K86" s="826"/>
      <c r="L86" s="826"/>
      <c r="M86" s="827"/>
      <c r="N86" s="52">
        <f>L83+L84+L85</f>
        <v>22903.204556830147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99247.21974626396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271">
        <v>2.5</v>
      </c>
      <c r="N36" s="272">
        <f>K36/M36</f>
        <v>2811.2231607815224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403"/>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3619.2487698175423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50042.743430044786</v>
      </c>
      <c r="N48" s="272">
        <f>K48*M48</f>
        <v>65055.566459058224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65088.786322781998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86688.075377513422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17337.615075502687</v>
      </c>
      <c r="M83" s="861"/>
      <c r="N83" s="51"/>
    </row>
    <row r="84" spans="1:14">
      <c r="B84" s="89" t="s">
        <v>973</v>
      </c>
      <c r="C84" s="90"/>
      <c r="D84" s="90"/>
      <c r="E84" s="90"/>
      <c r="F84" s="90"/>
      <c r="G84" s="90"/>
      <c r="H84" s="90"/>
      <c r="I84" s="87"/>
      <c r="J84" s="88"/>
      <c r="K84" s="304">
        <v>0.05</v>
      </c>
      <c r="L84" s="860">
        <f>N78*K84</f>
        <v>4334.4037688756716</v>
      </c>
      <c r="M84" s="861"/>
      <c r="N84" s="51"/>
    </row>
    <row r="85" spans="1:14" ht="15.75" thickBot="1">
      <c r="B85" s="91" t="s">
        <v>974</v>
      </c>
      <c r="C85" s="92"/>
      <c r="D85" s="92"/>
      <c r="E85" s="92"/>
      <c r="F85" s="92"/>
      <c r="G85" s="92"/>
      <c r="H85" s="92"/>
      <c r="I85" s="93"/>
      <c r="J85" s="94"/>
      <c r="K85" s="305">
        <v>0.05</v>
      </c>
      <c r="L85" s="862">
        <f>N78*K85</f>
        <v>4334.4037688756716</v>
      </c>
      <c r="M85" s="863"/>
      <c r="N85" s="51"/>
    </row>
    <row r="86" spans="1:14" ht="15.75" thickBot="1">
      <c r="B86" s="825" t="s">
        <v>953</v>
      </c>
      <c r="C86" s="826"/>
      <c r="D86" s="826"/>
      <c r="E86" s="826"/>
      <c r="F86" s="826"/>
      <c r="G86" s="826"/>
      <c r="H86" s="826"/>
      <c r="I86" s="826"/>
      <c r="J86" s="826"/>
      <c r="K86" s="826"/>
      <c r="L86" s="826"/>
      <c r="M86" s="827"/>
      <c r="N86" s="52">
        <f>L83+L84+L85</f>
        <v>26006.422613254032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112694.49799076746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271">
        <v>2.5</v>
      </c>
      <c r="N36" s="272">
        <f>K36/M36</f>
        <v>2811.2231607815224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3619.2487698175423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50042.743430044786</v>
      </c>
      <c r="N48" s="272">
        <f>K48*M48</f>
        <v>65055.566459058224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65088.786322781998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86688.075377513422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17337.615075502687</v>
      </c>
      <c r="M83" s="861"/>
      <c r="N83" s="51"/>
    </row>
    <row r="84" spans="1:14">
      <c r="B84" s="89" t="s">
        <v>973</v>
      </c>
      <c r="C84" s="90"/>
      <c r="D84" s="90"/>
      <c r="E84" s="90"/>
      <c r="F84" s="90"/>
      <c r="G84" s="90"/>
      <c r="H84" s="90"/>
      <c r="I84" s="87"/>
      <c r="J84" s="88"/>
      <c r="K84" s="304">
        <v>0.05</v>
      </c>
      <c r="L84" s="860">
        <f>N78*K84</f>
        <v>4334.4037688756716</v>
      </c>
      <c r="M84" s="861"/>
      <c r="N84" s="51"/>
    </row>
    <row r="85" spans="1:14" ht="15.75" thickBot="1">
      <c r="B85" s="91" t="s">
        <v>974</v>
      </c>
      <c r="C85" s="92"/>
      <c r="D85" s="92"/>
      <c r="E85" s="92"/>
      <c r="F85" s="92"/>
      <c r="G85" s="92"/>
      <c r="H85" s="92"/>
      <c r="I85" s="93"/>
      <c r="J85" s="94"/>
      <c r="K85" s="305">
        <v>0.05</v>
      </c>
      <c r="L85" s="862">
        <f>N78*K85</f>
        <v>4334.4037688756716</v>
      </c>
      <c r="M85" s="863"/>
      <c r="N85" s="51"/>
    </row>
    <row r="86" spans="1:14" ht="15.75" thickBot="1">
      <c r="B86" s="825" t="s">
        <v>953</v>
      </c>
      <c r="C86" s="826"/>
      <c r="D86" s="826"/>
      <c r="E86" s="826"/>
      <c r="F86" s="826"/>
      <c r="G86" s="826"/>
      <c r="H86" s="826"/>
      <c r="I86" s="826"/>
      <c r="J86" s="826"/>
      <c r="K86" s="826"/>
      <c r="L86" s="826"/>
      <c r="M86" s="827"/>
      <c r="N86" s="52">
        <f>L83+L84+L85</f>
        <v>26006.422613254032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112694.49799076746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271">
        <v>2.5</v>
      </c>
      <c r="N36" s="272">
        <f>K36/M36</f>
        <v>2811.2231607815224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3619.2487698175423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50042.743430044786</v>
      </c>
      <c r="N48" s="272">
        <f>K48*M48</f>
        <v>65055.566459058224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65088.786322781998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86688.075377513422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17337.615075502687</v>
      </c>
      <c r="M83" s="861"/>
      <c r="N83" s="51"/>
    </row>
    <row r="84" spans="1:14">
      <c r="B84" s="89" t="s">
        <v>973</v>
      </c>
      <c r="C84" s="90"/>
      <c r="D84" s="90"/>
      <c r="E84" s="90"/>
      <c r="F84" s="90"/>
      <c r="G84" s="90"/>
      <c r="H84" s="90"/>
      <c r="I84" s="87"/>
      <c r="J84" s="88"/>
      <c r="K84" s="304">
        <v>0.05</v>
      </c>
      <c r="L84" s="860">
        <f>N78*K84</f>
        <v>4334.4037688756716</v>
      </c>
      <c r="M84" s="861"/>
      <c r="N84" s="51"/>
    </row>
    <row r="85" spans="1:14" ht="15.75" thickBot="1">
      <c r="B85" s="91" t="s">
        <v>974</v>
      </c>
      <c r="C85" s="92"/>
      <c r="D85" s="92"/>
      <c r="E85" s="92"/>
      <c r="F85" s="92"/>
      <c r="G85" s="92"/>
      <c r="H85" s="92"/>
      <c r="I85" s="93"/>
      <c r="J85" s="94"/>
      <c r="K85" s="305">
        <v>0.05</v>
      </c>
      <c r="L85" s="862">
        <f>N78*K85</f>
        <v>4334.4037688756716</v>
      </c>
      <c r="M85" s="863"/>
      <c r="N85" s="51"/>
    </row>
    <row r="86" spans="1:14" ht="15.75" thickBot="1">
      <c r="B86" s="825" t="s">
        <v>953</v>
      </c>
      <c r="C86" s="826"/>
      <c r="D86" s="826"/>
      <c r="E86" s="826"/>
      <c r="F86" s="826"/>
      <c r="G86" s="826"/>
      <c r="H86" s="826"/>
      <c r="I86" s="826"/>
      <c r="J86" s="826"/>
      <c r="K86" s="826"/>
      <c r="L86" s="826"/>
      <c r="M86" s="827"/>
      <c r="N86" s="52">
        <f>L83+L84+L85</f>
        <v>26006.422613254032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112694.49799076746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8838.6223079738775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99000.730540801713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110255.95940745354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22051.191881490711</v>
      </c>
      <c r="M83" s="861"/>
      <c r="N83" s="51"/>
    </row>
    <row r="84" spans="1:14">
      <c r="B84" s="89" t="s">
        <v>973</v>
      </c>
      <c r="C84" s="90"/>
      <c r="D84" s="90"/>
      <c r="E84" s="90"/>
      <c r="F84" s="90"/>
      <c r="G84" s="90"/>
      <c r="H84" s="90"/>
      <c r="I84" s="87"/>
      <c r="J84" s="88"/>
      <c r="K84" s="304">
        <v>0.05</v>
      </c>
      <c r="L84" s="860">
        <f>N78*K84</f>
        <v>5512.7979703726778</v>
      </c>
      <c r="M84" s="861"/>
      <c r="N84" s="51"/>
    </row>
    <row r="85" spans="1:14" ht="15.75" thickBot="1">
      <c r="B85" s="91" t="s">
        <v>974</v>
      </c>
      <c r="C85" s="92"/>
      <c r="D85" s="92"/>
      <c r="E85" s="92"/>
      <c r="F85" s="92"/>
      <c r="G85" s="92"/>
      <c r="H85" s="92"/>
      <c r="I85" s="93"/>
      <c r="J85" s="94"/>
      <c r="K85" s="305">
        <v>0.05</v>
      </c>
      <c r="L85" s="862">
        <f>N78*K85</f>
        <v>5512.7979703726778</v>
      </c>
      <c r="M85" s="863"/>
      <c r="N85" s="51"/>
    </row>
    <row r="86" spans="1:14" ht="15.75" thickBot="1">
      <c r="B86" s="825" t="s">
        <v>953</v>
      </c>
      <c r="C86" s="826"/>
      <c r="D86" s="826"/>
      <c r="E86" s="826"/>
      <c r="F86" s="826"/>
      <c r="G86" s="826"/>
      <c r="H86" s="826"/>
      <c r="I86" s="826"/>
      <c r="J86" s="826"/>
      <c r="K86" s="826"/>
      <c r="L86" s="826"/>
      <c r="M86" s="827"/>
      <c r="N86" s="52">
        <f>L83+L84+L85</f>
        <v>33076.787822236067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143332.74722968962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8838.6223079738775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99000.730540801713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110255.95940745354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22051.191881490711</v>
      </c>
      <c r="M83" s="861"/>
      <c r="N83" s="51"/>
    </row>
    <row r="84" spans="1:14">
      <c r="B84" s="89" t="s">
        <v>973</v>
      </c>
      <c r="C84" s="90"/>
      <c r="D84" s="90"/>
      <c r="E84" s="90"/>
      <c r="F84" s="90"/>
      <c r="G84" s="90"/>
      <c r="H84" s="90"/>
      <c r="I84" s="87"/>
      <c r="J84" s="88"/>
      <c r="K84" s="304">
        <v>0.05</v>
      </c>
      <c r="L84" s="860">
        <f>N78*K84</f>
        <v>5512.7979703726778</v>
      </c>
      <c r="M84" s="861"/>
      <c r="N84" s="51"/>
    </row>
    <row r="85" spans="1:14" ht="15.75" thickBot="1">
      <c r="B85" s="91" t="s">
        <v>974</v>
      </c>
      <c r="C85" s="92"/>
      <c r="D85" s="92"/>
      <c r="E85" s="92"/>
      <c r="F85" s="92"/>
      <c r="G85" s="92"/>
      <c r="H85" s="92"/>
      <c r="I85" s="93"/>
      <c r="J85" s="94"/>
      <c r="K85" s="305">
        <v>0.05</v>
      </c>
      <c r="L85" s="862">
        <f>N78*K85</f>
        <v>5512.7979703726778</v>
      </c>
      <c r="M85" s="863"/>
      <c r="N85" s="51"/>
    </row>
    <row r="86" spans="1:14" ht="15.75" thickBot="1">
      <c r="B86" s="825" t="s">
        <v>953</v>
      </c>
      <c r="C86" s="826"/>
      <c r="D86" s="826"/>
      <c r="E86" s="826"/>
      <c r="F86" s="826"/>
      <c r="G86" s="826"/>
      <c r="H86" s="826"/>
      <c r="I86" s="826"/>
      <c r="J86" s="826"/>
      <c r="K86" s="826"/>
      <c r="L86" s="826"/>
      <c r="M86" s="827"/>
      <c r="N86" s="52">
        <f>L83+L84+L85</f>
        <v>33076.787822236067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143332.74722968962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269</v>
      </c>
      <c r="B37" s="874" t="str">
        <f>VLOOKUP(A37,EQUIPOS!A7:D154,3,FALSE)</f>
        <v>Motoniveladora  potencia 215 HP, ancho de cuchilla 4,27 m, peso 18 ton.</v>
      </c>
      <c r="C37" s="875"/>
      <c r="D37" s="875"/>
      <c r="E37" s="875"/>
      <c r="F37" s="875"/>
      <c r="G37" s="875"/>
      <c r="H37" s="876"/>
      <c r="I37" s="267"/>
      <c r="J37" s="268"/>
      <c r="K37" s="269">
        <f>VLOOKUP(A37,EQUIPOS!A7:D164,4,FALSE)</f>
        <v>188455.76325126301</v>
      </c>
      <c r="L37" s="270"/>
      <c r="M37" s="271">
        <v>45</v>
      </c>
      <c r="N37" s="272">
        <f>K37/M37</f>
        <v>4187.9058500280671</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8838.6223079738775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99000.730540801713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110255.95940745354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22051.191881490711</v>
      </c>
      <c r="M83" s="861"/>
      <c r="N83" s="51"/>
    </row>
    <row r="84" spans="1:14">
      <c r="B84" s="89" t="s">
        <v>973</v>
      </c>
      <c r="C84" s="90"/>
      <c r="D84" s="90"/>
      <c r="E84" s="90"/>
      <c r="F84" s="90"/>
      <c r="G84" s="90"/>
      <c r="H84" s="90"/>
      <c r="I84" s="87"/>
      <c r="J84" s="88"/>
      <c r="K84" s="304">
        <v>0.05</v>
      </c>
      <c r="L84" s="860">
        <f>N78*K84</f>
        <v>5512.7979703726778</v>
      </c>
      <c r="M84" s="861"/>
      <c r="N84" s="51"/>
    </row>
    <row r="85" spans="1:14" ht="15.75" thickBot="1">
      <c r="B85" s="91" t="s">
        <v>974</v>
      </c>
      <c r="C85" s="92"/>
      <c r="D85" s="92"/>
      <c r="E85" s="92"/>
      <c r="F85" s="92"/>
      <c r="G85" s="92"/>
      <c r="H85" s="92"/>
      <c r="I85" s="93"/>
      <c r="J85" s="94"/>
      <c r="K85" s="305">
        <v>0.05</v>
      </c>
      <c r="L85" s="862">
        <f>N78*K85</f>
        <v>5512.7979703726778</v>
      </c>
      <c r="M85" s="863"/>
      <c r="N85" s="51"/>
    </row>
    <row r="86" spans="1:14" ht="15.75" thickBot="1">
      <c r="B86" s="825" t="s">
        <v>953</v>
      </c>
      <c r="C86" s="826"/>
      <c r="D86" s="826"/>
      <c r="E86" s="826"/>
      <c r="F86" s="826"/>
      <c r="G86" s="826"/>
      <c r="H86" s="826"/>
      <c r="I86" s="826"/>
      <c r="J86" s="826"/>
      <c r="K86" s="826"/>
      <c r="L86" s="826"/>
      <c r="M86" s="827"/>
      <c r="N86" s="52">
        <f>L83+L84+L85</f>
        <v>33076.787822236067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143332.74722968962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271">
        <v>2.5</v>
      </c>
      <c r="N36" s="272">
        <f>K36/M36</f>
        <v>2811.2231607815224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3619.2487698175423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99000.730540801713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120600.01959553313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24120.003919106628</v>
      </c>
      <c r="M83" s="861"/>
      <c r="N83" s="51"/>
    </row>
    <row r="84" spans="1:14">
      <c r="B84" s="89" t="s">
        <v>973</v>
      </c>
      <c r="C84" s="90"/>
      <c r="D84" s="90"/>
      <c r="E84" s="90"/>
      <c r="F84" s="90"/>
      <c r="G84" s="90"/>
      <c r="H84" s="90"/>
      <c r="I84" s="87"/>
      <c r="J84" s="88"/>
      <c r="K84" s="304">
        <v>0.05</v>
      </c>
      <c r="L84" s="860">
        <f>N78*K84</f>
        <v>6030.000979776657</v>
      </c>
      <c r="M84" s="861"/>
      <c r="N84" s="51"/>
    </row>
    <row r="85" spans="1:14" ht="15.75" thickBot="1">
      <c r="B85" s="91" t="s">
        <v>974</v>
      </c>
      <c r="C85" s="92"/>
      <c r="D85" s="92"/>
      <c r="E85" s="92"/>
      <c r="F85" s="92"/>
      <c r="G85" s="92"/>
      <c r="H85" s="92"/>
      <c r="I85" s="93"/>
      <c r="J85" s="94"/>
      <c r="K85" s="305">
        <v>0.05</v>
      </c>
      <c r="L85" s="862">
        <f>N78*K85</f>
        <v>6030.000979776657</v>
      </c>
      <c r="M85" s="863"/>
      <c r="N85" s="51"/>
    </row>
    <row r="86" spans="1:14" ht="15.75" thickBot="1">
      <c r="B86" s="825" t="s">
        <v>953</v>
      </c>
      <c r="C86" s="826"/>
      <c r="D86" s="826"/>
      <c r="E86" s="826"/>
      <c r="F86" s="826"/>
      <c r="G86" s="826"/>
      <c r="H86" s="826"/>
      <c r="I86" s="826"/>
      <c r="J86" s="826"/>
      <c r="K86" s="826"/>
      <c r="L86" s="826"/>
      <c r="M86" s="827"/>
      <c r="N86" s="52">
        <f>L83+L84+L85</f>
        <v>36180.00587865994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156780.02547419307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271">
        <v>2.5</v>
      </c>
      <c r="N36" s="272">
        <f>K36/M36</f>
        <v>2811.2231607815224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3619.2487698175423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99000.730540801713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120600.01959553313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24120.003919106628</v>
      </c>
      <c r="M83" s="861"/>
      <c r="N83" s="51"/>
    </row>
    <row r="84" spans="1:14">
      <c r="B84" s="89" t="s">
        <v>973</v>
      </c>
      <c r="C84" s="90"/>
      <c r="D84" s="90"/>
      <c r="E84" s="90"/>
      <c r="F84" s="90"/>
      <c r="G84" s="90"/>
      <c r="H84" s="90"/>
      <c r="I84" s="87"/>
      <c r="J84" s="88"/>
      <c r="K84" s="304">
        <v>0.05</v>
      </c>
      <c r="L84" s="860">
        <f>N78*K84</f>
        <v>6030.000979776657</v>
      </c>
      <c r="M84" s="861"/>
      <c r="N84" s="51"/>
    </row>
    <row r="85" spans="1:14" ht="15.75" thickBot="1">
      <c r="B85" s="91" t="s">
        <v>974</v>
      </c>
      <c r="C85" s="92"/>
      <c r="D85" s="92"/>
      <c r="E85" s="92"/>
      <c r="F85" s="92"/>
      <c r="G85" s="92"/>
      <c r="H85" s="92"/>
      <c r="I85" s="93"/>
      <c r="J85" s="94"/>
      <c r="K85" s="305">
        <v>0.05</v>
      </c>
      <c r="L85" s="862">
        <f>N78*K85</f>
        <v>6030.000979776657</v>
      </c>
      <c r="M85" s="863"/>
      <c r="N85" s="51"/>
    </row>
    <row r="86" spans="1:14" ht="15.75" thickBot="1">
      <c r="B86" s="825" t="s">
        <v>953</v>
      </c>
      <c r="C86" s="826"/>
      <c r="D86" s="826"/>
      <c r="E86" s="826"/>
      <c r="F86" s="826"/>
      <c r="G86" s="826"/>
      <c r="H86" s="826"/>
      <c r="I86" s="826"/>
      <c r="J86" s="826"/>
      <c r="K86" s="826"/>
      <c r="L86" s="826"/>
      <c r="M86" s="827"/>
      <c r="N86" s="52">
        <f>L83+L84+L85</f>
        <v>36180.00587865994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156780.02547419307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271">
        <v>2.5</v>
      </c>
      <c r="N36" s="272">
        <f>K36/M36</f>
        <v>2811.2231607815224</v>
      </c>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0.05</v>
      </c>
      <c r="N41" s="344">
        <f>N76*M41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3619.2487698175423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1.3841609884906005</v>
      </c>
      <c r="N49" s="272">
        <f>K49*M49</f>
        <v>33.219863723774409</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99000.730540801713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16160.5121807204</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120600.01959553313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24120.003919106628</v>
      </c>
      <c r="M83" s="861"/>
      <c r="N83" s="51"/>
    </row>
    <row r="84" spans="1:14">
      <c r="B84" s="89" t="s">
        <v>973</v>
      </c>
      <c r="C84" s="90"/>
      <c r="D84" s="90"/>
      <c r="E84" s="90"/>
      <c r="F84" s="90"/>
      <c r="G84" s="90"/>
      <c r="H84" s="90"/>
      <c r="I84" s="87"/>
      <c r="J84" s="88"/>
      <c r="K84" s="304">
        <v>0.05</v>
      </c>
      <c r="L84" s="860">
        <f>N78*K84</f>
        <v>6030.000979776657</v>
      </c>
      <c r="M84" s="861"/>
      <c r="N84" s="51"/>
    </row>
    <row r="85" spans="1:14" ht="15.75" thickBot="1">
      <c r="B85" s="91" t="s">
        <v>974</v>
      </c>
      <c r="C85" s="92"/>
      <c r="D85" s="92"/>
      <c r="E85" s="92"/>
      <c r="F85" s="92"/>
      <c r="G85" s="92"/>
      <c r="H85" s="92"/>
      <c r="I85" s="93"/>
      <c r="J85" s="94"/>
      <c r="K85" s="305">
        <v>0.05</v>
      </c>
      <c r="L85" s="862">
        <f>N78*K85</f>
        <v>6030.000979776657</v>
      </c>
      <c r="M85" s="863"/>
      <c r="N85" s="51"/>
    </row>
    <row r="86" spans="1:14" ht="15.75" thickBot="1">
      <c r="B86" s="825" t="s">
        <v>953</v>
      </c>
      <c r="C86" s="826"/>
      <c r="D86" s="826"/>
      <c r="E86" s="826"/>
      <c r="F86" s="826"/>
      <c r="G86" s="826"/>
      <c r="H86" s="826"/>
      <c r="I86" s="826"/>
      <c r="J86" s="826"/>
      <c r="K86" s="826"/>
      <c r="L86" s="826"/>
      <c r="M86" s="827"/>
      <c r="N86" s="52">
        <f>L83+L84+L85</f>
        <v>36180.00587865994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156780.02547419307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30</v>
      </c>
      <c r="N36" s="272">
        <f>K36/M36</f>
        <v>3008.7925169780224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30</v>
      </c>
      <c r="N37" s="272">
        <f>K37/M37</f>
        <v>5792.8234828225304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30</v>
      </c>
      <c r="N38" s="272">
        <f>K38/M38</f>
        <v>4411.4610912091557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13222.033267826975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76128.854366983025</v>
      </c>
      <c r="N48" s="272">
        <f>K48*M48</f>
        <v>95161.067958728789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95161.067958728789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VLOOKUP(A59,TRANSPORTE!A5:D123,4,FALSE)</f>
        <v>1399.63700322575</v>
      </c>
      <c r="M59" s="913"/>
      <c r="N59" s="287">
        <f>K59*L59</f>
        <v>1749.5462540321876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1749.5462540321876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111028.26516231465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22205.653032462931</v>
      </c>
      <c r="M83" s="861"/>
      <c r="N83" s="51"/>
    </row>
    <row r="84" spans="1:14">
      <c r="B84" s="89" t="s">
        <v>973</v>
      </c>
      <c r="C84" s="90"/>
      <c r="D84" s="90"/>
      <c r="E84" s="90"/>
      <c r="F84" s="90"/>
      <c r="G84" s="90"/>
      <c r="H84" s="90"/>
      <c r="I84" s="87"/>
      <c r="J84" s="88"/>
      <c r="K84" s="304">
        <v>0.05</v>
      </c>
      <c r="L84" s="860">
        <f>N78*K84</f>
        <v>5551.4132581157328</v>
      </c>
      <c r="M84" s="861"/>
      <c r="N84" s="51"/>
    </row>
    <row r="85" spans="1:14" ht="15.75" thickBot="1">
      <c r="B85" s="91" t="s">
        <v>974</v>
      </c>
      <c r="C85" s="92"/>
      <c r="D85" s="92"/>
      <c r="E85" s="92"/>
      <c r="F85" s="92"/>
      <c r="G85" s="92"/>
      <c r="H85" s="92"/>
      <c r="I85" s="93"/>
      <c r="J85" s="94"/>
      <c r="K85" s="305">
        <v>0.05</v>
      </c>
      <c r="L85" s="862">
        <f>N78*K85</f>
        <v>5551.4132581157328</v>
      </c>
      <c r="M85" s="863"/>
      <c r="N85" s="51"/>
    </row>
    <row r="86" spans="1:14" ht="15.75" thickBot="1">
      <c r="B86" s="825" t="s">
        <v>953</v>
      </c>
      <c r="C86" s="826"/>
      <c r="D86" s="826"/>
      <c r="E86" s="826"/>
      <c r="F86" s="826"/>
      <c r="G86" s="826"/>
      <c r="H86" s="826"/>
      <c r="I86" s="826"/>
      <c r="J86" s="826"/>
      <c r="K86" s="826"/>
      <c r="L86" s="826"/>
      <c r="M86" s="827"/>
      <c r="N86" s="52">
        <f>L83+L84+L85</f>
        <v>33308.479548694399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144336.74471100906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30</v>
      </c>
      <c r="N36" s="272">
        <f>K36/M36</f>
        <v>3008.7925169780224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30</v>
      </c>
      <c r="N37" s="272">
        <f>K37/M37</f>
        <v>5792.8234828225304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30</v>
      </c>
      <c r="N38" s="272">
        <f>K38/M38</f>
        <v>4411.4610912091557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13222.033267826975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76128.854366983025</v>
      </c>
      <c r="N48" s="272">
        <f>K48*M48</f>
        <v>95161.067958728789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95161.067958728789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VLOOKUP(A59,TRANSPORTE!A5:D123,4,FALSE)</f>
        <v>1399.63700322575</v>
      </c>
      <c r="M59" s="913"/>
      <c r="N59" s="287">
        <f>K59*L59</f>
        <v>1749.5462540321876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1749.5462540321876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111028.26516231465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22205.653032462931</v>
      </c>
      <c r="M83" s="861"/>
      <c r="N83" s="51"/>
    </row>
    <row r="84" spans="1:14">
      <c r="B84" s="89" t="s">
        <v>973</v>
      </c>
      <c r="C84" s="90"/>
      <c r="D84" s="90"/>
      <c r="E84" s="90"/>
      <c r="F84" s="90"/>
      <c r="G84" s="90"/>
      <c r="H84" s="90"/>
      <c r="I84" s="87"/>
      <c r="J84" s="88"/>
      <c r="K84" s="304">
        <v>0.05</v>
      </c>
      <c r="L84" s="860">
        <f>N78*K84</f>
        <v>5551.4132581157328</v>
      </c>
      <c r="M84" s="861"/>
      <c r="N84" s="51"/>
    </row>
    <row r="85" spans="1:14" ht="15.75" thickBot="1">
      <c r="B85" s="91" t="s">
        <v>974</v>
      </c>
      <c r="C85" s="92"/>
      <c r="D85" s="92"/>
      <c r="E85" s="92"/>
      <c r="F85" s="92"/>
      <c r="G85" s="92"/>
      <c r="H85" s="92"/>
      <c r="I85" s="93"/>
      <c r="J85" s="94"/>
      <c r="K85" s="305">
        <v>0.05</v>
      </c>
      <c r="L85" s="862">
        <f>N78*K85</f>
        <v>5551.4132581157328</v>
      </c>
      <c r="M85" s="863"/>
      <c r="N85" s="51"/>
    </row>
    <row r="86" spans="1:14" ht="15.75" thickBot="1">
      <c r="B86" s="825" t="s">
        <v>953</v>
      </c>
      <c r="C86" s="826"/>
      <c r="D86" s="826"/>
      <c r="E86" s="826"/>
      <c r="F86" s="826"/>
      <c r="G86" s="826"/>
      <c r="H86" s="826"/>
      <c r="I86" s="826"/>
      <c r="J86" s="826"/>
      <c r="K86" s="826"/>
      <c r="L86" s="826"/>
      <c r="M86" s="827"/>
      <c r="N86" s="52">
        <f>L83+L84+L85</f>
        <v>33308.479548694399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144336.74471100906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30</v>
      </c>
      <c r="N36" s="272">
        <f>K36/M36</f>
        <v>3008.7925169780224</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30</v>
      </c>
      <c r="N37" s="272">
        <f>K37/M37</f>
        <v>5792.8234828225304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30</v>
      </c>
      <c r="N38" s="272">
        <f>K38/M38</f>
        <v>4411.4610912091557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8.9561768172669982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13222.033267826975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76128.854366983025</v>
      </c>
      <c r="N48" s="272">
        <f>K48*M48</f>
        <v>95161.067958728789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95161.067958728789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2">
        <f>VLOOKUP(A59,TRANSPORTE!A5:D123,4,FALSE)</f>
        <v>1399.63700322575</v>
      </c>
      <c r="M59" s="913"/>
      <c r="N59" s="287">
        <f>K59*L59</f>
        <v>1749.5462540321876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1749.5462540321876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895.61768172669986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111028.26516231465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22205.653032462931</v>
      </c>
      <c r="M83" s="861"/>
      <c r="N83" s="51"/>
    </row>
    <row r="84" spans="1:14">
      <c r="B84" s="89" t="s">
        <v>973</v>
      </c>
      <c r="C84" s="90"/>
      <c r="D84" s="90"/>
      <c r="E84" s="90"/>
      <c r="F84" s="90"/>
      <c r="G84" s="90"/>
      <c r="H84" s="90"/>
      <c r="I84" s="87"/>
      <c r="J84" s="88"/>
      <c r="K84" s="304">
        <v>0.05</v>
      </c>
      <c r="L84" s="860">
        <f>N78*K84</f>
        <v>5551.4132581157328</v>
      </c>
      <c r="M84" s="861"/>
      <c r="N84" s="51"/>
    </row>
    <row r="85" spans="1:14" ht="15.75" thickBot="1">
      <c r="B85" s="91" t="s">
        <v>974</v>
      </c>
      <c r="C85" s="92"/>
      <c r="D85" s="92"/>
      <c r="E85" s="92"/>
      <c r="F85" s="92"/>
      <c r="G85" s="92"/>
      <c r="H85" s="92"/>
      <c r="I85" s="93"/>
      <c r="J85" s="94"/>
      <c r="K85" s="305">
        <v>0.05</v>
      </c>
      <c r="L85" s="862">
        <f>N78*K85</f>
        <v>5551.4132581157328</v>
      </c>
      <c r="M85" s="863"/>
      <c r="N85" s="51"/>
    </row>
    <row r="86" spans="1:14" ht="15.75" thickBot="1">
      <c r="B86" s="825" t="s">
        <v>953</v>
      </c>
      <c r="C86" s="826"/>
      <c r="D86" s="826"/>
      <c r="E86" s="826"/>
      <c r="F86" s="826"/>
      <c r="G86" s="826"/>
      <c r="H86" s="826"/>
      <c r="I86" s="826"/>
      <c r="J86" s="826"/>
      <c r="K86" s="826"/>
      <c r="L86" s="826"/>
      <c r="M86" s="827"/>
      <c r="N86" s="52">
        <f>L83+L84+L85</f>
        <v>33308.479548694399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144336.74471100906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494.34422421256869</v>
      </c>
      <c r="N49" s="272">
        <f>K49*M49</f>
        <v>44490.980179131184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143458.49085620913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154387.69619471458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30877.539238942918</v>
      </c>
      <c r="M83" s="861"/>
      <c r="N83" s="51"/>
    </row>
    <row r="84" spans="1:14">
      <c r="B84" s="89" t="s">
        <v>973</v>
      </c>
      <c r="C84" s="90"/>
      <c r="D84" s="90"/>
      <c r="E84" s="90"/>
      <c r="F84" s="90"/>
      <c r="G84" s="90"/>
      <c r="H84" s="90"/>
      <c r="I84" s="87"/>
      <c r="J84" s="88"/>
      <c r="K84" s="304">
        <v>0.05</v>
      </c>
      <c r="L84" s="860">
        <f>N78*K84</f>
        <v>7719.3848097357295</v>
      </c>
      <c r="M84" s="861"/>
      <c r="N84" s="51"/>
    </row>
    <row r="85" spans="1:14" ht="15.75" thickBot="1">
      <c r="B85" s="91" t="s">
        <v>974</v>
      </c>
      <c r="C85" s="92"/>
      <c r="D85" s="92"/>
      <c r="E85" s="92"/>
      <c r="F85" s="92"/>
      <c r="G85" s="92"/>
      <c r="H85" s="92"/>
      <c r="I85" s="93"/>
      <c r="J85" s="94"/>
      <c r="K85" s="305">
        <v>0.05</v>
      </c>
      <c r="L85" s="862">
        <f>N78*K85</f>
        <v>7719.3848097357295</v>
      </c>
      <c r="M85" s="863"/>
      <c r="N85" s="51"/>
    </row>
    <row r="86" spans="1:14" ht="15.75" thickBot="1">
      <c r="B86" s="825" t="s">
        <v>953</v>
      </c>
      <c r="C86" s="826"/>
      <c r="D86" s="826"/>
      <c r="E86" s="826"/>
      <c r="F86" s="826"/>
      <c r="G86" s="826"/>
      <c r="H86" s="826"/>
      <c r="I86" s="826"/>
      <c r="J86" s="826"/>
      <c r="K86" s="826"/>
      <c r="L86" s="826"/>
      <c r="M86" s="827"/>
      <c r="N86" s="52">
        <f>L83+L84+L85</f>
        <v>46316.30885841437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200704.00505312893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494.34422421256869</v>
      </c>
      <c r="N49" s="272">
        <f>K49*M49</f>
        <v>44490.980179131184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143458.49085620913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154387.69619471458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30877.539238942918</v>
      </c>
      <c r="M83" s="861"/>
      <c r="N83" s="51"/>
    </row>
    <row r="84" spans="1:14">
      <c r="B84" s="89" t="s">
        <v>973</v>
      </c>
      <c r="C84" s="90"/>
      <c r="D84" s="90"/>
      <c r="E84" s="90"/>
      <c r="F84" s="90"/>
      <c r="G84" s="90"/>
      <c r="H84" s="90"/>
      <c r="I84" s="87"/>
      <c r="J84" s="88"/>
      <c r="K84" s="304">
        <v>0.05</v>
      </c>
      <c r="L84" s="860">
        <f>N78*K84</f>
        <v>7719.3848097357295</v>
      </c>
      <c r="M84" s="861"/>
      <c r="N84" s="51"/>
    </row>
    <row r="85" spans="1:14" ht="15.75" thickBot="1">
      <c r="B85" s="91" t="s">
        <v>974</v>
      </c>
      <c r="C85" s="92"/>
      <c r="D85" s="92"/>
      <c r="E85" s="92"/>
      <c r="F85" s="92"/>
      <c r="G85" s="92"/>
      <c r="H85" s="92"/>
      <c r="I85" s="93"/>
      <c r="J85" s="94"/>
      <c r="K85" s="305">
        <v>0.05</v>
      </c>
      <c r="L85" s="862">
        <f>N78*K85</f>
        <v>7719.3848097357295</v>
      </c>
      <c r="M85" s="863"/>
      <c r="N85" s="51"/>
    </row>
    <row r="86" spans="1:14" ht="15.75" thickBot="1">
      <c r="B86" s="825" t="s">
        <v>953</v>
      </c>
      <c r="C86" s="826"/>
      <c r="D86" s="826"/>
      <c r="E86" s="826"/>
      <c r="F86" s="826"/>
      <c r="G86" s="826"/>
      <c r="H86" s="826"/>
      <c r="I86" s="826"/>
      <c r="J86" s="826"/>
      <c r="K86" s="826"/>
      <c r="L86" s="826"/>
      <c r="M86" s="827"/>
      <c r="N86" s="52">
        <f>L83+L84+L85</f>
        <v>46316.30885841437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200704.00505312893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494.34422421256869</v>
      </c>
      <c r="N49" s="272">
        <f>K49*M49</f>
        <v>44490.980179131184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143458.49085620913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154387.69619471458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30877.539238942918</v>
      </c>
      <c r="M83" s="861"/>
      <c r="N83" s="51"/>
    </row>
    <row r="84" spans="1:14">
      <c r="B84" s="89" t="s">
        <v>973</v>
      </c>
      <c r="C84" s="90"/>
      <c r="D84" s="90"/>
      <c r="E84" s="90"/>
      <c r="F84" s="90"/>
      <c r="G84" s="90"/>
      <c r="H84" s="90"/>
      <c r="I84" s="87"/>
      <c r="J84" s="88"/>
      <c r="K84" s="304">
        <v>0.05</v>
      </c>
      <c r="L84" s="860">
        <f>N78*K84</f>
        <v>7719.3848097357295</v>
      </c>
      <c r="M84" s="861"/>
      <c r="N84" s="51"/>
    </row>
    <row r="85" spans="1:14" ht="15.75" thickBot="1">
      <c r="B85" s="91" t="s">
        <v>974</v>
      </c>
      <c r="C85" s="92"/>
      <c r="D85" s="92"/>
      <c r="E85" s="92"/>
      <c r="F85" s="92"/>
      <c r="G85" s="92"/>
      <c r="H85" s="92"/>
      <c r="I85" s="93"/>
      <c r="J85" s="94"/>
      <c r="K85" s="305">
        <v>0.05</v>
      </c>
      <c r="L85" s="862">
        <f>N78*K85</f>
        <v>7719.3848097357295</v>
      </c>
      <c r="M85" s="863"/>
      <c r="N85" s="51"/>
    </row>
    <row r="86" spans="1:14" ht="15.75" thickBot="1">
      <c r="B86" s="825" t="s">
        <v>953</v>
      </c>
      <c r="C86" s="826"/>
      <c r="D86" s="826"/>
      <c r="E86" s="826"/>
      <c r="F86" s="826"/>
      <c r="G86" s="826"/>
      <c r="H86" s="826"/>
      <c r="I86" s="826"/>
      <c r="J86" s="826"/>
      <c r="K86" s="826"/>
      <c r="L86" s="826"/>
      <c r="M86" s="827"/>
      <c r="N86" s="52">
        <f>L83+L84+L85</f>
        <v>46316.30885841437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200704.00505312893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494.34422421256869</v>
      </c>
      <c r="N49" s="272">
        <f>K49*M49</f>
        <v>44490.980179131184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143458.49085620913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154387.69619471458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30877.539238942918</v>
      </c>
      <c r="M83" s="861"/>
      <c r="N83" s="51"/>
    </row>
    <row r="84" spans="1:14">
      <c r="B84" s="89" t="s">
        <v>973</v>
      </c>
      <c r="C84" s="90"/>
      <c r="D84" s="90"/>
      <c r="E84" s="90"/>
      <c r="F84" s="90"/>
      <c r="G84" s="90"/>
      <c r="H84" s="90"/>
      <c r="I84" s="87"/>
      <c r="J84" s="88"/>
      <c r="K84" s="304">
        <v>0.05</v>
      </c>
      <c r="L84" s="860">
        <f>N78*K84</f>
        <v>7719.3848097357295</v>
      </c>
      <c r="M84" s="861"/>
      <c r="N84" s="51"/>
    </row>
    <row r="85" spans="1:14" ht="15.75" thickBot="1">
      <c r="B85" s="91" t="s">
        <v>974</v>
      </c>
      <c r="C85" s="92"/>
      <c r="D85" s="92"/>
      <c r="E85" s="92"/>
      <c r="F85" s="92"/>
      <c r="G85" s="92"/>
      <c r="H85" s="92"/>
      <c r="I85" s="93"/>
      <c r="J85" s="94"/>
      <c r="K85" s="305">
        <v>0.05</v>
      </c>
      <c r="L85" s="862">
        <f>N78*K85</f>
        <v>7719.3848097357295</v>
      </c>
      <c r="M85" s="863"/>
      <c r="N85" s="51"/>
    </row>
    <row r="86" spans="1:14" ht="15.75" thickBot="1">
      <c r="B86" s="825" t="s">
        <v>953</v>
      </c>
      <c r="C86" s="826"/>
      <c r="D86" s="826"/>
      <c r="E86" s="826"/>
      <c r="F86" s="826"/>
      <c r="G86" s="826"/>
      <c r="H86" s="826"/>
      <c r="I86" s="826"/>
      <c r="J86" s="826"/>
      <c r="K86" s="826"/>
      <c r="L86" s="826"/>
      <c r="M86" s="827"/>
      <c r="N86" s="52">
        <f>L83+L84+L85</f>
        <v>46316.30885841437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200704.00505312893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98967.510677077938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109896.71601558338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21979.343203116678</v>
      </c>
      <c r="M83" s="861"/>
      <c r="N83" s="51"/>
    </row>
    <row r="84" spans="1:14">
      <c r="B84" s="89" t="s">
        <v>973</v>
      </c>
      <c r="C84" s="90"/>
      <c r="D84" s="90"/>
      <c r="E84" s="90"/>
      <c r="F84" s="90"/>
      <c r="G84" s="90"/>
      <c r="H84" s="90"/>
      <c r="I84" s="87"/>
      <c r="J84" s="88"/>
      <c r="K84" s="304">
        <v>0.05</v>
      </c>
      <c r="L84" s="860">
        <f>N78*K84</f>
        <v>5494.8358007791694</v>
      </c>
      <c r="M84" s="861"/>
      <c r="N84" s="51"/>
    </row>
    <row r="85" spans="1:14" ht="15.75" thickBot="1">
      <c r="B85" s="91" t="s">
        <v>974</v>
      </c>
      <c r="C85" s="92"/>
      <c r="D85" s="92"/>
      <c r="E85" s="92"/>
      <c r="F85" s="92"/>
      <c r="G85" s="92"/>
      <c r="H85" s="92"/>
      <c r="I85" s="93"/>
      <c r="J85" s="94"/>
      <c r="K85" s="305">
        <v>0.05</v>
      </c>
      <c r="L85" s="862">
        <f>N78*K85</f>
        <v>5494.8358007791694</v>
      </c>
      <c r="M85" s="863"/>
      <c r="N85" s="51"/>
    </row>
    <row r="86" spans="1:14" ht="15.75" thickBot="1">
      <c r="B86" s="825" t="s">
        <v>953</v>
      </c>
      <c r="C86" s="826"/>
      <c r="D86" s="826"/>
      <c r="E86" s="826"/>
      <c r="F86" s="826"/>
      <c r="G86" s="826"/>
      <c r="H86" s="826"/>
      <c r="I86" s="826"/>
      <c r="J86" s="826"/>
      <c r="K86" s="826"/>
      <c r="L86" s="826"/>
      <c r="M86" s="827"/>
      <c r="N86" s="52">
        <f>L83+L84+L85</f>
        <v>32969.014804675018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142865.73082025841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98967.510677077938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109896.71601558338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21979.343203116678</v>
      </c>
      <c r="M83" s="861"/>
      <c r="N83" s="51"/>
    </row>
    <row r="84" spans="1:14">
      <c r="B84" s="89" t="s">
        <v>973</v>
      </c>
      <c r="C84" s="90"/>
      <c r="D84" s="90"/>
      <c r="E84" s="90"/>
      <c r="F84" s="90"/>
      <c r="G84" s="90"/>
      <c r="H84" s="90"/>
      <c r="I84" s="87"/>
      <c r="J84" s="88"/>
      <c r="K84" s="304">
        <v>0.05</v>
      </c>
      <c r="L84" s="860">
        <f>N78*K84</f>
        <v>5494.8358007791694</v>
      </c>
      <c r="M84" s="861"/>
      <c r="N84" s="51"/>
    </row>
    <row r="85" spans="1:14" ht="15.75" thickBot="1">
      <c r="B85" s="91" t="s">
        <v>974</v>
      </c>
      <c r="C85" s="92"/>
      <c r="D85" s="92"/>
      <c r="E85" s="92"/>
      <c r="F85" s="92"/>
      <c r="G85" s="92"/>
      <c r="H85" s="92"/>
      <c r="I85" s="93"/>
      <c r="J85" s="94"/>
      <c r="K85" s="305">
        <v>0.05</v>
      </c>
      <c r="L85" s="862">
        <f>N78*K85</f>
        <v>5494.8358007791694</v>
      </c>
      <c r="M85" s="863"/>
      <c r="N85" s="51"/>
    </row>
    <row r="86" spans="1:14" ht="15.75" thickBot="1">
      <c r="B86" s="825" t="s">
        <v>953</v>
      </c>
      <c r="C86" s="826"/>
      <c r="D86" s="826"/>
      <c r="E86" s="826"/>
      <c r="F86" s="826"/>
      <c r="G86" s="826"/>
      <c r="H86" s="826"/>
      <c r="I86" s="826"/>
      <c r="J86" s="826"/>
      <c r="K86" s="826"/>
      <c r="L86" s="826"/>
      <c r="M86" s="827"/>
      <c r="N86" s="52">
        <f>L83+L84+L85</f>
        <v>32969.014804675018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142865.73082025841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98967.510677077938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109896.71601558338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21979.343203116678</v>
      </c>
      <c r="M83" s="861"/>
      <c r="N83" s="51"/>
    </row>
    <row r="84" spans="1:14">
      <c r="B84" s="89" t="s">
        <v>973</v>
      </c>
      <c r="C84" s="90"/>
      <c r="D84" s="90"/>
      <c r="E84" s="90"/>
      <c r="F84" s="90"/>
      <c r="G84" s="90"/>
      <c r="H84" s="90"/>
      <c r="I84" s="87"/>
      <c r="J84" s="88"/>
      <c r="K84" s="304">
        <v>0.05</v>
      </c>
      <c r="L84" s="860">
        <f>N78*K84</f>
        <v>5494.8358007791694</v>
      </c>
      <c r="M84" s="861"/>
      <c r="N84" s="51"/>
    </row>
    <row r="85" spans="1:14" ht="15.75" thickBot="1">
      <c r="B85" s="91" t="s">
        <v>974</v>
      </c>
      <c r="C85" s="92"/>
      <c r="D85" s="92"/>
      <c r="E85" s="92"/>
      <c r="F85" s="92"/>
      <c r="G85" s="92"/>
      <c r="H85" s="92"/>
      <c r="I85" s="93"/>
      <c r="J85" s="94"/>
      <c r="K85" s="305">
        <v>0.05</v>
      </c>
      <c r="L85" s="862">
        <f>N78*K85</f>
        <v>5494.8358007791694</v>
      </c>
      <c r="M85" s="863"/>
      <c r="N85" s="51"/>
    </row>
    <row r="86" spans="1:14" ht="15.75" thickBot="1">
      <c r="B86" s="825" t="s">
        <v>953</v>
      </c>
      <c r="C86" s="826"/>
      <c r="D86" s="826"/>
      <c r="E86" s="826"/>
      <c r="F86" s="826"/>
      <c r="G86" s="826"/>
      <c r="H86" s="826"/>
      <c r="I86" s="826"/>
      <c r="J86" s="826"/>
      <c r="K86" s="826"/>
      <c r="L86" s="826"/>
      <c r="M86" s="827"/>
      <c r="N86" s="52">
        <f>L83+L84+L85</f>
        <v>32969.014804675018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142865.73082025841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98967.510677077938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109896.71601558338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21979.343203116678</v>
      </c>
      <c r="M83" s="861"/>
      <c r="N83" s="51"/>
    </row>
    <row r="84" spans="1:14">
      <c r="B84" s="89" t="s">
        <v>973</v>
      </c>
      <c r="C84" s="90"/>
      <c r="D84" s="90"/>
      <c r="E84" s="90"/>
      <c r="F84" s="90"/>
      <c r="G84" s="90"/>
      <c r="H84" s="90"/>
      <c r="I84" s="87"/>
      <c r="J84" s="88"/>
      <c r="K84" s="304">
        <v>0.05</v>
      </c>
      <c r="L84" s="860">
        <f>N78*K84</f>
        <v>5494.8358007791694</v>
      </c>
      <c r="M84" s="861"/>
      <c r="N84" s="51"/>
    </row>
    <row r="85" spans="1:14" ht="15.75" thickBot="1">
      <c r="B85" s="91" t="s">
        <v>974</v>
      </c>
      <c r="C85" s="92"/>
      <c r="D85" s="92"/>
      <c r="E85" s="92"/>
      <c r="F85" s="92"/>
      <c r="G85" s="92"/>
      <c r="H85" s="92"/>
      <c r="I85" s="93"/>
      <c r="J85" s="94"/>
      <c r="K85" s="305">
        <v>0.05</v>
      </c>
      <c r="L85" s="862">
        <f>N78*K85</f>
        <v>5494.8358007791694</v>
      </c>
      <c r="M85" s="863"/>
      <c r="N85" s="51"/>
    </row>
    <row r="86" spans="1:14" ht="15.75" thickBot="1">
      <c r="B86" s="825" t="s">
        <v>953</v>
      </c>
      <c r="C86" s="826"/>
      <c r="D86" s="826"/>
      <c r="E86" s="826"/>
      <c r="F86" s="826"/>
      <c r="G86" s="826"/>
      <c r="H86" s="826"/>
      <c r="I86" s="826"/>
      <c r="J86" s="826"/>
      <c r="K86" s="826"/>
      <c r="L86" s="826"/>
      <c r="M86" s="827"/>
      <c r="N86" s="52">
        <f>L83+L84+L85</f>
        <v>32969.014804675018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142865.73082025841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494.34422421256869</v>
      </c>
      <c r="N48" s="272">
        <f>K48*M48</f>
        <v>494.34422421256869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494.34422421256869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494.34422421256869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98.868844842513738</v>
      </c>
      <c r="M83" s="861"/>
      <c r="N83" s="51"/>
    </row>
    <row r="84" spans="1:14">
      <c r="B84" s="89" t="s">
        <v>973</v>
      </c>
      <c r="C84" s="90"/>
      <c r="D84" s="90"/>
      <c r="E84" s="90"/>
      <c r="F84" s="90"/>
      <c r="G84" s="90"/>
      <c r="H84" s="90"/>
      <c r="I84" s="87"/>
      <c r="J84" s="88"/>
      <c r="K84" s="304">
        <v>0.05</v>
      </c>
      <c r="L84" s="860">
        <f>N78*K84</f>
        <v>24.717211210628435</v>
      </c>
      <c r="M84" s="861"/>
      <c r="N84" s="51"/>
    </row>
    <row r="85" spans="1:14" ht="15.75" thickBot="1">
      <c r="B85" s="91" t="s">
        <v>974</v>
      </c>
      <c r="C85" s="92"/>
      <c r="D85" s="92"/>
      <c r="E85" s="92"/>
      <c r="F85" s="92"/>
      <c r="G85" s="92"/>
      <c r="H85" s="92"/>
      <c r="I85" s="93"/>
      <c r="J85" s="94"/>
      <c r="K85" s="305">
        <v>0.05</v>
      </c>
      <c r="L85" s="862">
        <f>N78*K85</f>
        <v>24.717211210628435</v>
      </c>
      <c r="M85" s="863"/>
      <c r="N85" s="51"/>
    </row>
    <row r="86" spans="1:14" ht="15.75" thickBot="1">
      <c r="B86" s="825" t="s">
        <v>953</v>
      </c>
      <c r="C86" s="826"/>
      <c r="D86" s="826"/>
      <c r="E86" s="826"/>
      <c r="F86" s="826"/>
      <c r="G86" s="826"/>
      <c r="H86" s="826"/>
      <c r="I86" s="826"/>
      <c r="J86" s="826"/>
      <c r="K86" s="826"/>
      <c r="L86" s="826"/>
      <c r="M86" s="827"/>
      <c r="N86" s="52">
        <f>L83+L84+L85</f>
        <v>148.30326726377061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642.64749147633927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494.34422421256869</v>
      </c>
      <c r="N49" s="272">
        <f>K49*M49</f>
        <v>44490.980179131184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143458.49085620913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154387.69619471458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30877.539238942918</v>
      </c>
      <c r="M83" s="861"/>
      <c r="N83" s="51"/>
    </row>
    <row r="84" spans="1:14">
      <c r="B84" s="89" t="s">
        <v>973</v>
      </c>
      <c r="C84" s="90"/>
      <c r="D84" s="90"/>
      <c r="E84" s="90"/>
      <c r="F84" s="90"/>
      <c r="G84" s="90"/>
      <c r="H84" s="90"/>
      <c r="I84" s="87"/>
      <c r="J84" s="88"/>
      <c r="K84" s="304">
        <v>0.05</v>
      </c>
      <c r="L84" s="860">
        <f>N78*K84</f>
        <v>7719.3848097357295</v>
      </c>
      <c r="M84" s="861"/>
      <c r="N84" s="51"/>
    </row>
    <row r="85" spans="1:14" ht="15.75" thickBot="1">
      <c r="B85" s="91" t="s">
        <v>974</v>
      </c>
      <c r="C85" s="92"/>
      <c r="D85" s="92"/>
      <c r="E85" s="92"/>
      <c r="F85" s="92"/>
      <c r="G85" s="92"/>
      <c r="H85" s="92"/>
      <c r="I85" s="93"/>
      <c r="J85" s="94"/>
      <c r="K85" s="305">
        <v>0.05</v>
      </c>
      <c r="L85" s="862">
        <f>N78*K85</f>
        <v>7719.3848097357295</v>
      </c>
      <c r="M85" s="863"/>
      <c r="N85" s="51"/>
    </row>
    <row r="86" spans="1:14" ht="15.75" thickBot="1">
      <c r="B86" s="825" t="s">
        <v>953</v>
      </c>
      <c r="C86" s="826"/>
      <c r="D86" s="826"/>
      <c r="E86" s="826"/>
      <c r="F86" s="826"/>
      <c r="G86" s="826"/>
      <c r="H86" s="826"/>
      <c r="I86" s="826"/>
      <c r="J86" s="826"/>
      <c r="K86" s="826"/>
      <c r="L86" s="826"/>
      <c r="M86" s="827"/>
      <c r="N86" s="52">
        <f>L83+L84+L85</f>
        <v>46316.30885841437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200704.00505312893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494.34422421256869</v>
      </c>
      <c r="N49" s="272">
        <f>K49*M49</f>
        <v>44490.980179131184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143458.49085620913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154387.69619471458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30877.539238942918</v>
      </c>
      <c r="M83" s="861"/>
      <c r="N83" s="51"/>
    </row>
    <row r="84" spans="1:14">
      <c r="B84" s="89" t="s">
        <v>973</v>
      </c>
      <c r="C84" s="90"/>
      <c r="D84" s="90"/>
      <c r="E84" s="90"/>
      <c r="F84" s="90"/>
      <c r="G84" s="90"/>
      <c r="H84" s="90"/>
      <c r="I84" s="87"/>
      <c r="J84" s="88"/>
      <c r="K84" s="304">
        <v>0.05</v>
      </c>
      <c r="L84" s="860">
        <f>N78*K84</f>
        <v>7719.3848097357295</v>
      </c>
      <c r="M84" s="861"/>
      <c r="N84" s="51"/>
    </row>
    <row r="85" spans="1:14" ht="15.75" thickBot="1">
      <c r="B85" s="91" t="s">
        <v>974</v>
      </c>
      <c r="C85" s="92"/>
      <c r="D85" s="92"/>
      <c r="E85" s="92"/>
      <c r="F85" s="92"/>
      <c r="G85" s="92"/>
      <c r="H85" s="92"/>
      <c r="I85" s="93"/>
      <c r="J85" s="94"/>
      <c r="K85" s="305">
        <v>0.05</v>
      </c>
      <c r="L85" s="862">
        <f>N78*K85</f>
        <v>7719.3848097357295</v>
      </c>
      <c r="M85" s="863"/>
      <c r="N85" s="51"/>
    </row>
    <row r="86" spans="1:14" ht="15.75" thickBot="1">
      <c r="B86" s="825" t="s">
        <v>953</v>
      </c>
      <c r="C86" s="826"/>
      <c r="D86" s="826"/>
      <c r="E86" s="826"/>
      <c r="F86" s="826"/>
      <c r="G86" s="826"/>
      <c r="H86" s="826"/>
      <c r="I86" s="826"/>
      <c r="J86" s="826"/>
      <c r="K86" s="826"/>
      <c r="L86" s="826"/>
      <c r="M86" s="827"/>
      <c r="N86" s="52">
        <f>L83+L84+L85</f>
        <v>46316.30885841437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200704.00505312893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98967.510677077938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109896.71601558338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21979.343203116678</v>
      </c>
      <c r="M83" s="861"/>
      <c r="N83" s="51"/>
    </row>
    <row r="84" spans="1:14">
      <c r="B84" s="89" t="s">
        <v>973</v>
      </c>
      <c r="C84" s="90"/>
      <c r="D84" s="90"/>
      <c r="E84" s="90"/>
      <c r="F84" s="90"/>
      <c r="G84" s="90"/>
      <c r="H84" s="90"/>
      <c r="I84" s="87"/>
      <c r="J84" s="88"/>
      <c r="K84" s="304">
        <v>0.05</v>
      </c>
      <c r="L84" s="860">
        <f>N78*K84</f>
        <v>5494.8358007791694</v>
      </c>
      <c r="M84" s="861"/>
      <c r="N84" s="51"/>
    </row>
    <row r="85" spans="1:14" ht="15.75" thickBot="1">
      <c r="B85" s="91" t="s">
        <v>974</v>
      </c>
      <c r="C85" s="92"/>
      <c r="D85" s="92"/>
      <c r="E85" s="92"/>
      <c r="F85" s="92"/>
      <c r="G85" s="92"/>
      <c r="H85" s="92"/>
      <c r="I85" s="93"/>
      <c r="J85" s="94"/>
      <c r="K85" s="305">
        <v>0.05</v>
      </c>
      <c r="L85" s="862">
        <f>N78*K85</f>
        <v>5494.8358007791694</v>
      </c>
      <c r="M85" s="863"/>
      <c r="N85" s="51"/>
    </row>
    <row r="86" spans="1:14" ht="15.75" thickBot="1">
      <c r="B86" s="825" t="s">
        <v>953</v>
      </c>
      <c r="C86" s="826"/>
      <c r="D86" s="826"/>
      <c r="E86" s="826"/>
      <c r="F86" s="826"/>
      <c r="G86" s="826"/>
      <c r="H86" s="826"/>
      <c r="I86" s="826"/>
      <c r="J86" s="826"/>
      <c r="K86" s="826"/>
      <c r="L86" s="826"/>
      <c r="M86" s="827"/>
      <c r="N86" s="52">
        <f>L83+L84+L85</f>
        <v>32969.014804675018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142865.73082025841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45</v>
      </c>
      <c r="N36" s="272">
        <f>K36/M36</f>
        <v>1703.7716125948621</v>
      </c>
    </row>
    <row r="37" spans="1:14">
      <c r="A37" s="113" t="s">
        <v>271</v>
      </c>
      <c r="B37" s="874" t="str">
        <f>VLOOKUP(A37,EQUIPOS!A7:D154,3,FALSE)</f>
        <v>Motoniveladora, potencia 140 HP, ancho de cuchilla 3,66 m, peso 11 ton.</v>
      </c>
      <c r="C37" s="875"/>
      <c r="D37" s="875"/>
      <c r="E37" s="875"/>
      <c r="F37" s="875"/>
      <c r="G37" s="875"/>
      <c r="H37" s="876"/>
      <c r="I37" s="267"/>
      <c r="J37" s="268"/>
      <c r="K37" s="269">
        <f>VLOOKUP(A37,EQUIPOS!A7:D164,4,FALSE)</f>
        <v>173784.70448467592</v>
      </c>
      <c r="L37" s="270"/>
      <c r="M37" s="271">
        <v>45</v>
      </c>
      <c r="N37" s="272">
        <f>K37/M37</f>
        <v>3861.8823218816874</v>
      </c>
    </row>
    <row r="38" spans="1:14">
      <c r="A38" t="s">
        <v>365</v>
      </c>
      <c r="B38" s="874" t="str">
        <f>VLOOKUP(A38,EQUIPOS!A8:D154,3,FALSE)</f>
        <v xml:space="preserve">Vibrocompatador, potencia 153 HP, peso 10 Ton. </v>
      </c>
      <c r="C38" s="875"/>
      <c r="D38" s="875"/>
      <c r="E38" s="875"/>
      <c r="F38" s="875"/>
      <c r="G38" s="875"/>
      <c r="H38" s="876"/>
      <c r="I38" s="267"/>
      <c r="J38" s="268"/>
      <c r="K38" s="269">
        <f>VLOOKUP(A38,EQUIPOS!A8:D165,4,FALSE)</f>
        <v>132343.83273627466</v>
      </c>
      <c r="L38" s="270"/>
      <c r="M38" s="271">
        <v>45</v>
      </c>
      <c r="N38" s="272">
        <f>K38/M38</f>
        <v>2940.9740608061038</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5.9707845448446664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8512.5987798274982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76128.854366983025</v>
      </c>
      <c r="N48" s="272">
        <f>K48*M48</f>
        <v>98967.510677077938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98967.510677077938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2">
        <f>VLOOKUP(A59,TRANSPORTE!A5:D123,4,FALSE)</f>
        <v>1399.63700322575</v>
      </c>
      <c r="M59" s="913"/>
      <c r="N59" s="287">
        <f>K59*L59</f>
        <v>1819.5281041934752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825" t="s">
        <v>953</v>
      </c>
      <c r="C76" s="826"/>
      <c r="D76" s="826"/>
      <c r="E76" s="826"/>
      <c r="F76" s="826"/>
      <c r="G76" s="826"/>
      <c r="H76" s="826"/>
      <c r="I76" s="868"/>
      <c r="J76" s="868"/>
      <c r="K76" s="868"/>
      <c r="L76" s="868"/>
      <c r="M76" s="869"/>
      <c r="N76" s="460">
        <f>SUM(N70:N75)</f>
        <v>597.07845448446665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109896.71601558338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21979.343203116678</v>
      </c>
      <c r="M83" s="861"/>
      <c r="N83" s="51"/>
    </row>
    <row r="84" spans="1:14">
      <c r="B84" s="89" t="s">
        <v>973</v>
      </c>
      <c r="C84" s="90"/>
      <c r="D84" s="90"/>
      <c r="E84" s="90"/>
      <c r="F84" s="90"/>
      <c r="G84" s="90"/>
      <c r="H84" s="90"/>
      <c r="I84" s="87"/>
      <c r="J84" s="88"/>
      <c r="K84" s="304">
        <v>0.05</v>
      </c>
      <c r="L84" s="860">
        <f>N78*K84</f>
        <v>5494.8358007791694</v>
      </c>
      <c r="M84" s="861"/>
      <c r="N84" s="51"/>
    </row>
    <row r="85" spans="1:14" ht="15.75" thickBot="1">
      <c r="B85" s="91" t="s">
        <v>974</v>
      </c>
      <c r="C85" s="92"/>
      <c r="D85" s="92"/>
      <c r="E85" s="92"/>
      <c r="F85" s="92"/>
      <c r="G85" s="92"/>
      <c r="H85" s="92"/>
      <c r="I85" s="93"/>
      <c r="J85" s="94"/>
      <c r="K85" s="305">
        <v>0.05</v>
      </c>
      <c r="L85" s="862">
        <f>N78*K85</f>
        <v>5494.8358007791694</v>
      </c>
      <c r="M85" s="863"/>
      <c r="N85" s="51"/>
    </row>
    <row r="86" spans="1:14" ht="15.75" thickBot="1">
      <c r="B86" s="825" t="s">
        <v>953</v>
      </c>
      <c r="C86" s="826"/>
      <c r="D86" s="826"/>
      <c r="E86" s="826"/>
      <c r="F86" s="826"/>
      <c r="G86" s="826"/>
      <c r="H86" s="826"/>
      <c r="I86" s="826"/>
      <c r="J86" s="826"/>
      <c r="K86" s="826"/>
      <c r="L86" s="826"/>
      <c r="M86" s="827"/>
      <c r="N86" s="52">
        <f>L83+L84+L85</f>
        <v>32969.014804675018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142865.73082025841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494.34422421256869</v>
      </c>
      <c r="N48" s="272">
        <f>K48*M48</f>
        <v>494.34422421256869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494.34422421256869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494.34422421256869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98.868844842513738</v>
      </c>
      <c r="M83" s="861"/>
      <c r="N83" s="51"/>
    </row>
    <row r="84" spans="1:14">
      <c r="B84" s="89" t="s">
        <v>973</v>
      </c>
      <c r="C84" s="90"/>
      <c r="D84" s="90"/>
      <c r="E84" s="90"/>
      <c r="F84" s="90"/>
      <c r="G84" s="90"/>
      <c r="H84" s="90"/>
      <c r="I84" s="87"/>
      <c r="J84" s="88"/>
      <c r="K84" s="304">
        <v>0.05</v>
      </c>
      <c r="L84" s="860">
        <f>N78*K84</f>
        <v>24.717211210628435</v>
      </c>
      <c r="M84" s="861"/>
      <c r="N84" s="51"/>
    </row>
    <row r="85" spans="1:14" ht="15.75" thickBot="1">
      <c r="B85" s="91" t="s">
        <v>974</v>
      </c>
      <c r="C85" s="92"/>
      <c r="D85" s="92"/>
      <c r="E85" s="92"/>
      <c r="F85" s="92"/>
      <c r="G85" s="92"/>
      <c r="H85" s="92"/>
      <c r="I85" s="93"/>
      <c r="J85" s="94"/>
      <c r="K85" s="305">
        <v>0.05</v>
      </c>
      <c r="L85" s="862">
        <f>N78*K85</f>
        <v>24.717211210628435</v>
      </c>
      <c r="M85" s="863"/>
      <c r="N85" s="51"/>
    </row>
    <row r="86" spans="1:14" ht="15.75" thickBot="1">
      <c r="B86" s="825" t="s">
        <v>953</v>
      </c>
      <c r="C86" s="826"/>
      <c r="D86" s="826"/>
      <c r="E86" s="826"/>
      <c r="F86" s="826"/>
      <c r="G86" s="826"/>
      <c r="H86" s="826"/>
      <c r="I86" s="826"/>
      <c r="J86" s="826"/>
      <c r="K86" s="826"/>
      <c r="L86" s="826"/>
      <c r="M86" s="827"/>
      <c r="N86" s="52">
        <f>L83+L84+L85</f>
        <v>148.30326726377061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642.64749147633927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452"/>
      <c r="L30" s="801" t="s">
        <v>945</v>
      </c>
      <c r="M30" s="802"/>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2432.3287023284493</v>
      </c>
      <c r="N48" s="272">
        <f>K48*M48</f>
        <v>2432.3287023284493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2432.3287023284493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2432.3287023284493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486.46574046568986</v>
      </c>
      <c r="M83" s="861"/>
      <c r="N83" s="51"/>
    </row>
    <row r="84" spans="1:14">
      <c r="B84" s="89" t="s">
        <v>973</v>
      </c>
      <c r="C84" s="90"/>
      <c r="D84" s="90"/>
      <c r="E84" s="90"/>
      <c r="F84" s="90"/>
      <c r="G84" s="90"/>
      <c r="H84" s="90"/>
      <c r="I84" s="87"/>
      <c r="J84" s="88"/>
      <c r="K84" s="304">
        <v>0.05</v>
      </c>
      <c r="L84" s="860">
        <f>N78*K84</f>
        <v>121.61643511642247</v>
      </c>
      <c r="M84" s="861"/>
      <c r="N84" s="51"/>
    </row>
    <row r="85" spans="1:14" ht="15.75" thickBot="1">
      <c r="B85" s="91" t="s">
        <v>974</v>
      </c>
      <c r="C85" s="92"/>
      <c r="D85" s="92"/>
      <c r="E85" s="92"/>
      <c r="F85" s="92"/>
      <c r="G85" s="92"/>
      <c r="H85" s="92"/>
      <c r="I85" s="93"/>
      <c r="J85" s="94"/>
      <c r="K85" s="305">
        <v>0.05</v>
      </c>
      <c r="L85" s="862">
        <f>N78*K85</f>
        <v>121.61643511642247</v>
      </c>
      <c r="M85" s="863"/>
      <c r="N85" s="51"/>
    </row>
    <row r="86" spans="1:14" ht="15.75" thickBot="1">
      <c r="B86" s="825" t="s">
        <v>953</v>
      </c>
      <c r="C86" s="826"/>
      <c r="D86" s="826"/>
      <c r="E86" s="826"/>
      <c r="F86" s="826"/>
      <c r="G86" s="826"/>
      <c r="H86" s="826"/>
      <c r="I86" s="826"/>
      <c r="J86" s="826"/>
      <c r="K86" s="826"/>
      <c r="L86" s="826"/>
      <c r="M86" s="827"/>
      <c r="N86" s="52">
        <f>L83+L84+L85</f>
        <v>729.69861069853482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3162.0273130269843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1437.2851422849926</v>
      </c>
      <c r="N48" s="272">
        <f>K48*M48</f>
        <v>1437.2851422849926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1437.2851422849926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1437.2851422849926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287.45702845699856</v>
      </c>
      <c r="M83" s="861"/>
      <c r="N83" s="51"/>
    </row>
    <row r="84" spans="1:14">
      <c r="B84" s="89" t="s">
        <v>973</v>
      </c>
      <c r="C84" s="90"/>
      <c r="D84" s="90"/>
      <c r="E84" s="90"/>
      <c r="F84" s="90"/>
      <c r="G84" s="90"/>
      <c r="H84" s="90"/>
      <c r="I84" s="87"/>
      <c r="J84" s="88"/>
      <c r="K84" s="304">
        <v>0.05</v>
      </c>
      <c r="L84" s="860">
        <f>N78*K84</f>
        <v>71.864257114249639</v>
      </c>
      <c r="M84" s="861"/>
      <c r="N84" s="51"/>
    </row>
    <row r="85" spans="1:14" ht="15.75" thickBot="1">
      <c r="B85" s="91" t="s">
        <v>974</v>
      </c>
      <c r="C85" s="92"/>
      <c r="D85" s="92"/>
      <c r="E85" s="92"/>
      <c r="F85" s="92"/>
      <c r="G85" s="92"/>
      <c r="H85" s="92"/>
      <c r="I85" s="93"/>
      <c r="J85" s="94"/>
      <c r="K85" s="305">
        <v>0.05</v>
      </c>
      <c r="L85" s="862">
        <f>N78*K85</f>
        <v>71.864257114249639</v>
      </c>
      <c r="M85" s="863"/>
      <c r="N85" s="51"/>
    </row>
    <row r="86" spans="1:14" ht="15.75" thickBot="1">
      <c r="B86" s="825" t="s">
        <v>953</v>
      </c>
      <c r="C86" s="826"/>
      <c r="D86" s="826"/>
      <c r="E86" s="826"/>
      <c r="F86" s="826"/>
      <c r="G86" s="826"/>
      <c r="H86" s="826"/>
      <c r="I86" s="826"/>
      <c r="J86" s="826"/>
      <c r="K86" s="826"/>
      <c r="L86" s="826"/>
      <c r="M86" s="827"/>
      <c r="N86" s="52">
        <f>L83+L84+L85</f>
        <v>431.18554268549786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1868.4706849704905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1437.2851422849926</v>
      </c>
      <c r="N48" s="272">
        <f>K48*M48</f>
        <v>1437.2851422849926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1437.2851422849926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1437.2851422849926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287.45702845699856</v>
      </c>
      <c r="M83" s="861"/>
      <c r="N83" s="51"/>
    </row>
    <row r="84" spans="1:14">
      <c r="B84" s="89" t="s">
        <v>973</v>
      </c>
      <c r="C84" s="90"/>
      <c r="D84" s="90"/>
      <c r="E84" s="90"/>
      <c r="F84" s="90"/>
      <c r="G84" s="90"/>
      <c r="H84" s="90"/>
      <c r="I84" s="87"/>
      <c r="J84" s="88"/>
      <c r="K84" s="304">
        <v>0.05</v>
      </c>
      <c r="L84" s="860">
        <f>N78*K84</f>
        <v>71.864257114249639</v>
      </c>
      <c r="M84" s="861"/>
      <c r="N84" s="51"/>
    </row>
    <row r="85" spans="1:14" ht="15.75" thickBot="1">
      <c r="B85" s="91" t="s">
        <v>974</v>
      </c>
      <c r="C85" s="92"/>
      <c r="D85" s="92"/>
      <c r="E85" s="92"/>
      <c r="F85" s="92"/>
      <c r="G85" s="92"/>
      <c r="H85" s="92"/>
      <c r="I85" s="93"/>
      <c r="J85" s="94"/>
      <c r="K85" s="305">
        <v>0.05</v>
      </c>
      <c r="L85" s="862">
        <f>N78*K85</f>
        <v>71.864257114249639</v>
      </c>
      <c r="M85" s="863"/>
      <c r="N85" s="51"/>
    </row>
    <row r="86" spans="1:14" ht="15.75" thickBot="1">
      <c r="B86" s="825" t="s">
        <v>953</v>
      </c>
      <c r="C86" s="826"/>
      <c r="D86" s="826"/>
      <c r="E86" s="826"/>
      <c r="F86" s="826"/>
      <c r="G86" s="826"/>
      <c r="H86" s="826"/>
      <c r="I86" s="826"/>
      <c r="J86" s="826"/>
      <c r="K86" s="826"/>
      <c r="L86" s="826"/>
      <c r="M86" s="827"/>
      <c r="N86" s="52">
        <f>L83+L84+L85</f>
        <v>431.18554268549786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1868.4706849704905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2321.768306768065</v>
      </c>
      <c r="N48" s="272">
        <f>K48*M48</f>
        <v>2321.768306768065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2321.768306768065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2321.768306768065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464.35366135361301</v>
      </c>
      <c r="M83" s="861"/>
      <c r="N83" s="51"/>
    </row>
    <row r="84" spans="1:14">
      <c r="B84" s="89" t="s">
        <v>973</v>
      </c>
      <c r="C84" s="90"/>
      <c r="D84" s="90"/>
      <c r="E84" s="90"/>
      <c r="F84" s="90"/>
      <c r="G84" s="90"/>
      <c r="H84" s="90"/>
      <c r="I84" s="87"/>
      <c r="J84" s="88"/>
      <c r="K84" s="304">
        <v>0.05</v>
      </c>
      <c r="L84" s="860">
        <f>N78*K84</f>
        <v>116.08841533840325</v>
      </c>
      <c r="M84" s="861"/>
      <c r="N84" s="51"/>
    </row>
    <row r="85" spans="1:14" ht="15.75" thickBot="1">
      <c r="B85" s="91" t="s">
        <v>974</v>
      </c>
      <c r="C85" s="92"/>
      <c r="D85" s="92"/>
      <c r="E85" s="92"/>
      <c r="F85" s="92"/>
      <c r="G85" s="92"/>
      <c r="H85" s="92"/>
      <c r="I85" s="93"/>
      <c r="J85" s="94"/>
      <c r="K85" s="305">
        <v>0.05</v>
      </c>
      <c r="L85" s="862">
        <f>N78*K85</f>
        <v>116.08841533840325</v>
      </c>
      <c r="M85" s="863"/>
      <c r="N85" s="51"/>
    </row>
    <row r="86" spans="1:14" ht="15.75" thickBot="1">
      <c r="B86" s="825" t="s">
        <v>953</v>
      </c>
      <c r="C86" s="826"/>
      <c r="D86" s="826"/>
      <c r="E86" s="826"/>
      <c r="F86" s="826"/>
      <c r="G86" s="826"/>
      <c r="H86" s="826"/>
      <c r="I86" s="826"/>
      <c r="J86" s="826"/>
      <c r="K86" s="826"/>
      <c r="L86" s="826"/>
      <c r="M86" s="827"/>
      <c r="N86" s="52">
        <f>L83+L84+L85</f>
        <v>696.53049203041951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3018.2987987984843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3715.1544684629048</v>
      </c>
      <c r="N48" s="272">
        <f>K48*M48</f>
        <v>3715.1544684629048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3715.1544684629048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3715.1544684629048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743.030893692581</v>
      </c>
      <c r="M83" s="861"/>
      <c r="N83" s="51"/>
    </row>
    <row r="84" spans="1:14">
      <c r="B84" s="89" t="s">
        <v>973</v>
      </c>
      <c r="C84" s="90"/>
      <c r="D84" s="90"/>
      <c r="E84" s="90"/>
      <c r="F84" s="90"/>
      <c r="G84" s="90"/>
      <c r="H84" s="90"/>
      <c r="I84" s="87"/>
      <c r="J84" s="88"/>
      <c r="K84" s="304">
        <v>0.05</v>
      </c>
      <c r="L84" s="860">
        <f>N78*K84</f>
        <v>185.75772342314525</v>
      </c>
      <c r="M84" s="861"/>
      <c r="N84" s="51"/>
    </row>
    <row r="85" spans="1:14" ht="15.75" thickBot="1">
      <c r="B85" s="91" t="s">
        <v>974</v>
      </c>
      <c r="C85" s="92"/>
      <c r="D85" s="92"/>
      <c r="E85" s="92"/>
      <c r="F85" s="92"/>
      <c r="G85" s="92"/>
      <c r="H85" s="92"/>
      <c r="I85" s="93"/>
      <c r="J85" s="94"/>
      <c r="K85" s="305">
        <v>0.05</v>
      </c>
      <c r="L85" s="862">
        <f>N78*K85</f>
        <v>185.75772342314525</v>
      </c>
      <c r="M85" s="863"/>
      <c r="N85" s="51"/>
    </row>
    <row r="86" spans="1:14" ht="15.75" thickBot="1">
      <c r="B86" s="825" t="s">
        <v>953</v>
      </c>
      <c r="C86" s="826"/>
      <c r="D86" s="826"/>
      <c r="E86" s="826"/>
      <c r="F86" s="826"/>
      <c r="G86" s="826"/>
      <c r="H86" s="826"/>
      <c r="I86" s="826"/>
      <c r="J86" s="826"/>
      <c r="K86" s="826"/>
      <c r="L86" s="826"/>
      <c r="M86" s="827"/>
      <c r="N86" s="52">
        <f>L83+L84+L85</f>
        <v>1114.5463405388716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4829.7008090017762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2653.4494934492172</v>
      </c>
      <c r="N48" s="272">
        <f>K48*M48</f>
        <v>2653.4494934492172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2653.4494934492172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2653.4494934492172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530.68989868984352</v>
      </c>
      <c r="M83" s="861"/>
      <c r="N83" s="51"/>
    </row>
    <row r="84" spans="1:14">
      <c r="B84" s="89" t="s">
        <v>973</v>
      </c>
      <c r="C84" s="90"/>
      <c r="D84" s="90"/>
      <c r="E84" s="90"/>
      <c r="F84" s="90"/>
      <c r="G84" s="90"/>
      <c r="H84" s="90"/>
      <c r="I84" s="87"/>
      <c r="J84" s="88"/>
      <c r="K84" s="304">
        <v>0.05</v>
      </c>
      <c r="L84" s="860">
        <f>N78*K84</f>
        <v>132.67247467246088</v>
      </c>
      <c r="M84" s="861"/>
      <c r="N84" s="51"/>
    </row>
    <row r="85" spans="1:14" ht="15.75" thickBot="1">
      <c r="B85" s="91" t="s">
        <v>974</v>
      </c>
      <c r="C85" s="92"/>
      <c r="D85" s="92"/>
      <c r="E85" s="92"/>
      <c r="F85" s="92"/>
      <c r="G85" s="92"/>
      <c r="H85" s="92"/>
      <c r="I85" s="93"/>
      <c r="J85" s="94"/>
      <c r="K85" s="305">
        <v>0.05</v>
      </c>
      <c r="L85" s="862">
        <f>N78*K85</f>
        <v>132.67247467246088</v>
      </c>
      <c r="M85" s="863"/>
      <c r="N85" s="51"/>
    </row>
    <row r="86" spans="1:14" ht="15.75" thickBot="1">
      <c r="B86" s="825" t="s">
        <v>953</v>
      </c>
      <c r="C86" s="826"/>
      <c r="D86" s="826"/>
      <c r="E86" s="826"/>
      <c r="F86" s="826"/>
      <c r="G86" s="826"/>
      <c r="H86" s="826"/>
      <c r="I86" s="826"/>
      <c r="J86" s="826"/>
      <c r="K86" s="826"/>
      <c r="L86" s="826"/>
      <c r="M86" s="827"/>
      <c r="N86" s="52">
        <f>L83+L84+L85</f>
        <v>796.03484803476533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3449.4843414839825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1990.0871200869128</v>
      </c>
      <c r="N48" s="272">
        <f>K48*M48</f>
        <v>1990.0871200869128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1990.0871200869128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1990.0871200869128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398.01742401738261</v>
      </c>
      <c r="M83" s="861"/>
      <c r="N83" s="51"/>
    </row>
    <row r="84" spans="1:14">
      <c r="B84" s="89" t="s">
        <v>973</v>
      </c>
      <c r="C84" s="90"/>
      <c r="D84" s="90"/>
      <c r="E84" s="90"/>
      <c r="F84" s="90"/>
      <c r="G84" s="90"/>
      <c r="H84" s="90"/>
      <c r="I84" s="87"/>
      <c r="J84" s="88"/>
      <c r="K84" s="304">
        <v>0.05</v>
      </c>
      <c r="L84" s="860">
        <f>N78*K84</f>
        <v>99.504356004345652</v>
      </c>
      <c r="M84" s="861"/>
      <c r="N84" s="51"/>
    </row>
    <row r="85" spans="1:14" ht="15.75" thickBot="1">
      <c r="B85" s="91" t="s">
        <v>974</v>
      </c>
      <c r="C85" s="92"/>
      <c r="D85" s="92"/>
      <c r="E85" s="92"/>
      <c r="F85" s="92"/>
      <c r="G85" s="92"/>
      <c r="H85" s="92"/>
      <c r="I85" s="93"/>
      <c r="J85" s="94"/>
      <c r="K85" s="305">
        <v>0.05</v>
      </c>
      <c r="L85" s="862">
        <f>N78*K85</f>
        <v>99.504356004345652</v>
      </c>
      <c r="M85" s="863"/>
      <c r="N85" s="51"/>
    </row>
    <row r="86" spans="1:14" ht="15.75" thickBot="1">
      <c r="B86" s="825" t="s">
        <v>953</v>
      </c>
      <c r="C86" s="826"/>
      <c r="D86" s="826"/>
      <c r="E86" s="826"/>
      <c r="F86" s="826"/>
      <c r="G86" s="826"/>
      <c r="H86" s="826"/>
      <c r="I86" s="826"/>
      <c r="J86" s="826"/>
      <c r="K86" s="826"/>
      <c r="L86" s="826"/>
      <c r="M86" s="827"/>
      <c r="N86" s="52">
        <f>L83+L84+L85</f>
        <v>597.02613602607391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2587.1132561129866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2985.130680130369</v>
      </c>
      <c r="N48" s="272">
        <f>K48*M48</f>
        <v>2985.130680130369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2985.130680130369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2985.130680130369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597.0261360260738</v>
      </c>
      <c r="M83" s="861"/>
      <c r="N83" s="51"/>
    </row>
    <row r="84" spans="1:14">
      <c r="B84" s="89" t="s">
        <v>973</v>
      </c>
      <c r="C84" s="90"/>
      <c r="D84" s="90"/>
      <c r="E84" s="90"/>
      <c r="F84" s="90"/>
      <c r="G84" s="90"/>
      <c r="H84" s="90"/>
      <c r="I84" s="87"/>
      <c r="J84" s="88"/>
      <c r="K84" s="304">
        <v>0.05</v>
      </c>
      <c r="L84" s="860">
        <f>N78*K84</f>
        <v>149.25653400651845</v>
      </c>
      <c r="M84" s="861"/>
      <c r="N84" s="51"/>
    </row>
    <row r="85" spans="1:14" ht="15.75" thickBot="1">
      <c r="B85" s="91" t="s">
        <v>974</v>
      </c>
      <c r="C85" s="92"/>
      <c r="D85" s="92"/>
      <c r="E85" s="92"/>
      <c r="F85" s="92"/>
      <c r="G85" s="92"/>
      <c r="H85" s="92"/>
      <c r="I85" s="93"/>
      <c r="J85" s="94"/>
      <c r="K85" s="305">
        <v>0.05</v>
      </c>
      <c r="L85" s="862">
        <f>N78*K85</f>
        <v>149.25653400651845</v>
      </c>
      <c r="M85" s="863"/>
      <c r="N85" s="51"/>
    </row>
    <row r="86" spans="1:14" ht="15.75" thickBot="1">
      <c r="B86" s="825" t="s">
        <v>953</v>
      </c>
      <c r="C86" s="826"/>
      <c r="D86" s="826"/>
      <c r="E86" s="826"/>
      <c r="F86" s="826"/>
      <c r="G86" s="826"/>
      <c r="H86" s="826"/>
      <c r="I86" s="826"/>
      <c r="J86" s="826"/>
      <c r="K86" s="826"/>
      <c r="L86" s="826"/>
      <c r="M86" s="827"/>
      <c r="N86" s="52">
        <f>L83+L84+L85</f>
        <v>895.5392040391107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3880.6698841694797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2985.130680130369</v>
      </c>
      <c r="N48" s="272">
        <f>K48*M48</f>
        <v>2985.130680130369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2985.130680130369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825" t="s">
        <v>953</v>
      </c>
      <c r="C76" s="826"/>
      <c r="D76" s="826"/>
      <c r="E76" s="826"/>
      <c r="F76" s="826"/>
      <c r="G76" s="826"/>
      <c r="H76" s="826"/>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2985.130680130369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597.0261360260738</v>
      </c>
      <c r="M83" s="861"/>
      <c r="N83" s="51"/>
    </row>
    <row r="84" spans="1:14">
      <c r="B84" s="89" t="s">
        <v>973</v>
      </c>
      <c r="C84" s="90"/>
      <c r="D84" s="90"/>
      <c r="E84" s="90"/>
      <c r="F84" s="90"/>
      <c r="G84" s="90"/>
      <c r="H84" s="90"/>
      <c r="I84" s="87"/>
      <c r="J84" s="88"/>
      <c r="K84" s="304">
        <v>0.05</v>
      </c>
      <c r="L84" s="860">
        <f>N78*K84</f>
        <v>149.25653400651845</v>
      </c>
      <c r="M84" s="861"/>
      <c r="N84" s="51"/>
    </row>
    <row r="85" spans="1:14" ht="15.75" thickBot="1">
      <c r="B85" s="91" t="s">
        <v>974</v>
      </c>
      <c r="C85" s="92"/>
      <c r="D85" s="92"/>
      <c r="E85" s="92"/>
      <c r="F85" s="92"/>
      <c r="G85" s="92"/>
      <c r="H85" s="92"/>
      <c r="I85" s="93"/>
      <c r="J85" s="94"/>
      <c r="K85" s="305">
        <v>0.05</v>
      </c>
      <c r="L85" s="862">
        <f>N78*K85</f>
        <v>149.25653400651845</v>
      </c>
      <c r="M85" s="863"/>
      <c r="N85" s="51"/>
    </row>
    <row r="86" spans="1:14" ht="15.75" thickBot="1">
      <c r="B86" s="825" t="s">
        <v>953</v>
      </c>
      <c r="C86" s="826"/>
      <c r="D86" s="826"/>
      <c r="E86" s="826"/>
      <c r="F86" s="826"/>
      <c r="G86" s="826"/>
      <c r="H86" s="826"/>
      <c r="I86" s="826"/>
      <c r="J86" s="826"/>
      <c r="K86" s="826"/>
      <c r="L86" s="826"/>
      <c r="M86" s="827"/>
      <c r="N86" s="52">
        <f>L83+L84+L85</f>
        <v>895.5392040391107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3880.6698841694797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2985.130680130369</v>
      </c>
      <c r="N48" s="272">
        <f>K48*M48</f>
        <v>2985.130680130369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2985.130680130369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2985.130680130369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597.0261360260738</v>
      </c>
      <c r="M83" s="861"/>
      <c r="N83" s="51"/>
    </row>
    <row r="84" spans="1:14">
      <c r="B84" s="89" t="s">
        <v>973</v>
      </c>
      <c r="C84" s="90"/>
      <c r="D84" s="90"/>
      <c r="E84" s="90"/>
      <c r="F84" s="90"/>
      <c r="G84" s="90"/>
      <c r="H84" s="90"/>
      <c r="I84" s="87"/>
      <c r="J84" s="88"/>
      <c r="K84" s="304">
        <v>0.05</v>
      </c>
      <c r="L84" s="860">
        <f>N78*K84</f>
        <v>149.25653400651845</v>
      </c>
      <c r="M84" s="861"/>
      <c r="N84" s="51"/>
    </row>
    <row r="85" spans="1:14" ht="15.75" thickBot="1">
      <c r="B85" s="91" t="s">
        <v>974</v>
      </c>
      <c r="C85" s="92"/>
      <c r="D85" s="92"/>
      <c r="E85" s="92"/>
      <c r="F85" s="92"/>
      <c r="G85" s="92"/>
      <c r="H85" s="92"/>
      <c r="I85" s="93"/>
      <c r="J85" s="94"/>
      <c r="K85" s="305">
        <v>0.05</v>
      </c>
      <c r="L85" s="862">
        <f>N78*K85</f>
        <v>149.25653400651845</v>
      </c>
      <c r="M85" s="863"/>
      <c r="N85" s="51"/>
    </row>
    <row r="86" spans="1:14" ht="15.75" thickBot="1">
      <c r="B86" s="825" t="s">
        <v>953</v>
      </c>
      <c r="C86" s="826"/>
      <c r="D86" s="826"/>
      <c r="E86" s="826"/>
      <c r="F86" s="826"/>
      <c r="G86" s="826"/>
      <c r="H86" s="826"/>
      <c r="I86" s="826"/>
      <c r="J86" s="826"/>
      <c r="K86" s="826"/>
      <c r="L86" s="826"/>
      <c r="M86" s="827"/>
      <c r="N86" s="52">
        <f>L83+L84+L85</f>
        <v>895.5392040391107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3880.6698841694797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2764.009889009601</v>
      </c>
      <c r="N48" s="272">
        <f>K48*M48</f>
        <v>2764.009889009601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2764.009889009601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2764.009889009601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552.8019778019202</v>
      </c>
      <c r="M83" s="861"/>
      <c r="N83" s="51"/>
    </row>
    <row r="84" spans="1:14">
      <c r="B84" s="89" t="s">
        <v>973</v>
      </c>
      <c r="C84" s="90"/>
      <c r="D84" s="90"/>
      <c r="E84" s="90"/>
      <c r="F84" s="90"/>
      <c r="G84" s="90"/>
      <c r="H84" s="90"/>
      <c r="I84" s="87"/>
      <c r="J84" s="88"/>
      <c r="K84" s="304">
        <v>0.05</v>
      </c>
      <c r="L84" s="860">
        <f>N78*K84</f>
        <v>138.20049445048005</v>
      </c>
      <c r="M84" s="861"/>
      <c r="N84" s="51"/>
    </row>
    <row r="85" spans="1:14" ht="15.75" thickBot="1">
      <c r="B85" s="91" t="s">
        <v>974</v>
      </c>
      <c r="C85" s="92"/>
      <c r="D85" s="92"/>
      <c r="E85" s="92"/>
      <c r="F85" s="92"/>
      <c r="G85" s="92"/>
      <c r="H85" s="92"/>
      <c r="I85" s="93"/>
      <c r="J85" s="94"/>
      <c r="K85" s="305">
        <v>0.05</v>
      </c>
      <c r="L85" s="862">
        <f>N78*K85</f>
        <v>138.20049445048005</v>
      </c>
      <c r="M85" s="863"/>
      <c r="N85" s="51"/>
    </row>
    <row r="86" spans="1:14" ht="15.75" thickBot="1">
      <c r="B86" s="825" t="s">
        <v>953</v>
      </c>
      <c r="C86" s="826"/>
      <c r="D86" s="826"/>
      <c r="E86" s="826"/>
      <c r="F86" s="826"/>
      <c r="G86" s="826"/>
      <c r="H86" s="826"/>
      <c r="I86" s="826"/>
      <c r="J86" s="826"/>
      <c r="K86" s="826"/>
      <c r="L86" s="826"/>
      <c r="M86" s="827"/>
      <c r="N86" s="52">
        <f>L83+L84+L85</f>
        <v>829.2029667028803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3593.2128557124815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3316.8118668115217</v>
      </c>
      <c r="N48" s="272">
        <f>K48*M48</f>
        <v>3316.8118668115217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3316.8118668115217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3316.8118668115217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663.36237336230442</v>
      </c>
      <c r="M83" s="861"/>
      <c r="N83" s="51"/>
    </row>
    <row r="84" spans="1:14">
      <c r="B84" s="89" t="s">
        <v>973</v>
      </c>
      <c r="C84" s="90"/>
      <c r="D84" s="90"/>
      <c r="E84" s="90"/>
      <c r="F84" s="90"/>
      <c r="G84" s="90"/>
      <c r="H84" s="90"/>
      <c r="I84" s="87"/>
      <c r="J84" s="88"/>
      <c r="K84" s="304">
        <v>0.05</v>
      </c>
      <c r="L84" s="860">
        <f>N78*K84</f>
        <v>165.84059334057611</v>
      </c>
      <c r="M84" s="861"/>
      <c r="N84" s="51"/>
    </row>
    <row r="85" spans="1:14" ht="15.75" thickBot="1">
      <c r="B85" s="91" t="s">
        <v>974</v>
      </c>
      <c r="C85" s="92"/>
      <c r="D85" s="92"/>
      <c r="E85" s="92"/>
      <c r="F85" s="92"/>
      <c r="G85" s="92"/>
      <c r="H85" s="92"/>
      <c r="I85" s="93"/>
      <c r="J85" s="94"/>
      <c r="K85" s="305">
        <v>0.05</v>
      </c>
      <c r="L85" s="862">
        <f>N78*K85</f>
        <v>165.84059334057611</v>
      </c>
      <c r="M85" s="863"/>
      <c r="N85" s="51"/>
    </row>
    <row r="86" spans="1:14" ht="15.75" thickBot="1">
      <c r="B86" s="825" t="s">
        <v>953</v>
      </c>
      <c r="C86" s="826"/>
      <c r="D86" s="826"/>
      <c r="E86" s="826"/>
      <c r="F86" s="826"/>
      <c r="G86" s="826"/>
      <c r="H86" s="826"/>
      <c r="I86" s="826"/>
      <c r="J86" s="826"/>
      <c r="K86" s="826"/>
      <c r="L86" s="826"/>
      <c r="M86" s="827"/>
      <c r="N86" s="52">
        <f>L83+L84+L85</f>
        <v>995.04356004345664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4311.8554268549778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3316.8118668115217</v>
      </c>
      <c r="N48" s="272">
        <f>K48*M48</f>
        <v>3316.8118668115217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3316.8118668115217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3316.8118668115217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663.36237336230442</v>
      </c>
      <c r="M83" s="861"/>
      <c r="N83" s="51"/>
    </row>
    <row r="84" spans="1:14">
      <c r="B84" s="89" t="s">
        <v>973</v>
      </c>
      <c r="C84" s="90"/>
      <c r="D84" s="90"/>
      <c r="E84" s="90"/>
      <c r="F84" s="90"/>
      <c r="G84" s="90"/>
      <c r="H84" s="90"/>
      <c r="I84" s="87"/>
      <c r="J84" s="88"/>
      <c r="K84" s="304">
        <v>0.05</v>
      </c>
      <c r="L84" s="860">
        <f>N78*K84</f>
        <v>165.84059334057611</v>
      </c>
      <c r="M84" s="861"/>
      <c r="N84" s="51"/>
    </row>
    <row r="85" spans="1:14" ht="15.75" thickBot="1">
      <c r="B85" s="91" t="s">
        <v>974</v>
      </c>
      <c r="C85" s="92"/>
      <c r="D85" s="92"/>
      <c r="E85" s="92"/>
      <c r="F85" s="92"/>
      <c r="G85" s="92"/>
      <c r="H85" s="92"/>
      <c r="I85" s="93"/>
      <c r="J85" s="94"/>
      <c r="K85" s="305">
        <v>0.05</v>
      </c>
      <c r="L85" s="862">
        <f>N78*K85</f>
        <v>165.84059334057611</v>
      </c>
      <c r="M85" s="863"/>
      <c r="N85" s="51"/>
    </row>
    <row r="86" spans="1:14" ht="15.75" thickBot="1">
      <c r="B86" s="825" t="s">
        <v>953</v>
      </c>
      <c r="C86" s="826"/>
      <c r="D86" s="826"/>
      <c r="E86" s="826"/>
      <c r="F86" s="826"/>
      <c r="G86" s="826"/>
      <c r="H86" s="826"/>
      <c r="I86" s="826"/>
      <c r="J86" s="826"/>
      <c r="K86" s="826"/>
      <c r="L86" s="826"/>
      <c r="M86" s="827"/>
      <c r="N86" s="52">
        <f>L83+L84+L85</f>
        <v>995.04356004345664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4311.8554268549778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3869.6138446134419</v>
      </c>
      <c r="N48" s="272">
        <f>K48*M48</f>
        <v>3869.6138446134419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3869.6138446134419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3869.6138446134419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773.92276892268842</v>
      </c>
      <c r="M83" s="861"/>
      <c r="N83" s="51"/>
    </row>
    <row r="84" spans="1:14">
      <c r="B84" s="89" t="s">
        <v>973</v>
      </c>
      <c r="C84" s="90"/>
      <c r="D84" s="90"/>
      <c r="E84" s="90"/>
      <c r="F84" s="90"/>
      <c r="G84" s="90"/>
      <c r="H84" s="90"/>
      <c r="I84" s="87"/>
      <c r="J84" s="88"/>
      <c r="K84" s="304">
        <v>0.05</v>
      </c>
      <c r="L84" s="860">
        <f>N78*K84</f>
        <v>193.4806922306721</v>
      </c>
      <c r="M84" s="861"/>
      <c r="N84" s="51"/>
    </row>
    <row r="85" spans="1:14" ht="15.75" thickBot="1">
      <c r="B85" s="91" t="s">
        <v>974</v>
      </c>
      <c r="C85" s="92"/>
      <c r="D85" s="92"/>
      <c r="E85" s="92"/>
      <c r="F85" s="92"/>
      <c r="G85" s="92"/>
      <c r="H85" s="92"/>
      <c r="I85" s="93"/>
      <c r="J85" s="94"/>
      <c r="K85" s="305">
        <v>0.05</v>
      </c>
      <c r="L85" s="862">
        <f>N78*K85</f>
        <v>193.4806922306721</v>
      </c>
      <c r="M85" s="863"/>
      <c r="N85" s="51"/>
    </row>
    <row r="86" spans="1:14" ht="15.75" thickBot="1">
      <c r="B86" s="825" t="s">
        <v>953</v>
      </c>
      <c r="C86" s="826"/>
      <c r="D86" s="826"/>
      <c r="E86" s="826"/>
      <c r="F86" s="826"/>
      <c r="G86" s="826"/>
      <c r="H86" s="826"/>
      <c r="I86" s="826"/>
      <c r="J86" s="826"/>
      <c r="K86" s="826"/>
      <c r="L86" s="826"/>
      <c r="M86" s="827"/>
      <c r="N86" s="52">
        <f>L83+L84+L85</f>
        <v>1160.8841533840325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5030.4979979974742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3980.1742401738256</v>
      </c>
      <c r="N48" s="272">
        <f>K48*M48</f>
        <v>3980.1742401738256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3980.1742401738256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3980.1742401738256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796.03484803476522</v>
      </c>
      <c r="M83" s="861"/>
      <c r="N83" s="51"/>
    </row>
    <row r="84" spans="1:14">
      <c r="B84" s="89" t="s">
        <v>973</v>
      </c>
      <c r="C84" s="90"/>
      <c r="D84" s="90"/>
      <c r="E84" s="90"/>
      <c r="F84" s="90"/>
      <c r="G84" s="90"/>
      <c r="H84" s="90"/>
      <c r="I84" s="87"/>
      <c r="J84" s="88"/>
      <c r="K84" s="304">
        <v>0.05</v>
      </c>
      <c r="L84" s="860">
        <f>N78*K84</f>
        <v>199.0087120086913</v>
      </c>
      <c r="M84" s="861"/>
      <c r="N84" s="51"/>
    </row>
    <row r="85" spans="1:14" ht="15.75" thickBot="1">
      <c r="B85" s="91" t="s">
        <v>974</v>
      </c>
      <c r="C85" s="92"/>
      <c r="D85" s="92"/>
      <c r="E85" s="92"/>
      <c r="F85" s="92"/>
      <c r="G85" s="92"/>
      <c r="H85" s="92"/>
      <c r="I85" s="93"/>
      <c r="J85" s="94"/>
      <c r="K85" s="305">
        <v>0.05</v>
      </c>
      <c r="L85" s="862">
        <f>N78*K85</f>
        <v>199.0087120086913</v>
      </c>
      <c r="M85" s="863"/>
      <c r="N85" s="51"/>
    </row>
    <row r="86" spans="1:14" ht="15.75" thickBot="1">
      <c r="B86" s="825" t="s">
        <v>953</v>
      </c>
      <c r="C86" s="826"/>
      <c r="D86" s="826"/>
      <c r="E86" s="826"/>
      <c r="F86" s="826"/>
      <c r="G86" s="826"/>
      <c r="H86" s="826"/>
      <c r="I86" s="826"/>
      <c r="J86" s="826"/>
      <c r="K86" s="826"/>
      <c r="L86" s="826"/>
      <c r="M86" s="827"/>
      <c r="N86" s="52">
        <f>L83+L84+L85</f>
        <v>1194.0522720521478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5174.2265122259732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3648.4930534926734</v>
      </c>
      <c r="N48" s="272">
        <f>K48*M48</f>
        <v>3648.4930534926734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3648.4930534926734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3648.4930534926734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729.69861069853471</v>
      </c>
      <c r="M83" s="861"/>
      <c r="N83" s="51"/>
    </row>
    <row r="84" spans="1:14">
      <c r="B84" s="89" t="s">
        <v>973</v>
      </c>
      <c r="C84" s="90"/>
      <c r="D84" s="90"/>
      <c r="E84" s="90"/>
      <c r="F84" s="90"/>
      <c r="G84" s="90"/>
      <c r="H84" s="90"/>
      <c r="I84" s="87"/>
      <c r="J84" s="88"/>
      <c r="K84" s="304">
        <v>0.05</v>
      </c>
      <c r="L84" s="860">
        <f>N78*K84</f>
        <v>182.42465267463368</v>
      </c>
      <c r="M84" s="861"/>
      <c r="N84" s="51"/>
    </row>
    <row r="85" spans="1:14" ht="15.75" thickBot="1">
      <c r="B85" s="91" t="s">
        <v>974</v>
      </c>
      <c r="C85" s="92"/>
      <c r="D85" s="92"/>
      <c r="E85" s="92"/>
      <c r="F85" s="92"/>
      <c r="G85" s="92"/>
      <c r="H85" s="92"/>
      <c r="I85" s="93"/>
      <c r="J85" s="94"/>
      <c r="K85" s="305">
        <v>0.05</v>
      </c>
      <c r="L85" s="862">
        <f>N78*K85</f>
        <v>182.42465267463368</v>
      </c>
      <c r="M85" s="863"/>
      <c r="N85" s="51"/>
    </row>
    <row r="86" spans="1:14" ht="15.75" thickBot="1">
      <c r="B86" s="825" t="s">
        <v>953</v>
      </c>
      <c r="C86" s="826"/>
      <c r="D86" s="826"/>
      <c r="E86" s="826"/>
      <c r="F86" s="826"/>
      <c r="G86" s="826"/>
      <c r="H86" s="826"/>
      <c r="I86" s="826"/>
      <c r="J86" s="826"/>
      <c r="K86" s="826"/>
      <c r="L86" s="826"/>
      <c r="M86" s="827"/>
      <c r="N86" s="52">
        <f>L83+L84+L85</f>
        <v>1094.5479160478021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4743.040969540476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4196.9593295079121</v>
      </c>
      <c r="N48" s="272">
        <f>K48*M48</f>
        <v>4196.9593295079121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4196.9593295079121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4196.9593295079121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839.39186590158249</v>
      </c>
      <c r="M83" s="861"/>
      <c r="N83" s="51"/>
    </row>
    <row r="84" spans="1:14">
      <c r="B84" s="89" t="s">
        <v>973</v>
      </c>
      <c r="C84" s="90"/>
      <c r="D84" s="90"/>
      <c r="E84" s="90"/>
      <c r="F84" s="90"/>
      <c r="G84" s="90"/>
      <c r="H84" s="90"/>
      <c r="I84" s="87"/>
      <c r="J84" s="88"/>
      <c r="K84" s="304">
        <v>0.05</v>
      </c>
      <c r="L84" s="860">
        <f>N78*K84</f>
        <v>209.84796647539562</v>
      </c>
      <c r="M84" s="861"/>
      <c r="N84" s="51"/>
    </row>
    <row r="85" spans="1:14" ht="15.75" thickBot="1">
      <c r="B85" s="91" t="s">
        <v>974</v>
      </c>
      <c r="C85" s="92"/>
      <c r="D85" s="92"/>
      <c r="E85" s="92"/>
      <c r="F85" s="92"/>
      <c r="G85" s="92"/>
      <c r="H85" s="92"/>
      <c r="I85" s="93"/>
      <c r="J85" s="94"/>
      <c r="K85" s="305">
        <v>0.05</v>
      </c>
      <c r="L85" s="862">
        <f>N78*K85</f>
        <v>209.84796647539562</v>
      </c>
      <c r="M85" s="863"/>
      <c r="N85" s="51"/>
    </row>
    <row r="86" spans="1:14" ht="15.75" thickBot="1">
      <c r="B86" s="825" t="s">
        <v>953</v>
      </c>
      <c r="C86" s="826"/>
      <c r="D86" s="826"/>
      <c r="E86" s="826"/>
      <c r="F86" s="826"/>
      <c r="G86" s="826"/>
      <c r="H86" s="826"/>
      <c r="I86" s="826"/>
      <c r="J86" s="826"/>
      <c r="K86" s="826"/>
      <c r="L86" s="826"/>
      <c r="M86" s="827"/>
      <c r="N86" s="52">
        <f>L83+L84+L85</f>
        <v>1259.0877988523737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5456.0471283602856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500</v>
      </c>
      <c r="N36" s="272">
        <f>K36/M36</f>
        <v>180.52755101868135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500</v>
      </c>
      <c r="N37" s="272">
        <f>K37/M37</f>
        <v>65.038570972964877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246.10743199164625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2321.768306768065</v>
      </c>
      <c r="N48" s="272">
        <f>K48*M48</f>
        <v>2321.768306768065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2321.768306768065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3"/>
      <c r="M64" s="904"/>
      <c r="N64" s="127"/>
    </row>
    <row r="65" spans="1:14" ht="15.75" thickBot="1">
      <c r="B65" s="914" t="s">
        <v>953</v>
      </c>
      <c r="C65" s="868"/>
      <c r="D65" s="868"/>
      <c r="E65" s="868"/>
      <c r="F65" s="868"/>
      <c r="G65" s="868"/>
      <c r="H65" s="868"/>
      <c r="I65" s="868"/>
      <c r="J65" s="868"/>
      <c r="K65" s="868"/>
      <c r="L65" s="868"/>
      <c r="M65" s="869"/>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4" t="s">
        <v>963</v>
      </c>
      <c r="C69" s="865"/>
      <c r="D69" s="865"/>
      <c r="E69" s="865"/>
      <c r="F69" s="865"/>
      <c r="G69" s="865"/>
      <c r="H69" s="865"/>
      <c r="I69" s="73" t="s">
        <v>964</v>
      </c>
      <c r="J69" s="75" t="s">
        <v>1410</v>
      </c>
      <c r="K69" s="74" t="s">
        <v>966</v>
      </c>
      <c r="L69" s="866" t="s">
        <v>950</v>
      </c>
      <c r="M69" s="867"/>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1"/>
      <c r="C74" s="902"/>
      <c r="D74" s="902"/>
      <c r="E74" s="902"/>
      <c r="F74" s="902"/>
      <c r="G74" s="902"/>
      <c r="H74" s="902"/>
      <c r="I74" s="126"/>
      <c r="J74" s="126"/>
      <c r="K74" s="126"/>
      <c r="L74" s="915"/>
      <c r="M74" s="915"/>
      <c r="N74" s="45"/>
    </row>
    <row r="75" spans="1:14" ht="15.75" thickBot="1">
      <c r="B75" s="914" t="s">
        <v>953</v>
      </c>
      <c r="C75" s="868"/>
      <c r="D75" s="868"/>
      <c r="E75" s="868"/>
      <c r="F75" s="868"/>
      <c r="G75" s="868"/>
      <c r="H75" s="868"/>
      <c r="I75" s="868"/>
      <c r="J75" s="868"/>
      <c r="K75" s="868"/>
      <c r="L75" s="868"/>
      <c r="M75" s="869"/>
      <c r="N75" s="301">
        <f>SUM(N70:N74)</f>
        <v>54.131</v>
      </c>
    </row>
    <row r="76" spans="1:14" ht="15.75" thickBot="1">
      <c r="B76" s="33"/>
      <c r="C76" s="34"/>
      <c r="D76" s="34"/>
      <c r="E76" s="34"/>
      <c r="F76" s="34"/>
      <c r="G76" s="34"/>
      <c r="H76" s="34"/>
      <c r="I76" s="34"/>
      <c r="J76" s="34"/>
      <c r="K76" s="34"/>
      <c r="L76" s="34"/>
      <c r="M76" s="34"/>
      <c r="N76" s="35"/>
    </row>
    <row r="77" spans="1:14" ht="15.75" thickBot="1">
      <c r="B77" s="825" t="s">
        <v>967</v>
      </c>
      <c r="C77" s="826"/>
      <c r="D77" s="826"/>
      <c r="E77" s="826"/>
      <c r="F77" s="826"/>
      <c r="G77" s="826"/>
      <c r="H77" s="826"/>
      <c r="I77" s="826"/>
      <c r="J77" s="826"/>
      <c r="K77" s="826"/>
      <c r="L77" s="826"/>
      <c r="M77" s="827"/>
      <c r="N77" s="99">
        <f>N43+N54+N65+N75</f>
        <v>2622.006738759711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524.40134775194224</v>
      </c>
      <c r="M82" s="861"/>
      <c r="N82" s="51"/>
    </row>
    <row r="83" spans="1:14">
      <c r="B83" s="89" t="s">
        <v>973</v>
      </c>
      <c r="C83" s="90"/>
      <c r="D83" s="90"/>
      <c r="E83" s="90"/>
      <c r="F83" s="90"/>
      <c r="G83" s="90"/>
      <c r="H83" s="90"/>
      <c r="I83" s="87"/>
      <c r="J83" s="88"/>
      <c r="K83" s="304">
        <v>0.05</v>
      </c>
      <c r="L83" s="860">
        <f>N77*K83</f>
        <v>131.10033693798556</v>
      </c>
      <c r="M83" s="861"/>
      <c r="N83" s="51"/>
    </row>
    <row r="84" spans="1:14" ht="15.75" thickBot="1">
      <c r="B84" s="91" t="s">
        <v>974</v>
      </c>
      <c r="C84" s="92"/>
      <c r="D84" s="92"/>
      <c r="E84" s="92"/>
      <c r="F84" s="92"/>
      <c r="G84" s="92"/>
      <c r="H84" s="92"/>
      <c r="I84" s="93"/>
      <c r="J84" s="94"/>
      <c r="K84" s="305">
        <v>0.05</v>
      </c>
      <c r="L84" s="862">
        <f>N77*K84</f>
        <v>131.10033693798556</v>
      </c>
      <c r="M84" s="863"/>
      <c r="N84" s="51"/>
    </row>
    <row r="85" spans="1:14" ht="15.75" thickBot="1">
      <c r="B85" s="825" t="s">
        <v>953</v>
      </c>
      <c r="C85" s="826"/>
      <c r="D85" s="826"/>
      <c r="E85" s="826"/>
      <c r="F85" s="826"/>
      <c r="G85" s="826"/>
      <c r="H85" s="826"/>
      <c r="I85" s="826"/>
      <c r="J85" s="826"/>
      <c r="K85" s="826"/>
      <c r="L85" s="826"/>
      <c r="M85" s="827"/>
      <c r="N85" s="52">
        <f>L82+L83+L84</f>
        <v>786.60202162791325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3408.608760387624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500</v>
      </c>
      <c r="N36" s="272">
        <f>K36/M36</f>
        <v>180.52755101868135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500</v>
      </c>
      <c r="N37" s="272">
        <f>K37/M37</f>
        <v>65.038570972964877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246.10743199164625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1437.2851422849926</v>
      </c>
      <c r="N48" s="272">
        <f>K48*M48</f>
        <v>1437.2851422849926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1437.2851422849926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1737.523574276639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347.50471485532785</v>
      </c>
      <c r="M83" s="861"/>
      <c r="N83" s="51"/>
    </row>
    <row r="84" spans="1:14">
      <c r="B84" s="89" t="s">
        <v>973</v>
      </c>
      <c r="C84" s="90"/>
      <c r="D84" s="90"/>
      <c r="E84" s="90"/>
      <c r="F84" s="90"/>
      <c r="G84" s="90"/>
      <c r="H84" s="90"/>
      <c r="I84" s="87"/>
      <c r="J84" s="88"/>
      <c r="K84" s="304">
        <v>0.05</v>
      </c>
      <c r="L84" s="860">
        <f>N78*K84</f>
        <v>86.876178713831962</v>
      </c>
      <c r="M84" s="861"/>
      <c r="N84" s="51"/>
    </row>
    <row r="85" spans="1:14" ht="15.75" thickBot="1">
      <c r="B85" s="91" t="s">
        <v>974</v>
      </c>
      <c r="C85" s="92"/>
      <c r="D85" s="92"/>
      <c r="E85" s="92"/>
      <c r="F85" s="92"/>
      <c r="G85" s="92"/>
      <c r="H85" s="92"/>
      <c r="I85" s="93"/>
      <c r="J85" s="94"/>
      <c r="K85" s="305">
        <v>0.05</v>
      </c>
      <c r="L85" s="862">
        <f>N78*K85</f>
        <v>86.876178713831962</v>
      </c>
      <c r="M85" s="863"/>
      <c r="N85" s="51"/>
    </row>
    <row r="86" spans="1:14" ht="15.75" thickBot="1">
      <c r="B86" s="825" t="s">
        <v>953</v>
      </c>
      <c r="C86" s="826"/>
      <c r="D86" s="826"/>
      <c r="E86" s="826"/>
      <c r="F86" s="826"/>
      <c r="G86" s="826"/>
      <c r="H86" s="826"/>
      <c r="I86" s="826"/>
      <c r="J86" s="826"/>
      <c r="K86" s="826"/>
      <c r="L86" s="826"/>
      <c r="M86" s="827"/>
      <c r="N86" s="52">
        <f>L83+L84+L85</f>
        <v>521.25707228299177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2258.7806465596309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500</v>
      </c>
      <c r="N36" s="272">
        <f>K36/M36</f>
        <v>180.52755101868135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500</v>
      </c>
      <c r="N37" s="272">
        <f>K37/M37</f>
        <v>65.038570972964877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246.10743199164625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9176.5128315118764</v>
      </c>
      <c r="N48" s="272">
        <f>K48*M48</f>
        <v>2752.9538494535627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2752.9538494535627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3053.1922814452087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610.63845628904176</v>
      </c>
      <c r="M83" s="861"/>
      <c r="N83" s="51"/>
    </row>
    <row r="84" spans="1:14">
      <c r="B84" s="89" t="s">
        <v>973</v>
      </c>
      <c r="C84" s="90"/>
      <c r="D84" s="90"/>
      <c r="E84" s="90"/>
      <c r="F84" s="90"/>
      <c r="G84" s="90"/>
      <c r="H84" s="90"/>
      <c r="I84" s="87"/>
      <c r="J84" s="88"/>
      <c r="K84" s="304">
        <v>0.05</v>
      </c>
      <c r="L84" s="860">
        <f>N78*K84</f>
        <v>152.65961407226044</v>
      </c>
      <c r="M84" s="861"/>
      <c r="N84" s="51"/>
    </row>
    <row r="85" spans="1:14" ht="15.75" thickBot="1">
      <c r="B85" s="91" t="s">
        <v>974</v>
      </c>
      <c r="C85" s="92"/>
      <c r="D85" s="92"/>
      <c r="E85" s="92"/>
      <c r="F85" s="92"/>
      <c r="G85" s="92"/>
      <c r="H85" s="92"/>
      <c r="I85" s="93"/>
      <c r="J85" s="94"/>
      <c r="K85" s="305">
        <v>0.05</v>
      </c>
      <c r="L85" s="862">
        <f>N78*K85</f>
        <v>152.65961407226044</v>
      </c>
      <c r="M85" s="863"/>
      <c r="N85" s="51"/>
    </row>
    <row r="86" spans="1:14" ht="15.75" thickBot="1">
      <c r="B86" s="825" t="s">
        <v>953</v>
      </c>
      <c r="C86" s="826"/>
      <c r="D86" s="826"/>
      <c r="E86" s="826"/>
      <c r="F86" s="826"/>
      <c r="G86" s="826"/>
      <c r="H86" s="826"/>
      <c r="I86" s="826"/>
      <c r="J86" s="826"/>
      <c r="K86" s="826"/>
      <c r="L86" s="826"/>
      <c r="M86" s="827"/>
      <c r="N86" s="52">
        <f>L83+L84+L85</f>
        <v>915.95768443356258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3969.1499658787711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90263.775509340674</v>
      </c>
      <c r="L36" s="270"/>
      <c r="M36" s="271">
        <v>500</v>
      </c>
      <c r="N36" s="272">
        <f>K36/M36</f>
        <v>180.52755101868135</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32519.285486482437</v>
      </c>
      <c r="L37" s="270"/>
      <c r="M37" s="271">
        <v>500</v>
      </c>
      <c r="N37" s="272">
        <f>K37/M37</f>
        <v>65.038570972964877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246.10743199164625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1879.5267245265291</v>
      </c>
      <c r="N48" s="272">
        <f>K48*M48</f>
        <v>845.78702603693807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845.78702603693807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1146.0254580285844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229.20509160571689</v>
      </c>
      <c r="M83" s="861"/>
      <c r="N83" s="51"/>
    </row>
    <row r="84" spans="1:14">
      <c r="B84" s="89" t="s">
        <v>973</v>
      </c>
      <c r="C84" s="90"/>
      <c r="D84" s="90"/>
      <c r="E84" s="90"/>
      <c r="F84" s="90"/>
      <c r="G84" s="90"/>
      <c r="H84" s="90"/>
      <c r="I84" s="87"/>
      <c r="J84" s="88"/>
      <c r="K84" s="304">
        <v>0.05</v>
      </c>
      <c r="L84" s="860">
        <f>N78*K84</f>
        <v>57.301272901429222</v>
      </c>
      <c r="M84" s="861"/>
      <c r="N84" s="51"/>
    </row>
    <row r="85" spans="1:14" ht="15.75" thickBot="1">
      <c r="B85" s="91" t="s">
        <v>974</v>
      </c>
      <c r="C85" s="92"/>
      <c r="D85" s="92"/>
      <c r="E85" s="92"/>
      <c r="F85" s="92"/>
      <c r="G85" s="92"/>
      <c r="H85" s="92"/>
      <c r="I85" s="93"/>
      <c r="J85" s="94"/>
      <c r="K85" s="305">
        <v>0.05</v>
      </c>
      <c r="L85" s="862">
        <f>N78*K85</f>
        <v>57.301272901429222</v>
      </c>
      <c r="M85" s="863"/>
      <c r="N85" s="51"/>
    </row>
    <row r="86" spans="1:14" ht="15.75" thickBot="1">
      <c r="B86" s="825" t="s">
        <v>953</v>
      </c>
      <c r="C86" s="826"/>
      <c r="D86" s="826"/>
      <c r="E86" s="826"/>
      <c r="F86" s="826"/>
      <c r="G86" s="826"/>
      <c r="H86" s="826"/>
      <c r="I86" s="826"/>
      <c r="J86" s="826"/>
      <c r="K86" s="826"/>
      <c r="L86" s="826"/>
      <c r="M86" s="827"/>
      <c r="N86" s="52">
        <f>L83+L84+L85</f>
        <v>343.80763740857532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1489.8330954371597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206"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500</v>
      </c>
      <c r="N36" s="272">
        <f>K36/M36</f>
        <v>180.52755101868135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500</v>
      </c>
      <c r="N37" s="272">
        <f>K37/M37</f>
        <v>65.038570972964877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246.10743199164625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1768.9663289661448</v>
      </c>
      <c r="N48" s="272">
        <f>K48*M48</f>
        <v>796.03484803476522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796.03484803476522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1096.2732800264116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219.25465600528233</v>
      </c>
      <c r="M83" s="861"/>
      <c r="N83" s="51"/>
    </row>
    <row r="84" spans="1:14">
      <c r="B84" s="89" t="s">
        <v>973</v>
      </c>
      <c r="C84" s="90"/>
      <c r="D84" s="90"/>
      <c r="E84" s="90"/>
      <c r="F84" s="90"/>
      <c r="G84" s="90"/>
      <c r="H84" s="90"/>
      <c r="I84" s="87"/>
      <c r="J84" s="88"/>
      <c r="K84" s="304">
        <v>0.05</v>
      </c>
      <c r="L84" s="860">
        <f>N78*K84</f>
        <v>54.813664001320582</v>
      </c>
      <c r="M84" s="861"/>
      <c r="N84" s="51"/>
    </row>
    <row r="85" spans="1:14" ht="15.75" thickBot="1">
      <c r="B85" s="91" t="s">
        <v>974</v>
      </c>
      <c r="C85" s="92"/>
      <c r="D85" s="92"/>
      <c r="E85" s="92"/>
      <c r="F85" s="92"/>
      <c r="G85" s="92"/>
      <c r="H85" s="92"/>
      <c r="I85" s="93"/>
      <c r="J85" s="94"/>
      <c r="K85" s="305">
        <v>0.05</v>
      </c>
      <c r="L85" s="862">
        <f>N78*K85</f>
        <v>54.813664001320582</v>
      </c>
      <c r="M85" s="863"/>
      <c r="N85" s="51"/>
    </row>
    <row r="86" spans="1:14" ht="15.75" thickBot="1">
      <c r="B86" s="825" t="s">
        <v>953</v>
      </c>
      <c r="C86" s="826"/>
      <c r="D86" s="826"/>
      <c r="E86" s="826"/>
      <c r="F86" s="826"/>
      <c r="G86" s="826"/>
      <c r="H86" s="826"/>
      <c r="I86" s="826"/>
      <c r="J86" s="826"/>
      <c r="K86" s="826"/>
      <c r="L86" s="826"/>
      <c r="M86" s="827"/>
      <c r="N86" s="52">
        <f>L83+L84+L85</f>
        <v>328.88198400792351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1425.1552640343352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500</v>
      </c>
      <c r="N36" s="272">
        <f>K36/M36</f>
        <v>180.52755101868135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500</v>
      </c>
      <c r="N37" s="272">
        <f>K37/M37</f>
        <v>65.038570972964877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246.10743199164625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1879.5267245265291</v>
      </c>
      <c r="N48" s="272">
        <f>K48*M48</f>
        <v>845.78702603693807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845.78702603693807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1146.0254580285844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229.20509160571689</v>
      </c>
      <c r="M83" s="861"/>
      <c r="N83" s="51"/>
    </row>
    <row r="84" spans="1:14">
      <c r="B84" s="89" t="s">
        <v>973</v>
      </c>
      <c r="C84" s="90"/>
      <c r="D84" s="90"/>
      <c r="E84" s="90"/>
      <c r="F84" s="90"/>
      <c r="G84" s="90"/>
      <c r="H84" s="90"/>
      <c r="I84" s="87"/>
      <c r="J84" s="88"/>
      <c r="K84" s="304">
        <v>0.05</v>
      </c>
      <c r="L84" s="860">
        <f>N78*K84</f>
        <v>57.301272901429222</v>
      </c>
      <c r="M84" s="861"/>
      <c r="N84" s="51"/>
    </row>
    <row r="85" spans="1:14" ht="15.75" thickBot="1">
      <c r="B85" s="91" t="s">
        <v>974</v>
      </c>
      <c r="C85" s="92"/>
      <c r="D85" s="92"/>
      <c r="E85" s="92"/>
      <c r="F85" s="92"/>
      <c r="G85" s="92"/>
      <c r="H85" s="92"/>
      <c r="I85" s="93"/>
      <c r="J85" s="94"/>
      <c r="K85" s="305">
        <v>0.05</v>
      </c>
      <c r="L85" s="862">
        <f>N78*K85</f>
        <v>57.301272901429222</v>
      </c>
      <c r="M85" s="863"/>
      <c r="N85" s="51"/>
    </row>
    <row r="86" spans="1:14" ht="15.75" thickBot="1">
      <c r="B86" s="825" t="s">
        <v>953</v>
      </c>
      <c r="C86" s="826"/>
      <c r="D86" s="826"/>
      <c r="E86" s="826"/>
      <c r="F86" s="826"/>
      <c r="G86" s="826"/>
      <c r="H86" s="826"/>
      <c r="I86" s="826"/>
      <c r="J86" s="826"/>
      <c r="K86" s="826"/>
      <c r="L86" s="826"/>
      <c r="M86" s="827"/>
      <c r="N86" s="52">
        <f>L83+L84+L85</f>
        <v>343.80763740857532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1489.8330954371597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500</v>
      </c>
      <c r="N36" s="272">
        <f>K36/M36</f>
        <v>180.52755101868135</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500</v>
      </c>
      <c r="N37" s="272">
        <f>K37/M37</f>
        <v>65.038570972964877</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0.54131000000000007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246.10743199164625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2321.768306768065</v>
      </c>
      <c r="N48" s="272">
        <f>K48*M48</f>
        <v>1044.7957380456294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1044.7957380456294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54.131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1345.0341700372758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269.00683400745515</v>
      </c>
      <c r="M83" s="861"/>
      <c r="N83" s="51"/>
    </row>
    <row r="84" spans="1:14">
      <c r="B84" s="89" t="s">
        <v>973</v>
      </c>
      <c r="C84" s="90"/>
      <c r="D84" s="90"/>
      <c r="E84" s="90"/>
      <c r="F84" s="90"/>
      <c r="G84" s="90"/>
      <c r="H84" s="90"/>
      <c r="I84" s="87"/>
      <c r="J84" s="88"/>
      <c r="K84" s="304">
        <v>0.05</v>
      </c>
      <c r="L84" s="860">
        <f>N78*K84</f>
        <v>67.251708501863789</v>
      </c>
      <c r="M84" s="861"/>
      <c r="N84" s="51"/>
    </row>
    <row r="85" spans="1:14" ht="15.75" thickBot="1">
      <c r="B85" s="91" t="s">
        <v>974</v>
      </c>
      <c r="C85" s="92"/>
      <c r="D85" s="92"/>
      <c r="E85" s="92"/>
      <c r="F85" s="92"/>
      <c r="G85" s="92"/>
      <c r="H85" s="92"/>
      <c r="I85" s="93"/>
      <c r="J85" s="94"/>
      <c r="K85" s="305">
        <v>0.05</v>
      </c>
      <c r="L85" s="862">
        <f>N78*K85</f>
        <v>67.251708501863789</v>
      </c>
      <c r="M85" s="863"/>
      <c r="N85" s="51"/>
    </row>
    <row r="86" spans="1:14" ht="15.75" thickBot="1">
      <c r="B86" s="825" t="s">
        <v>953</v>
      </c>
      <c r="C86" s="826"/>
      <c r="D86" s="826"/>
      <c r="E86" s="826"/>
      <c r="F86" s="826"/>
      <c r="G86" s="826"/>
      <c r="H86" s="826"/>
      <c r="I86" s="826"/>
      <c r="J86" s="826"/>
      <c r="K86" s="826"/>
      <c r="L86" s="826"/>
      <c r="M86" s="827"/>
      <c r="N86" s="52">
        <f>L83+L84+L85</f>
        <v>403.51025101118273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1748.5444210484584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400</v>
      </c>
      <c r="N36" s="272">
        <f>K36/M36</f>
        <v>225.6594387733517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400</v>
      </c>
      <c r="N37" s="272">
        <f>K37/M37</f>
        <v>349.48250731136142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71">
        <v>400</v>
      </c>
      <c r="N38" s="272">
        <f>K38/M38</f>
        <v>81.298213716206092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879">
        <v>400</v>
      </c>
      <c r="M39" s="880"/>
      <c r="N39" s="272">
        <f>K39/L39</f>
        <v>230.23654124429567</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887.68673305650998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1768.9663289661448</v>
      </c>
      <c r="N48" s="272">
        <f>K48*M48</f>
        <v>3237.2083820080452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57389.444061264127</v>
      </c>
      <c r="N49" s="272">
        <f>K49*M49</f>
        <v>1090.3994371640183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4327.6078191720635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1399.63700322575</v>
      </c>
      <c r="M58" s="913"/>
      <c r="N58" s="287">
        <f>K58*L58</f>
        <v>26.593103061289252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26.593103061289252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5342.8908564193653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1068.5781712838732</v>
      </c>
      <c r="M82" s="861"/>
      <c r="N82" s="51"/>
    </row>
    <row r="83" spans="1:14">
      <c r="B83" s="89" t="s">
        <v>973</v>
      </c>
      <c r="C83" s="90"/>
      <c r="D83" s="90"/>
      <c r="E83" s="90"/>
      <c r="F83" s="90"/>
      <c r="G83" s="90"/>
      <c r="H83" s="90"/>
      <c r="I83" s="87"/>
      <c r="J83" s="88"/>
      <c r="K83" s="304">
        <v>0.05</v>
      </c>
      <c r="L83" s="860">
        <f>N77*K83</f>
        <v>267.1445428209683</v>
      </c>
      <c r="M83" s="861"/>
      <c r="N83" s="51"/>
    </row>
    <row r="84" spans="1:14" ht="15.75" thickBot="1">
      <c r="B84" s="91" t="s">
        <v>974</v>
      </c>
      <c r="C84" s="92"/>
      <c r="D84" s="92"/>
      <c r="E84" s="92"/>
      <c r="F84" s="92"/>
      <c r="G84" s="92"/>
      <c r="H84" s="92"/>
      <c r="I84" s="93"/>
      <c r="J84" s="94"/>
      <c r="K84" s="305">
        <v>0.05</v>
      </c>
      <c r="L84" s="862">
        <f>N77*K84</f>
        <v>267.1445428209683</v>
      </c>
      <c r="M84" s="863"/>
      <c r="N84" s="51"/>
    </row>
    <row r="85" spans="1:14" ht="15.75" thickBot="1">
      <c r="B85" s="825" t="s">
        <v>953</v>
      </c>
      <c r="C85" s="826"/>
      <c r="D85" s="826"/>
      <c r="E85" s="826"/>
      <c r="F85" s="826"/>
      <c r="G85" s="826"/>
      <c r="H85" s="826"/>
      <c r="I85" s="826"/>
      <c r="J85" s="826"/>
      <c r="K85" s="826"/>
      <c r="L85" s="826"/>
      <c r="M85" s="827"/>
      <c r="N85" s="52">
        <f>L82+L83+L84</f>
        <v>1602.8672569258099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6945.7581133451749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400</v>
      </c>
      <c r="N36" s="272">
        <f>K36/M36</f>
        <v>225.6594387733517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400</v>
      </c>
      <c r="N37" s="272">
        <f>K37/M37</f>
        <v>349.48250731136142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71">
        <v>400</v>
      </c>
      <c r="N38" s="272">
        <f>K38/M38</f>
        <v>81.298213716206092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879">
        <v>400</v>
      </c>
      <c r="M39" s="880"/>
      <c r="N39" s="272">
        <f>K39/L39</f>
        <v>230.23654124429567</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887.68673305650998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1768.9663289661448</v>
      </c>
      <c r="N48" s="272">
        <f>K48*M48</f>
        <v>2653.4494934492172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57389.444061264127</v>
      </c>
      <c r="N49" s="272">
        <f>K49*M49</f>
        <v>746.06277279643359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3399.5122662456506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1399.63700322575</v>
      </c>
      <c r="M58" s="913"/>
      <c r="N58" s="287">
        <f>K58*L58</f>
        <v>18.195281041934749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18.195281041934749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4406.3974814735975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881.27949629471959</v>
      </c>
      <c r="M83" s="861"/>
      <c r="N83" s="51"/>
    </row>
    <row r="84" spans="1:14">
      <c r="B84" s="89" t="s">
        <v>973</v>
      </c>
      <c r="C84" s="90"/>
      <c r="D84" s="90"/>
      <c r="E84" s="90"/>
      <c r="F84" s="90"/>
      <c r="G84" s="90"/>
      <c r="H84" s="90"/>
      <c r="I84" s="87"/>
      <c r="J84" s="88"/>
      <c r="K84" s="304">
        <v>0.05</v>
      </c>
      <c r="L84" s="860">
        <f>N78*K84</f>
        <v>220.3198740736799</v>
      </c>
      <c r="M84" s="861"/>
      <c r="N84" s="51"/>
    </row>
    <row r="85" spans="1:14" ht="15.75" thickBot="1">
      <c r="B85" s="91" t="s">
        <v>974</v>
      </c>
      <c r="C85" s="92"/>
      <c r="D85" s="92"/>
      <c r="E85" s="92"/>
      <c r="F85" s="92"/>
      <c r="G85" s="92"/>
      <c r="H85" s="92"/>
      <c r="I85" s="93"/>
      <c r="J85" s="94"/>
      <c r="K85" s="305">
        <v>0.05</v>
      </c>
      <c r="L85" s="862">
        <f>N78*K85</f>
        <v>220.3198740736799</v>
      </c>
      <c r="M85" s="863"/>
      <c r="N85" s="51"/>
    </row>
    <row r="86" spans="1:14" ht="15.75" thickBot="1">
      <c r="B86" s="825" t="s">
        <v>953</v>
      </c>
      <c r="C86" s="826"/>
      <c r="D86" s="826"/>
      <c r="E86" s="826"/>
      <c r="F86" s="826"/>
      <c r="G86" s="826"/>
      <c r="H86" s="826"/>
      <c r="I86" s="826"/>
      <c r="J86" s="826"/>
      <c r="K86" s="826"/>
      <c r="L86" s="826"/>
      <c r="M86" s="827"/>
      <c r="N86" s="52">
        <f>L83+L84+L85</f>
        <v>1321.9192444420792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5728.3167259156762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400</v>
      </c>
      <c r="N36" s="272">
        <f>K36/M36</f>
        <v>225.6594387733517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400</v>
      </c>
      <c r="N37" s="272">
        <f>K37/M37</f>
        <v>349.48250731136142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71">
        <v>400</v>
      </c>
      <c r="N38" s="272">
        <f>K38/M38</f>
        <v>81.298213716206092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879">
        <v>400</v>
      </c>
      <c r="M39" s="880"/>
      <c r="N39" s="272">
        <f>K39/L39</f>
        <v>230.23654124429567</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887.68673305650998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1768.9663289661448</v>
      </c>
      <c r="N48" s="272">
        <f>K48*M48</f>
        <v>3237.2083820080452</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57389.444061264127</v>
      </c>
      <c r="N49" s="272">
        <f>K49*M49</f>
        <v>1090.3994371640183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4327.6078191720635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2">
        <f>VLOOKUP(A58,TRANSPORTE!A5:D117,4,FALSE)</f>
        <v>1399.63700322575</v>
      </c>
      <c r="M58" s="913"/>
      <c r="N58" s="287">
        <f>K58*L58</f>
        <v>26.593103061289252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26.593103061289252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5342.8908564193653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1068.5781712838732</v>
      </c>
      <c r="M83" s="861"/>
      <c r="N83" s="51"/>
    </row>
    <row r="84" spans="1:14">
      <c r="B84" s="89" t="s">
        <v>973</v>
      </c>
      <c r="C84" s="90"/>
      <c r="D84" s="90"/>
      <c r="E84" s="90"/>
      <c r="F84" s="90"/>
      <c r="G84" s="90"/>
      <c r="H84" s="90"/>
      <c r="I84" s="87"/>
      <c r="J84" s="88"/>
      <c r="K84" s="304">
        <v>0.05</v>
      </c>
      <c r="L84" s="860">
        <f>N78*K84</f>
        <v>267.1445428209683</v>
      </c>
      <c r="M84" s="861"/>
      <c r="N84" s="51"/>
    </row>
    <row r="85" spans="1:14" ht="15.75" thickBot="1">
      <c r="B85" s="91" t="s">
        <v>974</v>
      </c>
      <c r="C85" s="92"/>
      <c r="D85" s="92"/>
      <c r="E85" s="92"/>
      <c r="F85" s="92"/>
      <c r="G85" s="92"/>
      <c r="H85" s="92"/>
      <c r="I85" s="93"/>
      <c r="J85" s="94"/>
      <c r="K85" s="305">
        <v>0.05</v>
      </c>
      <c r="L85" s="862">
        <f>N78*K85</f>
        <v>267.1445428209683</v>
      </c>
      <c r="M85" s="863"/>
      <c r="N85" s="51"/>
    </row>
    <row r="86" spans="1:14" ht="15.75" thickBot="1">
      <c r="B86" s="825" t="s">
        <v>953</v>
      </c>
      <c r="C86" s="826"/>
      <c r="D86" s="826"/>
      <c r="E86" s="826"/>
      <c r="F86" s="826"/>
      <c r="G86" s="826"/>
      <c r="H86" s="826"/>
      <c r="I86" s="826"/>
      <c r="J86" s="826"/>
      <c r="K86" s="826"/>
      <c r="L86" s="826"/>
      <c r="M86" s="827"/>
      <c r="N86" s="52">
        <f>L83+L84+L85</f>
        <v>1602.8672569258099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6945.7581133451749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400</v>
      </c>
      <c r="N36" s="272">
        <f>K36/M36</f>
        <v>225.6594387733517</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400</v>
      </c>
      <c r="N37" s="272">
        <f>K37/M37</f>
        <v>349.48250731136142</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71">
        <v>400</v>
      </c>
      <c r="N38" s="272">
        <f>K38/M38</f>
        <v>81.298213716206092</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879">
        <v>400</v>
      </c>
      <c r="M39" s="880"/>
      <c r="N39" s="272">
        <f>K39/L39</f>
        <v>230.23654124429567</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1.010032011295025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887.68673305650998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57389.444061264127</v>
      </c>
      <c r="N48" s="272">
        <f>K48*M48</f>
        <v>746.06277279643359</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1768.9663289661448</v>
      </c>
      <c r="N49" s="272">
        <f>K49*M49</f>
        <v>2653.4494934492172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3399.5122662456506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2">
        <f>VLOOKUP(A58,TRANSPORTE!A5:D117,4,FALSE)</f>
        <v>1399.63700322575</v>
      </c>
      <c r="M58" s="913"/>
      <c r="N58" s="287">
        <f>K58*L58</f>
        <v>18.195281041934749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18.195281041934749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101.00320112950249</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4406.3974814735975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881.27949629471959</v>
      </c>
      <c r="M83" s="861"/>
      <c r="N83" s="51"/>
    </row>
    <row r="84" spans="1:14">
      <c r="B84" s="89" t="s">
        <v>973</v>
      </c>
      <c r="C84" s="90"/>
      <c r="D84" s="90"/>
      <c r="E84" s="90"/>
      <c r="F84" s="90"/>
      <c r="G84" s="90"/>
      <c r="H84" s="90"/>
      <c r="I84" s="87"/>
      <c r="J84" s="88"/>
      <c r="K84" s="304">
        <v>0.05</v>
      </c>
      <c r="L84" s="860">
        <f>N78*K84</f>
        <v>220.3198740736799</v>
      </c>
      <c r="M84" s="861"/>
      <c r="N84" s="51"/>
    </row>
    <row r="85" spans="1:14" ht="15.75" thickBot="1">
      <c r="B85" s="91" t="s">
        <v>974</v>
      </c>
      <c r="C85" s="92"/>
      <c r="D85" s="92"/>
      <c r="E85" s="92"/>
      <c r="F85" s="92"/>
      <c r="G85" s="92"/>
      <c r="H85" s="92"/>
      <c r="I85" s="93"/>
      <c r="J85" s="94"/>
      <c r="K85" s="305">
        <v>0.05</v>
      </c>
      <c r="L85" s="862">
        <f>N78*K85</f>
        <v>220.3198740736799</v>
      </c>
      <c r="M85" s="863"/>
      <c r="N85" s="51"/>
    </row>
    <row r="86" spans="1:14" ht="15.75" thickBot="1">
      <c r="B86" s="825" t="s">
        <v>953</v>
      </c>
      <c r="C86" s="826"/>
      <c r="D86" s="826"/>
      <c r="E86" s="826"/>
      <c r="F86" s="826"/>
      <c r="G86" s="826"/>
      <c r="H86" s="826"/>
      <c r="I86" s="826"/>
      <c r="J86" s="826"/>
      <c r="K86" s="826"/>
      <c r="L86" s="826"/>
      <c r="M86" s="827"/>
      <c r="N86" s="52">
        <f>L83+L84+L85</f>
        <v>1321.9192444420792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5728.3167259156762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83">
        <v>275</v>
      </c>
      <c r="N36" s="272">
        <f>K36/M36</f>
        <v>328.23191094305702</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83">
        <f>M36</f>
        <v>275</v>
      </c>
      <c r="N37" s="272">
        <f>K37/M37</f>
        <v>508.3381924528893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83">
        <v>275</v>
      </c>
      <c r="N38" s="272">
        <f>K38/M38</f>
        <v>118.2519472235725</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955">
        <v>275</v>
      </c>
      <c r="M39" s="956"/>
      <c r="N39" s="272">
        <f>K39/L39</f>
        <v>334.88951453715731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1291.1807026276506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57389.444061264127</v>
      </c>
      <c r="N48" s="272">
        <f>K48*M48</f>
        <v>1434.7361015316033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57389.444061264127</v>
      </c>
      <c r="N49" s="272">
        <f>K49*M49</f>
        <v>746.06277279643359</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1768.9663289661448</v>
      </c>
      <c r="N50" s="272">
        <f>K50*M50</f>
        <v>7500.4172348164548</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9681.2161091444905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1399.63700322575</v>
      </c>
      <c r="M58" s="913"/>
      <c r="N58" s="287">
        <f>K58*L58</f>
        <v>53.186206122578504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53.186206122578504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11172.496764992178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2234.4993529984358</v>
      </c>
      <c r="M83" s="861"/>
      <c r="N83" s="51"/>
    </row>
    <row r="84" spans="1:14">
      <c r="B84" s="89" t="s">
        <v>973</v>
      </c>
      <c r="C84" s="90"/>
      <c r="D84" s="90"/>
      <c r="E84" s="90"/>
      <c r="F84" s="90"/>
      <c r="G84" s="90"/>
      <c r="H84" s="90"/>
      <c r="I84" s="87"/>
      <c r="J84" s="88"/>
      <c r="K84" s="304">
        <v>0.05</v>
      </c>
      <c r="L84" s="860">
        <f>N78*K84</f>
        <v>558.62483824960896</v>
      </c>
      <c r="M84" s="861"/>
      <c r="N84" s="51"/>
    </row>
    <row r="85" spans="1:14" ht="15.75" thickBot="1">
      <c r="B85" s="91" t="s">
        <v>974</v>
      </c>
      <c r="C85" s="92"/>
      <c r="D85" s="92"/>
      <c r="E85" s="92"/>
      <c r="F85" s="92"/>
      <c r="G85" s="92"/>
      <c r="H85" s="92"/>
      <c r="I85" s="93"/>
      <c r="J85" s="94"/>
      <c r="K85" s="305">
        <v>0.05</v>
      </c>
      <c r="L85" s="862">
        <f>N78*K85</f>
        <v>558.62483824960896</v>
      </c>
      <c r="M85" s="863"/>
      <c r="N85" s="51"/>
    </row>
    <row r="86" spans="1:14" ht="15.75" thickBot="1">
      <c r="B86" s="825" t="s">
        <v>953</v>
      </c>
      <c r="C86" s="826"/>
      <c r="D86" s="826"/>
      <c r="E86" s="826"/>
      <c r="F86" s="826"/>
      <c r="G86" s="826"/>
      <c r="H86" s="826"/>
      <c r="I86" s="826"/>
      <c r="J86" s="826"/>
      <c r="K86" s="826"/>
      <c r="L86" s="826"/>
      <c r="M86" s="827"/>
      <c r="N86" s="52">
        <f>L83+L84+L85</f>
        <v>3351.7490294976533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14524.245794489831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83">
        <v>275</v>
      </c>
      <c r="N36" s="272">
        <f>K36/M36</f>
        <v>328.23191094305702</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83">
        <v>275</v>
      </c>
      <c r="N37" s="272">
        <f>K37/M37</f>
        <v>508.3381924528893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83">
        <v>275</v>
      </c>
      <c r="N38" s="272">
        <f>K38/M38</f>
        <v>118.2519472235725</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955">
        <v>275</v>
      </c>
      <c r="M39" s="956"/>
      <c r="N39" s="272">
        <f>K39/L39</f>
        <v>334.88951453715731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1291.1807026276506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57389.444061264127</v>
      </c>
      <c r="N48" s="272">
        <f>K48*M48</f>
        <v>1090.3994371640183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57389.444061264127</v>
      </c>
      <c r="N49" s="272">
        <f>K49*M49</f>
        <v>573.89444061264123</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1768.9663289661448</v>
      </c>
      <c r="N50" s="272">
        <f>K50*M50</f>
        <v>5731.4509058503099</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7395.7447836269694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1399.63700322575</v>
      </c>
      <c r="M58" s="913"/>
      <c r="N58" s="287">
        <f>K58*L58</f>
        <v>40.589473093546751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40.589473093546751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8874.4287064456257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1774.8857412891252</v>
      </c>
      <c r="M83" s="861"/>
      <c r="N83" s="51"/>
    </row>
    <row r="84" spans="1:14">
      <c r="B84" s="89" t="s">
        <v>973</v>
      </c>
      <c r="C84" s="90"/>
      <c r="D84" s="90"/>
      <c r="E84" s="90"/>
      <c r="F84" s="90"/>
      <c r="G84" s="90"/>
      <c r="H84" s="90"/>
      <c r="I84" s="87"/>
      <c r="J84" s="88"/>
      <c r="K84" s="304">
        <v>0.05</v>
      </c>
      <c r="L84" s="860">
        <f>N78*K84</f>
        <v>443.72143532228131</v>
      </c>
      <c r="M84" s="861"/>
      <c r="N84" s="51"/>
    </row>
    <row r="85" spans="1:14" ht="15.75" thickBot="1">
      <c r="B85" s="91" t="s">
        <v>974</v>
      </c>
      <c r="C85" s="92"/>
      <c r="D85" s="92"/>
      <c r="E85" s="92"/>
      <c r="F85" s="92"/>
      <c r="G85" s="92"/>
      <c r="H85" s="92"/>
      <c r="I85" s="93"/>
      <c r="J85" s="94"/>
      <c r="K85" s="305">
        <v>0.05</v>
      </c>
      <c r="L85" s="862">
        <f>N78*K85</f>
        <v>443.72143532228131</v>
      </c>
      <c r="M85" s="863"/>
      <c r="N85" s="51"/>
    </row>
    <row r="86" spans="1:14" ht="15.75" thickBot="1">
      <c r="B86" s="825" t="s">
        <v>953</v>
      </c>
      <c r="C86" s="826"/>
      <c r="D86" s="826"/>
      <c r="E86" s="826"/>
      <c r="F86" s="826"/>
      <c r="G86" s="826"/>
      <c r="H86" s="826"/>
      <c r="I86" s="826"/>
      <c r="J86" s="826"/>
      <c r="K86" s="826"/>
      <c r="L86" s="826"/>
      <c r="M86" s="827"/>
      <c r="N86" s="52">
        <f>L83+L84+L85</f>
        <v>2662.3286119336876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11536.757318379314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275</v>
      </c>
      <c r="N36" s="272">
        <f>K36/M36</f>
        <v>328.23191094305702</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275</v>
      </c>
      <c r="N37" s="272">
        <f>K37/M37</f>
        <v>508.3381924528893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71">
        <v>275</v>
      </c>
      <c r="N38" s="272">
        <f>K38/M38</f>
        <v>118.2519472235725</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879">
        <v>275</v>
      </c>
      <c r="M39" s="880"/>
      <c r="N39" s="272">
        <f>K39/L39</f>
        <v>334.88951453715731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1291.1807026276506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57389.444061264127</v>
      </c>
      <c r="N48" s="272">
        <f>K48*M48</f>
        <v>1434.7361015316033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57389.444061264127</v>
      </c>
      <c r="N49" s="272">
        <f>K49*M49</f>
        <v>746.06277279643359</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2321.768306768065</v>
      </c>
      <c r="N50" s="272">
        <f>K50*M50</f>
        <v>9844.2976206965959</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12025.096495024633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2">
        <f>VLOOKUP(A58,TRANSPORTE!A5:D117,4,FALSE)</f>
        <v>1399.63700322575</v>
      </c>
      <c r="M58" s="913"/>
      <c r="N58" s="287">
        <f>K58*L58</f>
        <v>53.186206122578504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53.186206122578504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13516.37715087232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2703.2754301744644</v>
      </c>
      <c r="M83" s="861"/>
      <c r="N83" s="51"/>
    </row>
    <row r="84" spans="1:14">
      <c r="B84" s="89" t="s">
        <v>973</v>
      </c>
      <c r="C84" s="90"/>
      <c r="D84" s="90"/>
      <c r="E84" s="90"/>
      <c r="F84" s="90"/>
      <c r="G84" s="90"/>
      <c r="H84" s="90"/>
      <c r="I84" s="87"/>
      <c r="J84" s="88"/>
      <c r="K84" s="304">
        <v>0.05</v>
      </c>
      <c r="L84" s="860">
        <f>N78*K84</f>
        <v>675.8188575436161</v>
      </c>
      <c r="M84" s="861"/>
      <c r="N84" s="51"/>
    </row>
    <row r="85" spans="1:14" ht="15.75" thickBot="1">
      <c r="B85" s="91" t="s">
        <v>974</v>
      </c>
      <c r="C85" s="92"/>
      <c r="D85" s="92"/>
      <c r="E85" s="92"/>
      <c r="F85" s="92"/>
      <c r="G85" s="92"/>
      <c r="H85" s="92"/>
      <c r="I85" s="93"/>
      <c r="J85" s="94"/>
      <c r="K85" s="305">
        <v>0.05</v>
      </c>
      <c r="L85" s="862">
        <f>N78*K85</f>
        <v>675.8188575436161</v>
      </c>
      <c r="M85" s="863"/>
      <c r="N85" s="51"/>
    </row>
    <row r="86" spans="1:14" ht="15.75" thickBot="1">
      <c r="B86" s="825" t="s">
        <v>953</v>
      </c>
      <c r="C86" s="826"/>
      <c r="D86" s="826"/>
      <c r="E86" s="826"/>
      <c r="F86" s="826"/>
      <c r="G86" s="826"/>
      <c r="H86" s="826"/>
      <c r="I86" s="826"/>
      <c r="J86" s="826"/>
      <c r="K86" s="826"/>
      <c r="L86" s="826"/>
      <c r="M86" s="827"/>
      <c r="N86" s="52">
        <f>L83+L84+L85</f>
        <v>4054.9131452616966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17571.290296134015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275</v>
      </c>
      <c r="N36" s="272">
        <f>K36/M36</f>
        <v>328.23191094305702</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275</v>
      </c>
      <c r="N37" s="272">
        <f>K37/M37</f>
        <v>508.3381924528893</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71">
        <v>275</v>
      </c>
      <c r="N38" s="272">
        <f>K38/M38</f>
        <v>118.2519472235725</v>
      </c>
    </row>
    <row r="39" spans="1:14">
      <c r="A39" t="s">
        <v>225</v>
      </c>
      <c r="B39" s="874" t="str">
        <f>VLOOKUP(A39,EQUIPOS!A9:D154,3,FALSE)</f>
        <v>Esparcidor de gravilla, Ancho de esparcimiento 3100mm, Velocidad de trabajo 10—20km2/h</v>
      </c>
      <c r="C39" s="875"/>
      <c r="D39" s="875"/>
      <c r="E39" s="875"/>
      <c r="F39" s="875"/>
      <c r="G39" s="875"/>
      <c r="H39" s="876"/>
      <c r="I39" s="877"/>
      <c r="J39" s="878"/>
      <c r="K39" s="269">
        <f>VLOOKUP(A39,EQUIPOS!A9:D166,4,FALSE)</f>
        <v>92094.616497718263</v>
      </c>
      <c r="L39" s="879">
        <v>275</v>
      </c>
      <c r="M39" s="880"/>
      <c r="N39" s="272">
        <f>K39/L39</f>
        <v>334.88951453715731</v>
      </c>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1.4691374709745819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1291.1807026276506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57389.444061264127</v>
      </c>
      <c r="N48" s="272">
        <f>K48*M48</f>
        <v>1090.3994371640183</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57389.444061264127</v>
      </c>
      <c r="N49" s="272">
        <f>K49*M49</f>
        <v>573.89444061264123</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2321.768306768065</v>
      </c>
      <c r="N50" s="272">
        <f>K50*M50</f>
        <v>7522.5293139285313</v>
      </c>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9186.8231917051908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2">
        <f>VLOOKUP(A58,TRANSPORTE!A5:D117,4,FALSE)</f>
        <v>1399.63700322575</v>
      </c>
      <c r="M58" s="913"/>
      <c r="N58" s="287">
        <f>K58*L58</f>
        <v>40.589473093546751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40.589473093546751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146.91374709745818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10665.507114523847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2133.1014229047696</v>
      </c>
      <c r="M83" s="861"/>
      <c r="N83" s="51"/>
    </row>
    <row r="84" spans="1:14">
      <c r="B84" s="89" t="s">
        <v>973</v>
      </c>
      <c r="C84" s="90"/>
      <c r="D84" s="90"/>
      <c r="E84" s="90"/>
      <c r="F84" s="90"/>
      <c r="G84" s="90"/>
      <c r="H84" s="90"/>
      <c r="I84" s="87"/>
      <c r="J84" s="88"/>
      <c r="K84" s="304">
        <v>0.05</v>
      </c>
      <c r="L84" s="860">
        <f>N78*K84</f>
        <v>533.2753557261924</v>
      </c>
      <c r="M84" s="861"/>
      <c r="N84" s="51"/>
    </row>
    <row r="85" spans="1:14" ht="15.75" thickBot="1">
      <c r="B85" s="91" t="s">
        <v>974</v>
      </c>
      <c r="C85" s="92"/>
      <c r="D85" s="92"/>
      <c r="E85" s="92"/>
      <c r="F85" s="92"/>
      <c r="G85" s="92"/>
      <c r="H85" s="92"/>
      <c r="I85" s="93"/>
      <c r="J85" s="94"/>
      <c r="K85" s="305">
        <v>0.05</v>
      </c>
      <c r="L85" s="862">
        <f>N78*K85</f>
        <v>533.2753557261924</v>
      </c>
      <c r="M85" s="863"/>
      <c r="N85" s="51"/>
    </row>
    <row r="86" spans="1:14" ht="15.75" thickBot="1">
      <c r="B86" s="825" t="s">
        <v>953</v>
      </c>
      <c r="C86" s="826"/>
      <c r="D86" s="826"/>
      <c r="E86" s="826"/>
      <c r="F86" s="826"/>
      <c r="G86" s="826"/>
      <c r="H86" s="826"/>
      <c r="I86" s="826"/>
      <c r="J86" s="826"/>
      <c r="K86" s="826"/>
      <c r="L86" s="826"/>
      <c r="M86" s="827"/>
      <c r="N86" s="52">
        <f>L83+L84+L85</f>
        <v>3199.652134357154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13865.159248881002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418</v>
      </c>
      <c r="N36" s="272">
        <f>K36/M36</f>
        <v>215.9420466730638</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418</v>
      </c>
      <c r="N37" s="272">
        <f>K37/M37</f>
        <v>334.43302135058508</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92094.616497718263</v>
      </c>
      <c r="L38" s="270"/>
      <c r="M38" s="271">
        <v>418</v>
      </c>
      <c r="N38" s="272">
        <f>K38/M38</f>
        <v>220.32204903760351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771.66365487110409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53875.804628941834</v>
      </c>
      <c r="N48" s="272">
        <f>K48*M48</f>
        <v>538.7580462894183</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1768.9663289661448</v>
      </c>
      <c r="N49" s="272">
        <f>K49*M49</f>
        <v>2211.2079112076808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2749.9659574970992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1399.63700322575</v>
      </c>
      <c r="M58" s="913"/>
      <c r="N58" s="287">
        <f>K58*L58</f>
        <v>13.9963700322575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13.9963700322575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3632.2797633856303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726.45595267712611</v>
      </c>
      <c r="M83" s="861"/>
      <c r="N83" s="51"/>
    </row>
    <row r="84" spans="1:14">
      <c r="B84" s="89" t="s">
        <v>973</v>
      </c>
      <c r="C84" s="90"/>
      <c r="D84" s="90"/>
      <c r="E84" s="90"/>
      <c r="F84" s="90"/>
      <c r="G84" s="90"/>
      <c r="H84" s="90"/>
      <c r="I84" s="87"/>
      <c r="J84" s="88"/>
      <c r="K84" s="304">
        <v>0.05</v>
      </c>
      <c r="L84" s="860">
        <f>N78*K84</f>
        <v>181.61398816928153</v>
      </c>
      <c r="M84" s="861"/>
      <c r="N84" s="51"/>
    </row>
    <row r="85" spans="1:14" ht="15.75" thickBot="1">
      <c r="B85" s="91" t="s">
        <v>974</v>
      </c>
      <c r="C85" s="92"/>
      <c r="D85" s="92"/>
      <c r="E85" s="92"/>
      <c r="F85" s="92"/>
      <c r="G85" s="92"/>
      <c r="H85" s="92"/>
      <c r="I85" s="93"/>
      <c r="J85" s="94"/>
      <c r="K85" s="305">
        <v>0.05</v>
      </c>
      <c r="L85" s="862">
        <f>N78*K85</f>
        <v>181.61398816928153</v>
      </c>
      <c r="M85" s="863"/>
      <c r="N85" s="51"/>
    </row>
    <row r="86" spans="1:14" ht="15.75" thickBot="1">
      <c r="B86" s="825" t="s">
        <v>953</v>
      </c>
      <c r="C86" s="826"/>
      <c r="D86" s="826"/>
      <c r="E86" s="826"/>
      <c r="F86" s="826"/>
      <c r="G86" s="826"/>
      <c r="H86" s="826"/>
      <c r="I86" s="826"/>
      <c r="J86" s="826"/>
      <c r="K86" s="826"/>
      <c r="L86" s="826"/>
      <c r="M86" s="827"/>
      <c r="N86" s="52">
        <f>L83+L84+L85</f>
        <v>1089.6839290156893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4721.9636924013193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154</v>
      </c>
      <c r="B36" s="874" t="str">
        <f>VLOOKUP(A36,EQUIPOS!A6:D154,3,FALSE)</f>
        <v>Carrotanque Irrigador de asfalto, 1000 GALONES DE CAPACIDAD</v>
      </c>
      <c r="C36" s="875"/>
      <c r="D36" s="875"/>
      <c r="E36" s="875"/>
      <c r="F36" s="875"/>
      <c r="G36" s="875"/>
      <c r="H36" s="876"/>
      <c r="I36" s="267"/>
      <c r="J36" s="268"/>
      <c r="K36" s="269">
        <f>VLOOKUP(A36,EQUIPOS!A6:D163,4,FALSE)</f>
        <v>90263.775509340674</v>
      </c>
      <c r="L36" s="270"/>
      <c r="M36" s="271">
        <v>418</v>
      </c>
      <c r="N36" s="272">
        <f>K36/M36</f>
        <v>215.9420466730638</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418</v>
      </c>
      <c r="N37" s="272">
        <f>K37/M37</f>
        <v>334.43302135058508</v>
      </c>
    </row>
    <row r="38" spans="1:14">
      <c r="A38" t="s">
        <v>225</v>
      </c>
      <c r="B38" s="874" t="str">
        <f>VLOOKUP(A38,EQUIPOS!A8:D154,3,FALSE)</f>
        <v>Esparcidor de gravilla, Ancho de esparcimiento 3100mm, Velocidad de trabajo 10—20km2/h</v>
      </c>
      <c r="C38" s="875"/>
      <c r="D38" s="875"/>
      <c r="E38" s="875"/>
      <c r="F38" s="875"/>
      <c r="G38" s="875"/>
      <c r="H38" s="876"/>
      <c r="I38" s="267"/>
      <c r="J38" s="268"/>
      <c r="K38" s="269">
        <f>VLOOKUP(A38,EQUIPOS!A8:D165,4,FALSE)</f>
        <v>92094.616497718263</v>
      </c>
      <c r="L38" s="270"/>
      <c r="M38" s="271">
        <v>418</v>
      </c>
      <c r="N38" s="272">
        <f>K38/M38</f>
        <v>220.32204903760351</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0.96653780985169846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771.66365487110409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53875.804628941834</v>
      </c>
      <c r="N48" s="272">
        <f>K48*M48</f>
        <v>538.7580462894183</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1879.5267245265291</v>
      </c>
      <c r="N49" s="272">
        <f>K49*M49</f>
        <v>2349.4084056581614</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7"/>
      <c r="C52" s="908"/>
      <c r="D52" s="908"/>
      <c r="E52" s="908"/>
      <c r="F52" s="908"/>
      <c r="G52" s="908"/>
      <c r="H52" s="908"/>
      <c r="I52" s="878"/>
      <c r="J52" s="42"/>
      <c r="K52" s="44"/>
      <c r="L52" s="909"/>
      <c r="M52" s="910"/>
      <c r="N52" s="45"/>
    </row>
    <row r="53" spans="1:72" ht="15.75" thickBot="1">
      <c r="B53" s="825" t="s">
        <v>953</v>
      </c>
      <c r="C53" s="826"/>
      <c r="D53" s="826"/>
      <c r="E53" s="826"/>
      <c r="F53" s="826"/>
      <c r="G53" s="826"/>
      <c r="H53" s="826"/>
      <c r="I53" s="826"/>
      <c r="J53" s="826"/>
      <c r="K53" s="826"/>
      <c r="L53" s="826"/>
      <c r="M53" s="827"/>
      <c r="N53" s="394">
        <f>SUM(N48:N52)</f>
        <v>2888.1664519475798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1" t="s">
        <v>961</v>
      </c>
      <c r="M57" s="89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2">
        <f>VLOOKUP(A58,TRANSPORTE!A5:D117,4,FALSE)</f>
        <v>1399.63700322575</v>
      </c>
      <c r="M58" s="913"/>
      <c r="N58" s="287">
        <f>K58*L58</f>
        <v>13.9963700322575</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3"/>
      <c r="M63" s="904"/>
      <c r="N63" s="127"/>
    </row>
    <row r="64" spans="1:72" ht="15.75" thickBot="1">
      <c r="B64" s="914" t="s">
        <v>953</v>
      </c>
      <c r="C64" s="868"/>
      <c r="D64" s="868"/>
      <c r="E64" s="868"/>
      <c r="F64" s="868"/>
      <c r="G64" s="868"/>
      <c r="H64" s="868"/>
      <c r="I64" s="868"/>
      <c r="J64" s="868"/>
      <c r="K64" s="868"/>
      <c r="L64" s="868"/>
      <c r="M64" s="869"/>
      <c r="N64" s="104">
        <f>N58+N59+N60+N61+N62</f>
        <v>13.9963700322575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96.653780985169846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3770.4802578361109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754.09605156722228</v>
      </c>
      <c r="M83" s="861"/>
      <c r="N83" s="51"/>
    </row>
    <row r="84" spans="1:14">
      <c r="B84" s="89" t="s">
        <v>973</v>
      </c>
      <c r="C84" s="90"/>
      <c r="D84" s="90"/>
      <c r="E84" s="90"/>
      <c r="F84" s="90"/>
      <c r="G84" s="90"/>
      <c r="H84" s="90"/>
      <c r="I84" s="87"/>
      <c r="J84" s="88"/>
      <c r="K84" s="304">
        <v>0.05</v>
      </c>
      <c r="L84" s="860">
        <f>N78*K84</f>
        <v>188.52401289180557</v>
      </c>
      <c r="M84" s="861"/>
      <c r="N84" s="51"/>
    </row>
    <row r="85" spans="1:14" ht="15.75" thickBot="1">
      <c r="B85" s="91" t="s">
        <v>974</v>
      </c>
      <c r="C85" s="92"/>
      <c r="D85" s="92"/>
      <c r="E85" s="92"/>
      <c r="F85" s="92"/>
      <c r="G85" s="92"/>
      <c r="H85" s="92"/>
      <c r="I85" s="93"/>
      <c r="J85" s="94"/>
      <c r="K85" s="305">
        <v>0.05</v>
      </c>
      <c r="L85" s="862">
        <f>N78*K85</f>
        <v>188.52401289180557</v>
      </c>
      <c r="M85" s="863"/>
      <c r="N85" s="51"/>
    </row>
    <row r="86" spans="1:14" ht="15.75" thickBot="1">
      <c r="B86" s="825" t="s">
        <v>953</v>
      </c>
      <c r="C86" s="826"/>
      <c r="D86" s="826"/>
      <c r="E86" s="826"/>
      <c r="F86" s="826"/>
      <c r="G86" s="826"/>
      <c r="H86" s="826"/>
      <c r="I86" s="826"/>
      <c r="J86" s="826"/>
      <c r="K86" s="826"/>
      <c r="L86" s="826"/>
      <c r="M86" s="827"/>
      <c r="N86" s="52">
        <f>L83+L84+L85</f>
        <v>1131.1440773508334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4901.6243351869443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57389.444061264127</v>
      </c>
      <c r="N48" s="272">
        <f>K48*M48</f>
        <v>717.36805076580163</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1990.0871200869128</v>
      </c>
      <c r="N49" s="272">
        <f>K49*M49</f>
        <v>2910.5024131271102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3627.8704638929121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1399.63700322575</v>
      </c>
      <c r="M58" s="913"/>
      <c r="N58" s="287">
        <f>K58*L58</f>
        <v>17.495462540321878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17.495462540321878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4061.8947708475603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812.3789541695121</v>
      </c>
      <c r="M83" s="861"/>
      <c r="N83" s="51"/>
    </row>
    <row r="84" spans="1:14">
      <c r="B84" s="89" t="s">
        <v>973</v>
      </c>
      <c r="C84" s="90"/>
      <c r="D84" s="90"/>
      <c r="E84" s="90"/>
      <c r="F84" s="90"/>
      <c r="G84" s="90"/>
      <c r="H84" s="90"/>
      <c r="I84" s="87"/>
      <c r="J84" s="88"/>
      <c r="K84" s="304">
        <v>0.05</v>
      </c>
      <c r="L84" s="860">
        <f>N78*K84</f>
        <v>203.09473854237802</v>
      </c>
      <c r="M84" s="861"/>
      <c r="N84" s="51"/>
    </row>
    <row r="85" spans="1:14" ht="15.75" thickBot="1">
      <c r="B85" s="91" t="s">
        <v>974</v>
      </c>
      <c r="C85" s="92"/>
      <c r="D85" s="92"/>
      <c r="E85" s="92"/>
      <c r="F85" s="92"/>
      <c r="G85" s="92"/>
      <c r="H85" s="92"/>
      <c r="I85" s="93"/>
      <c r="J85" s="94"/>
      <c r="K85" s="305">
        <v>0.05</v>
      </c>
      <c r="L85" s="862">
        <f>N78*K85</f>
        <v>203.09473854237802</v>
      </c>
      <c r="M85" s="863"/>
      <c r="N85" s="51"/>
    </row>
    <row r="86" spans="1:14" ht="15.75" thickBot="1">
      <c r="B86" s="825" t="s">
        <v>953</v>
      </c>
      <c r="C86" s="826"/>
      <c r="D86" s="826"/>
      <c r="E86" s="826"/>
      <c r="F86" s="826"/>
      <c r="G86" s="826"/>
      <c r="H86" s="826"/>
      <c r="I86" s="826"/>
      <c r="J86" s="826"/>
      <c r="K86" s="826"/>
      <c r="L86" s="826"/>
      <c r="M86" s="827"/>
      <c r="N86" s="52">
        <f>L83+L84+L85</f>
        <v>1218.5684312542683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5280.4632021018288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57389.444061264127</v>
      </c>
      <c r="N48" s="272">
        <f>K48*M48</f>
        <v>545.19971858200915</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1990.0871200869128</v>
      </c>
      <c r="N49" s="272">
        <f>K49*M49</f>
        <v>2807.5154046626121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3352.7151232446213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1399.63700322575</v>
      </c>
      <c r="M58" s="913"/>
      <c r="N58" s="287">
        <f>K58*L58</f>
        <v>13.296551530644626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13.296551530644626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3782.540519189592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756.5081038379185</v>
      </c>
      <c r="M83" s="861"/>
      <c r="N83" s="51"/>
    </row>
    <row r="84" spans="1:14">
      <c r="B84" s="89" t="s">
        <v>973</v>
      </c>
      <c r="C84" s="90"/>
      <c r="D84" s="90"/>
      <c r="E84" s="90"/>
      <c r="F84" s="90"/>
      <c r="G84" s="90"/>
      <c r="H84" s="90"/>
      <c r="I84" s="87"/>
      <c r="J84" s="88"/>
      <c r="K84" s="304">
        <v>0.05</v>
      </c>
      <c r="L84" s="860">
        <f>N78*K84</f>
        <v>189.12702595947962</v>
      </c>
      <c r="M84" s="861"/>
      <c r="N84" s="51"/>
    </row>
    <row r="85" spans="1:14" ht="15.75" thickBot="1">
      <c r="B85" s="91" t="s">
        <v>974</v>
      </c>
      <c r="C85" s="92"/>
      <c r="D85" s="92"/>
      <c r="E85" s="92"/>
      <c r="F85" s="92"/>
      <c r="G85" s="92"/>
      <c r="H85" s="92"/>
      <c r="I85" s="93"/>
      <c r="J85" s="94"/>
      <c r="K85" s="305">
        <v>0.05</v>
      </c>
      <c r="L85" s="862">
        <f>N78*K85</f>
        <v>189.12702595947962</v>
      </c>
      <c r="M85" s="863"/>
      <c r="N85" s="51"/>
    </row>
    <row r="86" spans="1:14" ht="15.75" thickBot="1">
      <c r="B86" s="825" t="s">
        <v>953</v>
      </c>
      <c r="C86" s="826"/>
      <c r="D86" s="826"/>
      <c r="E86" s="826"/>
      <c r="F86" s="826"/>
      <c r="G86" s="826"/>
      <c r="H86" s="826"/>
      <c r="I86" s="826"/>
      <c r="J86" s="826"/>
      <c r="K86" s="826"/>
      <c r="L86" s="826"/>
      <c r="M86" s="827"/>
      <c r="N86" s="52">
        <f>L83+L84+L85</f>
        <v>1134.7621557568777</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4917.3026749464698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57389.444061264127</v>
      </c>
      <c r="N48" s="272">
        <f>K48*M48</f>
        <v>545.19971858200915</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1990.0871200869128</v>
      </c>
      <c r="N49" s="272">
        <f>K49*M49</f>
        <v>3403.0489753486208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SUM(N48:N53)</f>
        <v>3948.24869393063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2">
        <f>VLOOKUP(A59,TRANSPORTE!A5:D117,4,FALSE)</f>
        <v>1399.63700322575</v>
      </c>
      <c r="M59" s="913"/>
      <c r="N59" s="287">
        <f>K59*L59</f>
        <v>13.296551530644626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13.296551530644626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4378.0740898756012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875.61481797512033</v>
      </c>
      <c r="M83" s="861"/>
      <c r="N83" s="51"/>
    </row>
    <row r="84" spans="1:14">
      <c r="B84" s="89" t="s">
        <v>973</v>
      </c>
      <c r="C84" s="90"/>
      <c r="D84" s="90"/>
      <c r="E84" s="90"/>
      <c r="F84" s="90"/>
      <c r="G84" s="90"/>
      <c r="H84" s="90"/>
      <c r="I84" s="87"/>
      <c r="J84" s="88"/>
      <c r="K84" s="304">
        <v>0.05</v>
      </c>
      <c r="L84" s="860">
        <f>N78*K84</f>
        <v>218.90370449378008</v>
      </c>
      <c r="M84" s="861"/>
      <c r="N84" s="51"/>
    </row>
    <row r="85" spans="1:14" ht="15.75" thickBot="1">
      <c r="B85" s="91" t="s">
        <v>974</v>
      </c>
      <c r="C85" s="92"/>
      <c r="D85" s="92"/>
      <c r="E85" s="92"/>
      <c r="F85" s="92"/>
      <c r="G85" s="92"/>
      <c r="H85" s="92"/>
      <c r="I85" s="93"/>
      <c r="J85" s="94"/>
      <c r="K85" s="305">
        <v>0.05</v>
      </c>
      <c r="L85" s="862">
        <f>N78*K85</f>
        <v>218.90370449378008</v>
      </c>
      <c r="M85" s="863"/>
      <c r="N85" s="51"/>
    </row>
    <row r="86" spans="1:14" ht="15.75" thickBot="1">
      <c r="B86" s="825" t="s">
        <v>953</v>
      </c>
      <c r="C86" s="826"/>
      <c r="D86" s="826"/>
      <c r="E86" s="826"/>
      <c r="F86" s="826"/>
      <c r="G86" s="826"/>
      <c r="H86" s="826"/>
      <c r="I86" s="826"/>
      <c r="J86" s="826"/>
      <c r="K86" s="826"/>
      <c r="L86" s="826"/>
      <c r="M86" s="827"/>
      <c r="N86" s="52">
        <f>L83+L84+L85</f>
        <v>1313.4222269626803</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5691.4963168382819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57389.444061264127</v>
      </c>
      <c r="N48" s="272">
        <f>K48*M48</f>
        <v>272.59985929100458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1990.0871200869128</v>
      </c>
      <c r="N49" s="272">
        <f>K49*M49</f>
        <v>2126.9056095928877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2399.5054688838923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1399.63700322575</v>
      </c>
      <c r="M58" s="913"/>
      <c r="N58" s="287">
        <f>K58*L58</f>
        <v>6.648275765322313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6.648275765322313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2822.6825890635409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564.53651781270821</v>
      </c>
      <c r="M83" s="861"/>
      <c r="N83" s="51"/>
    </row>
    <row r="84" spans="1:14">
      <c r="B84" s="89" t="s">
        <v>973</v>
      </c>
      <c r="C84" s="90"/>
      <c r="D84" s="90"/>
      <c r="E84" s="90"/>
      <c r="F84" s="90"/>
      <c r="G84" s="90"/>
      <c r="H84" s="90"/>
      <c r="I84" s="87"/>
      <c r="J84" s="88"/>
      <c r="K84" s="304">
        <v>0.05</v>
      </c>
      <c r="L84" s="860">
        <f>N78*K84</f>
        <v>141.13412945317705</v>
      </c>
      <c r="M84" s="861"/>
      <c r="N84" s="51"/>
    </row>
    <row r="85" spans="1:14" ht="15.75" thickBot="1">
      <c r="B85" s="91" t="s">
        <v>974</v>
      </c>
      <c r="C85" s="92"/>
      <c r="D85" s="92"/>
      <c r="E85" s="92"/>
      <c r="F85" s="92"/>
      <c r="G85" s="92"/>
      <c r="H85" s="92"/>
      <c r="I85" s="93"/>
      <c r="J85" s="94"/>
      <c r="K85" s="305">
        <v>0.05</v>
      </c>
      <c r="L85" s="862">
        <f>N78*K85</f>
        <v>141.13412945317705</v>
      </c>
      <c r="M85" s="863"/>
      <c r="N85" s="51"/>
    </row>
    <row r="86" spans="1:14" ht="15.75" thickBot="1">
      <c r="B86" s="825" t="s">
        <v>953</v>
      </c>
      <c r="C86" s="826"/>
      <c r="D86" s="826"/>
      <c r="E86" s="826"/>
      <c r="F86" s="826"/>
      <c r="G86" s="826"/>
      <c r="H86" s="826"/>
      <c r="I86" s="826"/>
      <c r="J86" s="826"/>
      <c r="K86" s="826"/>
      <c r="L86" s="826"/>
      <c r="M86" s="827"/>
      <c r="N86" s="52">
        <f>L83+L84+L85</f>
        <v>846.80477671906226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3669.4873657826033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57389.444061264127</v>
      </c>
      <c r="N48" s="272">
        <f>K48*M48</f>
        <v>717.36805076580163</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2653.4494934492172</v>
      </c>
      <c r="N49" s="272">
        <f>K49*M49</f>
        <v>3880.6698841694806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4598.0379349352825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2">
        <f>VLOOKUP(A58,TRANSPORTE!A5:D117,4,FALSE)</f>
        <v>1399.63700322575</v>
      </c>
      <c r="M58" s="913"/>
      <c r="N58" s="287">
        <f>K58*L58</f>
        <v>17.495462540321878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17.495462540321878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5032.0622418899302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1006.412448377986</v>
      </c>
      <c r="M83" s="861"/>
      <c r="N83" s="51"/>
    </row>
    <row r="84" spans="1:14">
      <c r="B84" s="89" t="s">
        <v>973</v>
      </c>
      <c r="C84" s="90"/>
      <c r="D84" s="90"/>
      <c r="E84" s="90"/>
      <c r="F84" s="90"/>
      <c r="G84" s="90"/>
      <c r="H84" s="90"/>
      <c r="I84" s="87"/>
      <c r="J84" s="88"/>
      <c r="K84" s="304">
        <v>0.05</v>
      </c>
      <c r="L84" s="860">
        <f>N78*K84</f>
        <v>251.60311209449651</v>
      </c>
      <c r="M84" s="861"/>
      <c r="N84" s="51"/>
    </row>
    <row r="85" spans="1:14" ht="15.75" thickBot="1">
      <c r="B85" s="91" t="s">
        <v>974</v>
      </c>
      <c r="C85" s="92"/>
      <c r="D85" s="92"/>
      <c r="E85" s="92"/>
      <c r="F85" s="92"/>
      <c r="G85" s="92"/>
      <c r="H85" s="92"/>
      <c r="I85" s="93"/>
      <c r="J85" s="94"/>
      <c r="K85" s="305">
        <v>0.05</v>
      </c>
      <c r="L85" s="862">
        <f>N78*K85</f>
        <v>251.60311209449651</v>
      </c>
      <c r="M85" s="863"/>
      <c r="N85" s="51"/>
    </row>
    <row r="86" spans="1:14" ht="15.75" thickBot="1">
      <c r="B86" s="825" t="s">
        <v>953</v>
      </c>
      <c r="C86" s="826"/>
      <c r="D86" s="826"/>
      <c r="E86" s="826"/>
      <c r="F86" s="826"/>
      <c r="G86" s="826"/>
      <c r="H86" s="826"/>
      <c r="I86" s="826"/>
      <c r="J86" s="826"/>
      <c r="K86" s="826"/>
      <c r="L86" s="826"/>
      <c r="M86" s="827"/>
      <c r="N86" s="52">
        <f>L83+L84+L85</f>
        <v>1509.6186725669791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6541.6809144569088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57389.444061264127</v>
      </c>
      <c r="N48" s="272">
        <f>K48*M48</f>
        <v>545.19971858200915</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2653.4494934492172</v>
      </c>
      <c r="N49" s="272">
        <f>K49*M49</f>
        <v>3743.3538728834833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4288.553591465492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2">
        <f>VLOOKUP(A58,TRANSPORTE!A5:D117,4,FALSE)</f>
        <v>1399.63700322575</v>
      </c>
      <c r="M58" s="913"/>
      <c r="N58" s="287">
        <f>K58*L58</f>
        <v>13.296551530644626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13.296551530644626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4718.3789874104632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943.67579748209266</v>
      </c>
      <c r="M83" s="861"/>
      <c r="N83" s="51"/>
    </row>
    <row r="84" spans="1:14">
      <c r="B84" s="89" t="s">
        <v>973</v>
      </c>
      <c r="C84" s="90"/>
      <c r="D84" s="90"/>
      <c r="E84" s="90"/>
      <c r="F84" s="90"/>
      <c r="G84" s="90"/>
      <c r="H84" s="90"/>
      <c r="I84" s="87"/>
      <c r="J84" s="88"/>
      <c r="K84" s="304">
        <v>0.05</v>
      </c>
      <c r="L84" s="860">
        <f>N78*K84</f>
        <v>235.91894937052317</v>
      </c>
      <c r="M84" s="861"/>
      <c r="N84" s="51"/>
    </row>
    <row r="85" spans="1:14" ht="15.75" thickBot="1">
      <c r="B85" s="91" t="s">
        <v>974</v>
      </c>
      <c r="C85" s="92"/>
      <c r="D85" s="92"/>
      <c r="E85" s="92"/>
      <c r="F85" s="92"/>
      <c r="G85" s="92"/>
      <c r="H85" s="92"/>
      <c r="I85" s="93"/>
      <c r="J85" s="94"/>
      <c r="K85" s="305">
        <v>0.05</v>
      </c>
      <c r="L85" s="862">
        <f>N78*K85</f>
        <v>235.91894937052317</v>
      </c>
      <c r="M85" s="863"/>
      <c r="N85" s="51"/>
    </row>
    <row r="86" spans="1:14" ht="15.75" thickBot="1">
      <c r="B86" s="825" t="s">
        <v>953</v>
      </c>
      <c r="C86" s="826"/>
      <c r="D86" s="826"/>
      <c r="E86" s="826"/>
      <c r="F86" s="826"/>
      <c r="G86" s="826"/>
      <c r="H86" s="826"/>
      <c r="I86" s="826"/>
      <c r="J86" s="826"/>
      <c r="K86" s="826"/>
      <c r="L86" s="826"/>
      <c r="M86" s="827"/>
      <c r="N86" s="52">
        <f>L83+L84+L85</f>
        <v>1415.513696223139</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6133.8926836336022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57389.444061264127</v>
      </c>
      <c r="N48" s="272">
        <f>K48*M48</f>
        <v>545.19971858200915</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2653.4494934492172</v>
      </c>
      <c r="N49" s="272">
        <f>K49*M49</f>
        <v>4537.3986337981614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5082.5983523801706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2">
        <f>VLOOKUP(A58,TRANSPORTE!A5:D117,4,FALSE)</f>
        <v>1399.63700322575</v>
      </c>
      <c r="M58" s="913"/>
      <c r="N58" s="287">
        <f>K58*L58</f>
        <v>13.296551530644626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13.296551530644626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5512.4237483251418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1102.4847496650284</v>
      </c>
      <c r="M83" s="861"/>
      <c r="N83" s="51"/>
    </row>
    <row r="84" spans="1:14">
      <c r="B84" s="89" t="s">
        <v>973</v>
      </c>
      <c r="C84" s="90"/>
      <c r="D84" s="90"/>
      <c r="E84" s="90"/>
      <c r="F84" s="90"/>
      <c r="G84" s="90"/>
      <c r="H84" s="90"/>
      <c r="I84" s="87"/>
      <c r="J84" s="88"/>
      <c r="K84" s="304">
        <v>0.05</v>
      </c>
      <c r="L84" s="860">
        <f>N78*K84</f>
        <v>275.6211874162571</v>
      </c>
      <c r="M84" s="861"/>
      <c r="N84" s="51"/>
    </row>
    <row r="85" spans="1:14" ht="15.75" thickBot="1">
      <c r="B85" s="91" t="s">
        <v>974</v>
      </c>
      <c r="C85" s="92"/>
      <c r="D85" s="92"/>
      <c r="E85" s="92"/>
      <c r="F85" s="92"/>
      <c r="G85" s="92"/>
      <c r="H85" s="92"/>
      <c r="I85" s="93"/>
      <c r="J85" s="94"/>
      <c r="K85" s="305">
        <v>0.05</v>
      </c>
      <c r="L85" s="862">
        <f>N78*K85</f>
        <v>275.6211874162571</v>
      </c>
      <c r="M85" s="863"/>
      <c r="N85" s="51"/>
    </row>
    <row r="86" spans="1:14" ht="15.75" thickBot="1">
      <c r="B86" s="825" t="s">
        <v>953</v>
      </c>
      <c r="C86" s="826"/>
      <c r="D86" s="826"/>
      <c r="E86" s="826"/>
      <c r="F86" s="826"/>
      <c r="G86" s="826"/>
      <c r="H86" s="826"/>
      <c r="I86" s="826"/>
      <c r="J86" s="826"/>
      <c r="K86" s="826"/>
      <c r="L86" s="826"/>
      <c r="M86" s="827"/>
      <c r="N86" s="52">
        <f>L83+L84+L85</f>
        <v>1653.7271244975425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7166.1508728226845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136</v>
      </c>
      <c r="B36" s="874" t="str">
        <f>VLOOKUP(A36,EQUIPOS!A6:D154,3,FALSE)</f>
        <v>Camión de Slurry</v>
      </c>
      <c r="C36" s="875"/>
      <c r="D36" s="875"/>
      <c r="E36" s="875"/>
      <c r="F36" s="875"/>
      <c r="G36" s="875"/>
      <c r="H36" s="876"/>
      <c r="I36" s="267"/>
      <c r="J36" s="268"/>
      <c r="K36" s="269">
        <f>VLOOKUP(A36,EQUIPOS!A6:D163,4,FALSE)</f>
        <v>176592.72790579422</v>
      </c>
      <c r="L36" s="270"/>
      <c r="M36" s="271">
        <v>600</v>
      </c>
      <c r="N36" s="272">
        <f>K36/M36</f>
        <v>294.32121317632368</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600</v>
      </c>
      <c r="N37" s="272">
        <f>K37/M37</f>
        <v>54.198809144137392</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N76*M41</f>
        <v>0.67335467419668338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349.19337699465774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57389.444061264127</v>
      </c>
      <c r="N48" s="272">
        <f>K48*M48</f>
        <v>272.59985929100458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2653.4494934492172</v>
      </c>
      <c r="N49" s="272">
        <f>K49*M49</f>
        <v>2835.8741461238506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3108.4740054148551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2">
        <f>VLOOKUP(A58,TRANSPORTE!A5:D117,4,FALSE)</f>
        <v>1399.63700322575</v>
      </c>
      <c r="M58" s="913"/>
      <c r="N58" s="287">
        <f>K58*L58</f>
        <v>6.648275765322313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6.648275765322313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SUM(N69:N75)</f>
        <v>67.335467419668333</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N43+N53+N64+N76</f>
        <v>3531.6511255945038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706.33022511890078</v>
      </c>
      <c r="M83" s="861"/>
      <c r="N83" s="51"/>
    </row>
    <row r="84" spans="1:14">
      <c r="B84" s="89" t="s">
        <v>973</v>
      </c>
      <c r="C84" s="90"/>
      <c r="D84" s="90"/>
      <c r="E84" s="90"/>
      <c r="F84" s="90"/>
      <c r="G84" s="90"/>
      <c r="H84" s="90"/>
      <c r="I84" s="87"/>
      <c r="J84" s="88"/>
      <c r="K84" s="304">
        <v>0.05</v>
      </c>
      <c r="L84" s="860">
        <f>N78*K84</f>
        <v>176.5825562797252</v>
      </c>
      <c r="M84" s="861"/>
      <c r="N84" s="51"/>
    </row>
    <row r="85" spans="1:14" ht="15.75" thickBot="1">
      <c r="B85" s="91" t="s">
        <v>974</v>
      </c>
      <c r="C85" s="92"/>
      <c r="D85" s="92"/>
      <c r="E85" s="92"/>
      <c r="F85" s="92"/>
      <c r="G85" s="92"/>
      <c r="H85" s="92"/>
      <c r="I85" s="93"/>
      <c r="J85" s="94"/>
      <c r="K85" s="305">
        <v>0.05</v>
      </c>
      <c r="L85" s="862">
        <f>N78*K85</f>
        <v>176.5825562797252</v>
      </c>
      <c r="M85" s="863"/>
      <c r="N85" s="51"/>
    </row>
    <row r="86" spans="1:14" ht="15.75" thickBot="1">
      <c r="B86" s="825" t="s">
        <v>953</v>
      </c>
      <c r="C86" s="826"/>
      <c r="D86" s="826"/>
      <c r="E86" s="826"/>
      <c r="F86" s="826"/>
      <c r="G86" s="826"/>
      <c r="H86" s="826"/>
      <c r="I86" s="826"/>
      <c r="J86" s="826"/>
      <c r="K86" s="826"/>
      <c r="L86" s="826"/>
      <c r="M86" s="827"/>
      <c r="N86" s="52">
        <f>L83+L84+L85</f>
        <v>1059.4953376783512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4591.1464632728548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290</v>
      </c>
      <c r="B37" s="874" t="str">
        <f>VLOOKUP(A37,EQUIPOS!A7:D154,3,FALSE)</f>
        <v>Planta trituradora</v>
      </c>
      <c r="C37" s="875"/>
      <c r="D37" s="875"/>
      <c r="E37" s="875"/>
      <c r="F37" s="875"/>
      <c r="G37" s="875"/>
      <c r="H37" s="876"/>
      <c r="I37" s="267"/>
      <c r="J37" s="268"/>
      <c r="K37" s="269">
        <f>VLOOKUP(A37,EQUIPOS!A7:D164,4,FALSE)</f>
        <v>695444.43169971893</v>
      </c>
      <c r="L37" s="270"/>
      <c r="M37" s="271">
        <v>30</v>
      </c>
      <c r="N37" s="272">
        <f t="shared" ref="N37:N43" si="0">K37/M37</f>
        <v>23181.481056657296</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75863.307389356356</v>
      </c>
      <c r="L38" s="270"/>
      <c r="M38" s="271">
        <v>9</v>
      </c>
      <c r="N38" s="272">
        <f t="shared" si="0"/>
        <v>8429.2563765951509</v>
      </c>
    </row>
    <row r="39" spans="1:14">
      <c r="A39" t="s">
        <v>173</v>
      </c>
      <c r="B39" s="874" t="str">
        <f>VLOOKUP(A39,EQUIPOS!A9:D154,3,FALSE)</f>
        <v>Compactador neumático de Potencia 70 HP, peso de 13 ton</v>
      </c>
      <c r="C39" s="875"/>
      <c r="D39" s="875"/>
      <c r="E39" s="875"/>
      <c r="F39" s="875"/>
      <c r="G39" s="875"/>
      <c r="H39" s="876"/>
      <c r="I39" s="267"/>
      <c r="J39" s="268"/>
      <c r="K39" s="269">
        <f>VLOOKUP(A39,EQUIPOS!A9:D166,4,FALSE)</f>
        <v>139793.00292454456</v>
      </c>
      <c r="L39" s="270"/>
      <c r="M39" s="271">
        <v>9</v>
      </c>
      <c r="N39" s="272">
        <f t="shared" si="0"/>
        <v>15532.555880504951</v>
      </c>
    </row>
    <row r="40" spans="1:14">
      <c r="A40" t="s">
        <v>286</v>
      </c>
      <c r="B40" s="874" t="str">
        <f>VLOOKUP(A40,EQUIPOS!A10:D154,3,FALSE)</f>
        <v>Planta de asfalto en frio</v>
      </c>
      <c r="C40" s="875"/>
      <c r="D40" s="875"/>
      <c r="E40" s="875"/>
      <c r="F40" s="875"/>
      <c r="G40" s="875"/>
      <c r="H40" s="876"/>
      <c r="I40" s="267"/>
      <c r="J40" s="268"/>
      <c r="K40" s="269">
        <f>VLOOKUP(A40,EQUIPOS!A10:D167,4,FALSE)</f>
        <v>205834.06941523924</v>
      </c>
      <c r="L40" s="270"/>
      <c r="M40" s="271">
        <v>9</v>
      </c>
      <c r="N40" s="272">
        <f t="shared" si="0"/>
        <v>22870.452157248805</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9</v>
      </c>
      <c r="N42" s="272">
        <f t="shared" si="0"/>
        <v>8428.9987980962487</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N77*M46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99586.095838588313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1.3841609884906005</v>
      </c>
      <c r="N54" s="272">
        <f>K54*M54</f>
        <v>34.604024712265016</v>
      </c>
    </row>
    <row r="55" spans="1:14" ht="15.75" thickBot="1">
      <c r="B55" s="43"/>
      <c r="C55" s="281"/>
      <c r="D55" s="281"/>
      <c r="E55" s="281"/>
      <c r="F55" s="281"/>
      <c r="G55" s="281"/>
      <c r="H55" s="281"/>
      <c r="I55" s="268"/>
      <c r="J55" s="224"/>
      <c r="K55" s="282"/>
      <c r="L55" s="267"/>
      <c r="M55" s="283"/>
      <c r="N55" s="284"/>
    </row>
    <row r="56" spans="1:14" ht="15.75" thickBot="1">
      <c r="B56" s="825" t="s">
        <v>953</v>
      </c>
      <c r="C56" s="826"/>
      <c r="D56" s="826"/>
      <c r="E56" s="826"/>
      <c r="F56" s="826"/>
      <c r="G56" s="826"/>
      <c r="H56" s="826"/>
      <c r="I56" s="826"/>
      <c r="J56" s="826"/>
      <c r="K56" s="826"/>
      <c r="L56" s="826"/>
      <c r="M56" s="827"/>
      <c r="N56" s="394">
        <f>SUM(N53:N55)</f>
        <v>80379.825710482037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2">
        <f>VLOOKUP(A61,TRANSPORTE!A5:D117,4,FALSE)</f>
        <v>1536.1586242141284</v>
      </c>
      <c r="M61" s="913"/>
      <c r="N61" s="287">
        <f>K61*L61</f>
        <v>1920.1982802676605</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2">
        <f>VLOOKUP(A62,TRANSPORTE!A6:D117,4,FALSE)</f>
        <v>1399.63700322575</v>
      </c>
      <c r="M62" s="913"/>
      <c r="N62" s="287">
        <f>K62*L62</f>
        <v>1959.49180451605</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3879.6900847837105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SUM(N72:N76)</f>
        <v>9718.9390143891651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N48+N56+N67+N77</f>
        <v>193564.55064824322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38712.910129648648</v>
      </c>
      <c r="M84" s="861"/>
      <c r="N84" s="51"/>
    </row>
    <row r="85" spans="1:14">
      <c r="B85" s="89" t="s">
        <v>973</v>
      </c>
      <c r="C85" s="90"/>
      <c r="D85" s="90"/>
      <c r="E85" s="90"/>
      <c r="F85" s="90"/>
      <c r="G85" s="90"/>
      <c r="H85" s="90"/>
      <c r="I85" s="87"/>
      <c r="J85" s="88"/>
      <c r="K85" s="304">
        <v>0.05</v>
      </c>
      <c r="L85" s="860">
        <f>N79*K85</f>
        <v>9678.227532412162</v>
      </c>
      <c r="M85" s="861"/>
      <c r="N85" s="51"/>
    </row>
    <row r="86" spans="1:14" ht="15.75" thickBot="1">
      <c r="B86" s="91" t="s">
        <v>974</v>
      </c>
      <c r="C86" s="92"/>
      <c r="D86" s="92"/>
      <c r="E86" s="92"/>
      <c r="F86" s="92"/>
      <c r="G86" s="92"/>
      <c r="H86" s="92"/>
      <c r="I86" s="93"/>
      <c r="J86" s="94"/>
      <c r="K86" s="305">
        <v>0.05</v>
      </c>
      <c r="L86" s="862">
        <f>N79*K86</f>
        <v>9678.227532412162</v>
      </c>
      <c r="M86" s="863"/>
      <c r="N86" s="51"/>
    </row>
    <row r="87" spans="1:14" ht="15.75" thickBot="1">
      <c r="B87" s="825" t="s">
        <v>953</v>
      </c>
      <c r="C87" s="826"/>
      <c r="D87" s="826"/>
      <c r="E87" s="826"/>
      <c r="F87" s="826"/>
      <c r="G87" s="826"/>
      <c r="H87" s="826"/>
      <c r="I87" s="826"/>
      <c r="J87" s="826"/>
      <c r="K87" s="826"/>
      <c r="L87" s="826"/>
      <c r="M87" s="827"/>
      <c r="N87" s="52">
        <f>L84+L85+L86</f>
        <v>58069.365194472965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251633.91584271617</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75863.307389356356</v>
      </c>
      <c r="L37" s="270"/>
      <c r="M37" s="271">
        <v>9</v>
      </c>
      <c r="N37" s="272">
        <f t="shared" ref="N37:N43" si="0">K37/M37</f>
        <v>8429.2563765951509</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139793.00292454456</v>
      </c>
      <c r="L38" s="270"/>
      <c r="M38" s="271">
        <v>9</v>
      </c>
      <c r="N38" s="272">
        <f t="shared" si="0"/>
        <v>15532.555880504951</v>
      </c>
    </row>
    <row r="39" spans="1:14">
      <c r="A39" t="s">
        <v>286</v>
      </c>
      <c r="B39" s="874" t="str">
        <f>VLOOKUP(A39,EQUIPOS!A9:D154,3,FALSE)</f>
        <v>Planta de asfalto en frio</v>
      </c>
      <c r="C39" s="875"/>
      <c r="D39" s="875"/>
      <c r="E39" s="875"/>
      <c r="F39" s="875"/>
      <c r="G39" s="875"/>
      <c r="H39" s="876"/>
      <c r="I39" s="267"/>
      <c r="J39" s="268"/>
      <c r="K39" s="269">
        <f>VLOOKUP(A39,EQUIPOS!A9:D166,4,FALSE)</f>
        <v>205834.06941523924</v>
      </c>
      <c r="L39" s="270"/>
      <c r="M39" s="271">
        <v>9</v>
      </c>
      <c r="N39" s="272">
        <f t="shared" si="0"/>
        <v>22870.452157248805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9</v>
      </c>
      <c r="N42" s="272">
        <f t="shared" si="0"/>
        <v>8428.9987980962487</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99586.095838588342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193564.55064824328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38712.910129648655</v>
      </c>
      <c r="M88" s="861"/>
      <c r="N88" s="51"/>
    </row>
    <row r="89" spans="1:14">
      <c r="B89" s="89" t="s">
        <v>973</v>
      </c>
      <c r="C89" s="90"/>
      <c r="D89" s="90"/>
      <c r="E89" s="90"/>
      <c r="F89" s="90"/>
      <c r="G89" s="90"/>
      <c r="H89" s="90"/>
      <c r="I89" s="87"/>
      <c r="J89" s="88"/>
      <c r="K89" s="304">
        <v>0.05</v>
      </c>
      <c r="L89" s="860">
        <f>N83*K89</f>
        <v>9678.2275324121638</v>
      </c>
      <c r="M89" s="861"/>
      <c r="N89" s="51"/>
    </row>
    <row r="90" spans="1:14" ht="15.75" thickBot="1">
      <c r="B90" s="91" t="s">
        <v>974</v>
      </c>
      <c r="C90" s="92"/>
      <c r="D90" s="92"/>
      <c r="E90" s="92"/>
      <c r="F90" s="92"/>
      <c r="G90" s="92"/>
      <c r="H90" s="92"/>
      <c r="I90" s="93"/>
      <c r="J90" s="94"/>
      <c r="K90" s="305">
        <v>0.05</v>
      </c>
      <c r="L90" s="862">
        <f>N83*K90</f>
        <v>9678.2275324121638</v>
      </c>
      <c r="M90" s="863"/>
      <c r="N90" s="51"/>
    </row>
    <row r="91" spans="1:14" ht="15.75" thickBot="1">
      <c r="B91" s="825" t="s">
        <v>953</v>
      </c>
      <c r="C91" s="826"/>
      <c r="D91" s="826"/>
      <c r="E91" s="826"/>
      <c r="F91" s="826"/>
      <c r="G91" s="826"/>
      <c r="H91" s="826"/>
      <c r="I91" s="826"/>
      <c r="J91" s="826"/>
      <c r="K91" s="826"/>
      <c r="L91" s="826"/>
      <c r="M91" s="827"/>
      <c r="N91" s="52">
        <f>L88+L89+L90</f>
        <v>58069.365194472986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251633.91584271626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75863.307389356356</v>
      </c>
      <c r="L37" s="270"/>
      <c r="M37" s="271">
        <v>9</v>
      </c>
      <c r="N37" s="272">
        <f t="shared" ref="N37:N43" si="0">K37/M37</f>
        <v>8429.2563765951509</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139793.00292454456</v>
      </c>
      <c r="L38" s="270"/>
      <c r="M38" s="271">
        <v>9</v>
      </c>
      <c r="N38" s="272">
        <f t="shared" si="0"/>
        <v>15532.555880504951</v>
      </c>
    </row>
    <row r="39" spans="1:14">
      <c r="A39" t="s">
        <v>286</v>
      </c>
      <c r="B39" s="874" t="str">
        <f>VLOOKUP(A39,EQUIPOS!A9:D154,3,FALSE)</f>
        <v>Planta de asfalto en frio</v>
      </c>
      <c r="C39" s="875"/>
      <c r="D39" s="875"/>
      <c r="E39" s="875"/>
      <c r="F39" s="875"/>
      <c r="G39" s="875"/>
      <c r="H39" s="876"/>
      <c r="I39" s="267"/>
      <c r="J39" s="268"/>
      <c r="K39" s="269">
        <f>VLOOKUP(A39,EQUIPOS!A9:D166,4,FALSE)</f>
        <v>205834.06941523924</v>
      </c>
      <c r="L39" s="270"/>
      <c r="M39" s="271">
        <v>9</v>
      </c>
      <c r="N39" s="272">
        <f t="shared" si="0"/>
        <v>22870.452157248805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9</v>
      </c>
      <c r="N42" s="272">
        <f t="shared" si="0"/>
        <v>8428.9987980962487</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971.8939014389166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99586.095838588342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411">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2">
        <f>VLOOKUP(A64,TRANSPORTE!A5:D117,4,FALSE)</f>
        <v>1399.63700322575</v>
      </c>
      <c r="M64" s="913"/>
      <c r="N64" s="287">
        <f>K64*L64</f>
        <v>1959.49180451605</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193564.55064824328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38712.910129648655</v>
      </c>
      <c r="M88" s="861"/>
      <c r="N88" s="51"/>
    </row>
    <row r="89" spans="1:14">
      <c r="B89" s="89" t="s">
        <v>973</v>
      </c>
      <c r="C89" s="90"/>
      <c r="D89" s="90"/>
      <c r="E89" s="90"/>
      <c r="F89" s="90"/>
      <c r="G89" s="90"/>
      <c r="H89" s="90"/>
      <c r="I89" s="87"/>
      <c r="J89" s="88"/>
      <c r="K89" s="304">
        <v>0.05</v>
      </c>
      <c r="L89" s="860">
        <f>N83*K89</f>
        <v>9678.2275324121638</v>
      </c>
      <c r="M89" s="861"/>
      <c r="N89" s="51"/>
    </row>
    <row r="90" spans="1:14" ht="15.75" thickBot="1">
      <c r="B90" s="91" t="s">
        <v>974</v>
      </c>
      <c r="C90" s="92"/>
      <c r="D90" s="92"/>
      <c r="E90" s="92"/>
      <c r="F90" s="92"/>
      <c r="G90" s="92"/>
      <c r="H90" s="92"/>
      <c r="I90" s="93"/>
      <c r="J90" s="94"/>
      <c r="K90" s="305">
        <v>0.05</v>
      </c>
      <c r="L90" s="862">
        <f>N83*K90</f>
        <v>9678.2275324121638</v>
      </c>
      <c r="M90" s="863"/>
      <c r="N90" s="51"/>
    </row>
    <row r="91" spans="1:14" ht="15.75" thickBot="1">
      <c r="B91" s="825" t="s">
        <v>953</v>
      </c>
      <c r="C91" s="826"/>
      <c r="D91" s="826"/>
      <c r="E91" s="826"/>
      <c r="F91" s="826"/>
      <c r="G91" s="826"/>
      <c r="H91" s="826"/>
      <c r="I91" s="826"/>
      <c r="J91" s="826"/>
      <c r="K91" s="826"/>
      <c r="L91" s="826"/>
      <c r="M91" s="827"/>
      <c r="N91" s="52">
        <f>L88+L89+L90</f>
        <v>58069.365194472986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52">
        <f>N83+N91</f>
        <v>251633.91584271626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168</v>
      </c>
      <c r="B37" s="874" t="str">
        <f>VLOOKUP(A37,EQUIPOS!A7:D154,3,FALSE)</f>
        <v>Compactador tipo  POTENCIA: 105 HP, PESO: 6 ton</v>
      </c>
      <c r="C37" s="875"/>
      <c r="D37" s="875"/>
      <c r="E37" s="875"/>
      <c r="F37" s="875"/>
      <c r="G37" s="875"/>
      <c r="H37" s="876"/>
      <c r="I37" s="267"/>
      <c r="J37" s="268"/>
      <c r="K37" s="269">
        <f>VLOOKUP(A37,EQUIPOS!A7:D164,4,FALSE)</f>
        <v>75863.307389356356</v>
      </c>
      <c r="L37" s="270"/>
      <c r="M37" s="271">
        <v>7</v>
      </c>
      <c r="N37" s="272">
        <f t="shared" ref="N37:N43" si="0">K37/M37</f>
        <v>10837.615341336623</v>
      </c>
    </row>
    <row r="38" spans="1:14">
      <c r="A38" t="s">
        <v>173</v>
      </c>
      <c r="B38" s="874" t="str">
        <f>VLOOKUP(A38,EQUIPOS!A8:D154,3,FALSE)</f>
        <v>Compactador neumático de Potencia 70 HP, peso de 13 ton</v>
      </c>
      <c r="C38" s="875"/>
      <c r="D38" s="875"/>
      <c r="E38" s="875"/>
      <c r="F38" s="875"/>
      <c r="G38" s="875"/>
      <c r="H38" s="876"/>
      <c r="I38" s="267"/>
      <c r="J38" s="268"/>
      <c r="K38" s="269">
        <f>VLOOKUP(A38,EQUIPOS!A8:D165,4,FALSE)</f>
        <v>139793.00292454456</v>
      </c>
      <c r="L38" s="270"/>
      <c r="M38" s="271">
        <v>7</v>
      </c>
      <c r="N38" s="272">
        <f t="shared" si="0"/>
        <v>19970.428989220651</v>
      </c>
    </row>
    <row r="39" spans="1:14">
      <c r="A39" t="s">
        <v>286</v>
      </c>
      <c r="B39" s="874" t="str">
        <f>VLOOKUP(A39,EQUIPOS!A9:D154,3,FALSE)</f>
        <v>Planta de asfalto en frio</v>
      </c>
      <c r="C39" s="875"/>
      <c r="D39" s="875"/>
      <c r="E39" s="875"/>
      <c r="F39" s="875"/>
      <c r="G39" s="875"/>
      <c r="H39" s="876"/>
      <c r="I39" s="267"/>
      <c r="J39" s="268"/>
      <c r="K39" s="269">
        <f>VLOOKUP(A39,EQUIPOS!A9:D166,4,FALSE)</f>
        <v>205834.06941523924</v>
      </c>
      <c r="L39" s="270"/>
      <c r="M39" s="271">
        <v>9</v>
      </c>
      <c r="N39" s="272">
        <f t="shared" si="0"/>
        <v>22870.452157248805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7</v>
      </c>
      <c r="N42" s="272">
        <f t="shared" si="0"/>
        <v>10837.28416898089</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1110.7358873587618</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108979.45526884998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1399.63700322575</v>
      </c>
      <c r="N65" s="412">
        <f>K65*M65</f>
        <v>1749.5462540321876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3709.0380585482376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11107.358873587618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204175.67791146788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40835.13558229358</v>
      </c>
      <c r="M88" s="861"/>
      <c r="N88" s="51"/>
    </row>
    <row r="89" spans="1:14">
      <c r="B89" s="89" t="s">
        <v>973</v>
      </c>
      <c r="C89" s="90"/>
      <c r="D89" s="90"/>
      <c r="E89" s="90"/>
      <c r="F89" s="90"/>
      <c r="G89" s="90"/>
      <c r="H89" s="90"/>
      <c r="I89" s="87"/>
      <c r="J89" s="88"/>
      <c r="K89" s="304">
        <v>0.05</v>
      </c>
      <c r="L89" s="860">
        <f>N83*K89</f>
        <v>10208.783895573395</v>
      </c>
      <c r="M89" s="861"/>
      <c r="N89" s="51"/>
    </row>
    <row r="90" spans="1:14" ht="15.75" thickBot="1">
      <c r="B90" s="91" t="s">
        <v>974</v>
      </c>
      <c r="C90" s="92"/>
      <c r="D90" s="92"/>
      <c r="E90" s="92"/>
      <c r="F90" s="92"/>
      <c r="G90" s="92"/>
      <c r="H90" s="92"/>
      <c r="I90" s="93"/>
      <c r="J90" s="94"/>
      <c r="K90" s="305">
        <v>0.05</v>
      </c>
      <c r="L90" s="862">
        <f>N83*K90</f>
        <v>10208.783895573395</v>
      </c>
      <c r="M90" s="863"/>
      <c r="N90" s="51"/>
    </row>
    <row r="91" spans="1:14" ht="15.75" thickBot="1">
      <c r="B91" s="825" t="s">
        <v>953</v>
      </c>
      <c r="C91" s="826"/>
      <c r="D91" s="826"/>
      <c r="E91" s="826"/>
      <c r="F91" s="826"/>
      <c r="G91" s="826"/>
      <c r="H91" s="826"/>
      <c r="I91" s="826"/>
      <c r="J91" s="826"/>
      <c r="K91" s="826"/>
      <c r="L91" s="826"/>
      <c r="M91" s="827"/>
      <c r="N91" s="52">
        <f>L88+L89+L90</f>
        <v>61252.703373440374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265428.38128490828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9</v>
      </c>
      <c r="N37" s="272">
        <f t="shared" ref="N37:N43" si="0">K37/M37</f>
        <v>15532.555880504951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75863.307389356356</v>
      </c>
      <c r="L38" s="270"/>
      <c r="M38" s="271">
        <v>9</v>
      </c>
      <c r="N38" s="272">
        <f t="shared" si="0"/>
        <v>8429.2563765951509</v>
      </c>
    </row>
    <row r="39" spans="1:14">
      <c r="A39" t="s">
        <v>286</v>
      </c>
      <c r="B39" s="874" t="str">
        <f>VLOOKUP(A39,EQUIPOS!A9:D154,3,FALSE)</f>
        <v>Planta de asfalto en frio</v>
      </c>
      <c r="C39" s="875"/>
      <c r="D39" s="875"/>
      <c r="E39" s="875"/>
      <c r="F39" s="875"/>
      <c r="G39" s="875"/>
      <c r="H39" s="876"/>
      <c r="I39" s="267"/>
      <c r="J39" s="268"/>
      <c r="K39" s="269">
        <f>VLOOKUP(A39,EQUIPOS!A9:D166,4,FALSE)</f>
        <v>205834.06941523924</v>
      </c>
      <c r="L39" s="270"/>
      <c r="M39" s="271">
        <v>9</v>
      </c>
      <c r="N39" s="272">
        <f t="shared" si="0"/>
        <v>22870.452157248805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9</v>
      </c>
      <c r="N42" s="272">
        <f t="shared" si="0"/>
        <v>8428.9987980962487</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99586.095838588342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193564.55064824328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38712.910129648655</v>
      </c>
      <c r="M88" s="861"/>
      <c r="N88" s="51"/>
    </row>
    <row r="89" spans="1:14">
      <c r="B89" s="89" t="s">
        <v>973</v>
      </c>
      <c r="C89" s="90"/>
      <c r="D89" s="90"/>
      <c r="E89" s="90"/>
      <c r="F89" s="90"/>
      <c r="G89" s="90"/>
      <c r="H89" s="90"/>
      <c r="I89" s="87"/>
      <c r="J89" s="88"/>
      <c r="K89" s="304">
        <v>0.05</v>
      </c>
      <c r="L89" s="860">
        <f>N83*K89</f>
        <v>9678.2275324121638</v>
      </c>
      <c r="M89" s="861"/>
      <c r="N89" s="51"/>
    </row>
    <row r="90" spans="1:14" ht="15.75" thickBot="1">
      <c r="B90" s="91" t="s">
        <v>974</v>
      </c>
      <c r="C90" s="92"/>
      <c r="D90" s="92"/>
      <c r="E90" s="92"/>
      <c r="F90" s="92"/>
      <c r="G90" s="92"/>
      <c r="H90" s="92"/>
      <c r="I90" s="93"/>
      <c r="J90" s="94"/>
      <c r="K90" s="305">
        <v>0.05</v>
      </c>
      <c r="L90" s="862">
        <f>N83*K90</f>
        <v>9678.2275324121638</v>
      </c>
      <c r="M90" s="863"/>
      <c r="N90" s="51"/>
    </row>
    <row r="91" spans="1:14" ht="15.75" thickBot="1">
      <c r="B91" s="825" t="s">
        <v>953</v>
      </c>
      <c r="C91" s="826"/>
      <c r="D91" s="826"/>
      <c r="E91" s="826"/>
      <c r="F91" s="826"/>
      <c r="G91" s="826"/>
      <c r="H91" s="826"/>
      <c r="I91" s="826"/>
      <c r="J91" s="826"/>
      <c r="K91" s="826"/>
      <c r="L91" s="826"/>
      <c r="M91" s="827"/>
      <c r="N91" s="52">
        <f>L88+L89+L90</f>
        <v>58069.365194472986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251633.91584271626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9</v>
      </c>
      <c r="N37" s="272">
        <f t="shared" ref="N37:N43" si="0">K37/M37</f>
        <v>15532.555880504951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75863.307389356356</v>
      </c>
      <c r="L38" s="270"/>
      <c r="M38" s="271">
        <v>9</v>
      </c>
      <c r="N38" s="272">
        <f t="shared" si="0"/>
        <v>8429.2563765951509</v>
      </c>
    </row>
    <row r="39" spans="1:14">
      <c r="A39" t="s">
        <v>286</v>
      </c>
      <c r="B39" s="874" t="str">
        <f>VLOOKUP(A39,EQUIPOS!A9:D154,3,FALSE)</f>
        <v>Planta de asfalto en frio</v>
      </c>
      <c r="C39" s="875"/>
      <c r="D39" s="875"/>
      <c r="E39" s="875"/>
      <c r="F39" s="875"/>
      <c r="G39" s="875"/>
      <c r="H39" s="876"/>
      <c r="I39" s="267"/>
      <c r="J39" s="268"/>
      <c r="K39" s="269">
        <f>VLOOKUP(A39,EQUIPOS!A9:D166,4,FALSE)</f>
        <v>205834.06941523924</v>
      </c>
      <c r="L39" s="270"/>
      <c r="M39" s="271">
        <v>9</v>
      </c>
      <c r="N39" s="272">
        <f t="shared" si="0"/>
        <v>22870.452157248805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9</v>
      </c>
      <c r="N42" s="272">
        <f t="shared" si="0"/>
        <v>8428.9987980962487</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99586.095838588342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193564.55064824328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38712.910129648655</v>
      </c>
      <c r="M87" s="861"/>
      <c r="N87" s="51"/>
    </row>
    <row r="88" spans="1:14">
      <c r="B88" s="89" t="s">
        <v>973</v>
      </c>
      <c r="C88" s="90"/>
      <c r="D88" s="90"/>
      <c r="E88" s="90"/>
      <c r="F88" s="90"/>
      <c r="G88" s="90"/>
      <c r="H88" s="90"/>
      <c r="I88" s="87"/>
      <c r="J88" s="88"/>
      <c r="K88" s="304">
        <v>0.05</v>
      </c>
      <c r="L88" s="860">
        <f>N82*K88</f>
        <v>9678.2275324121638</v>
      </c>
      <c r="M88" s="861"/>
      <c r="N88" s="51"/>
    </row>
    <row r="89" spans="1:14" ht="15.75" thickBot="1">
      <c r="B89" s="91" t="s">
        <v>974</v>
      </c>
      <c r="C89" s="92"/>
      <c r="D89" s="92"/>
      <c r="E89" s="92"/>
      <c r="F89" s="92"/>
      <c r="G89" s="92"/>
      <c r="H89" s="92"/>
      <c r="I89" s="93"/>
      <c r="J89" s="94"/>
      <c r="K89" s="305">
        <v>0.05</v>
      </c>
      <c r="L89" s="862">
        <f>N82*K89</f>
        <v>9678.2275324121638</v>
      </c>
      <c r="M89" s="863"/>
      <c r="N89" s="51"/>
    </row>
    <row r="90" spans="1:14" ht="15.75" thickBot="1">
      <c r="B90" s="825" t="s">
        <v>953</v>
      </c>
      <c r="C90" s="826"/>
      <c r="D90" s="826"/>
      <c r="E90" s="826"/>
      <c r="F90" s="826"/>
      <c r="G90" s="826"/>
      <c r="H90" s="826"/>
      <c r="I90" s="826"/>
      <c r="J90" s="826"/>
      <c r="K90" s="826"/>
      <c r="L90" s="826"/>
      <c r="M90" s="827"/>
      <c r="N90" s="52">
        <f>L87+L88+L89</f>
        <v>58069.365194472986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251633.91584271626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9</v>
      </c>
      <c r="N37" s="272">
        <f t="shared" ref="N37:N43" si="0">K37/M37</f>
        <v>15532.555880504951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75863.307389356356</v>
      </c>
      <c r="L38" s="270"/>
      <c r="M38" s="271">
        <v>9</v>
      </c>
      <c r="N38" s="272">
        <f t="shared" si="0"/>
        <v>8429.2563765951509</v>
      </c>
    </row>
    <row r="39" spans="1:14">
      <c r="A39" t="s">
        <v>286</v>
      </c>
      <c r="B39" s="874" t="str">
        <f>VLOOKUP(A39,EQUIPOS!A9:D154,3,FALSE)</f>
        <v>Planta de asfalto en frio</v>
      </c>
      <c r="C39" s="875"/>
      <c r="D39" s="875"/>
      <c r="E39" s="875"/>
      <c r="F39" s="875"/>
      <c r="G39" s="875"/>
      <c r="H39" s="876"/>
      <c r="I39" s="267"/>
      <c r="J39" s="268"/>
      <c r="K39" s="269">
        <f>VLOOKUP(A39,EQUIPOS!A9:D166,4,FALSE)</f>
        <v>205834.06941523924</v>
      </c>
      <c r="L39" s="270"/>
      <c r="M39" s="271">
        <v>9</v>
      </c>
      <c r="N39" s="272">
        <f t="shared" si="0"/>
        <v>22870.452157248805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9</v>
      </c>
      <c r="N42" s="272">
        <f t="shared" si="0"/>
        <v>8428.9987980962487</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75"/>
      <c r="F46" s="875"/>
      <c r="G46" s="875"/>
      <c r="H46" s="876"/>
      <c r="I46" s="36"/>
      <c r="J46" s="37"/>
      <c r="K46" s="274"/>
      <c r="L46" s="276"/>
      <c r="M46" s="277"/>
      <c r="N46" s="278"/>
    </row>
    <row r="47" spans="1:14">
      <c r="B47" s="882" t="s">
        <v>952</v>
      </c>
      <c r="C47" s="960"/>
      <c r="D47" s="960"/>
      <c r="E47" s="38"/>
      <c r="F47" s="39"/>
      <c r="G47" s="39"/>
      <c r="H47" s="40"/>
      <c r="I47" s="36"/>
      <c r="J47" s="37"/>
      <c r="K47" s="279"/>
      <c r="L47" s="276"/>
      <c r="M47" s="401">
        <v>0.1</v>
      </c>
      <c r="N47" s="344">
        <f>N81*M47</f>
        <v>971.8939014389166</v>
      </c>
    </row>
    <row r="48" spans="1:14" ht="15.75" thickBot="1">
      <c r="B48" s="961"/>
      <c r="C48" s="962"/>
      <c r="D48" s="962"/>
      <c r="E48" s="962"/>
      <c r="F48" s="962"/>
      <c r="G48" s="962"/>
      <c r="H48" s="963"/>
      <c r="I48" s="884"/>
      <c r="J48" s="885"/>
      <c r="K48" s="41"/>
      <c r="L48" s="886"/>
      <c r="M48" s="964"/>
      <c r="N48" s="105"/>
    </row>
    <row r="49" spans="1:14" ht="15.75" thickBot="1">
      <c r="B49" s="825" t="s">
        <v>953</v>
      </c>
      <c r="C49" s="826"/>
      <c r="D49" s="826"/>
      <c r="E49" s="826"/>
      <c r="F49" s="826"/>
      <c r="G49" s="826"/>
      <c r="H49" s="826"/>
      <c r="I49" s="826"/>
      <c r="J49" s="826"/>
      <c r="K49" s="826"/>
      <c r="L49" s="826"/>
      <c r="M49" s="827"/>
      <c r="N49" s="394">
        <f>SUM(N36:N48)</f>
        <v>99586.095838588342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2">
        <f>VLOOKUP(A65,TRANSPORTE!A6:D117,4,FALSE)</f>
        <v>1399.63700322575</v>
      </c>
      <c r="M65" s="913"/>
      <c r="N65" s="287">
        <f>K65*L65</f>
        <v>1749.5462540321876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3709.0380585482376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9718.9390143891651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193393.89862200781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38678.77972440156</v>
      </c>
      <c r="M88" s="861"/>
      <c r="N88" s="51"/>
    </row>
    <row r="89" spans="1:14">
      <c r="B89" s="89" t="s">
        <v>973</v>
      </c>
      <c r="C89" s="90"/>
      <c r="D89" s="90"/>
      <c r="E89" s="90"/>
      <c r="F89" s="90"/>
      <c r="G89" s="90"/>
      <c r="H89" s="90"/>
      <c r="I89" s="87"/>
      <c r="J89" s="88"/>
      <c r="K89" s="304">
        <v>0.05</v>
      </c>
      <c r="L89" s="860">
        <f>N83*K89</f>
        <v>9669.69493110039</v>
      </c>
      <c r="M89" s="861"/>
      <c r="N89" s="51"/>
    </row>
    <row r="90" spans="1:14" ht="15.75" thickBot="1">
      <c r="B90" s="91" t="s">
        <v>974</v>
      </c>
      <c r="C90" s="92"/>
      <c r="D90" s="92"/>
      <c r="E90" s="92"/>
      <c r="F90" s="92"/>
      <c r="G90" s="92"/>
      <c r="H90" s="92"/>
      <c r="I90" s="93"/>
      <c r="J90" s="94"/>
      <c r="K90" s="305">
        <v>0.05</v>
      </c>
      <c r="L90" s="862">
        <f>N83*K90</f>
        <v>9669.69493110039</v>
      </c>
      <c r="M90" s="863"/>
      <c r="N90" s="51"/>
    </row>
    <row r="91" spans="1:14" ht="15.75" thickBot="1">
      <c r="B91" s="825" t="s">
        <v>953</v>
      </c>
      <c r="C91" s="826"/>
      <c r="D91" s="826"/>
      <c r="E91" s="826"/>
      <c r="F91" s="826"/>
      <c r="G91" s="826"/>
      <c r="H91" s="826"/>
      <c r="I91" s="826"/>
      <c r="J91" s="826"/>
      <c r="K91" s="826"/>
      <c r="L91" s="826"/>
      <c r="M91" s="827"/>
      <c r="N91" s="52">
        <f>L88+L89+L90</f>
        <v>58018.169586602344</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251412.06820861014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7</v>
      </c>
      <c r="N37" s="272">
        <f t="shared" ref="N37:N43" si="0">K37/M37</f>
        <v>19970.428989220651</v>
      </c>
    </row>
    <row r="38" spans="1:14">
      <c r="A38" t="s">
        <v>168</v>
      </c>
      <c r="B38" s="874" t="str">
        <f>VLOOKUP(A38,EQUIPOS!A8:D154,3,FALSE)</f>
        <v>Compactador tipo  POTENCIA: 105 HP, PESO: 6 ton</v>
      </c>
      <c r="C38" s="875"/>
      <c r="D38" s="875"/>
      <c r="E38" s="875"/>
      <c r="F38" s="875"/>
      <c r="G38" s="875"/>
      <c r="H38" s="876"/>
      <c r="I38" s="267"/>
      <c r="J38" s="268"/>
      <c r="K38" s="269">
        <f>VLOOKUP(A38,EQUIPOS!A8:D165,4,FALSE)</f>
        <v>75863.307389356356</v>
      </c>
      <c r="L38" s="270"/>
      <c r="M38" s="271">
        <v>7</v>
      </c>
      <c r="N38" s="272">
        <f t="shared" si="0"/>
        <v>10837.615341336623</v>
      </c>
    </row>
    <row r="39" spans="1:14">
      <c r="A39" t="s">
        <v>286</v>
      </c>
      <c r="B39" s="874" t="str">
        <f>VLOOKUP(A39,EQUIPOS!A9:D154,3,FALSE)</f>
        <v>Planta de asfalto en frio</v>
      </c>
      <c r="C39" s="875"/>
      <c r="D39" s="875"/>
      <c r="E39" s="875"/>
      <c r="F39" s="875"/>
      <c r="G39" s="875"/>
      <c r="H39" s="876"/>
      <c r="I39" s="267"/>
      <c r="J39" s="268"/>
      <c r="K39" s="269">
        <f>VLOOKUP(A39,EQUIPOS!A9:D166,4,FALSE)</f>
        <v>205834.06941523924</v>
      </c>
      <c r="L39" s="270"/>
      <c r="M39" s="271">
        <v>9</v>
      </c>
      <c r="N39" s="272">
        <f t="shared" si="0"/>
        <v>22870.452157248805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7</v>
      </c>
      <c r="N42" s="272">
        <f t="shared" si="0"/>
        <v>10837.28416898089</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9</v>
      </c>
      <c r="N43" s="272">
        <f t="shared" si="0"/>
        <v>9086.7819338392655</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1110.7358873587618</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108979.45526884998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2">
        <f>VLOOKUP(A64,TRANSPORTE!A6:D117,4,FALSE)</f>
        <v>1399.63700322575</v>
      </c>
      <c r="M64" s="913"/>
      <c r="N64" s="287">
        <f>K64*L64</f>
        <v>1749.5462540321876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3709.0380585482376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11107.358873587618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204175.67791146788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40835.13558229358</v>
      </c>
      <c r="M87" s="861"/>
      <c r="N87" s="51"/>
    </row>
    <row r="88" spans="1:14">
      <c r="B88" s="89" t="s">
        <v>973</v>
      </c>
      <c r="C88" s="90"/>
      <c r="D88" s="90"/>
      <c r="E88" s="90"/>
      <c r="F88" s="90"/>
      <c r="G88" s="90"/>
      <c r="H88" s="90"/>
      <c r="I88" s="87"/>
      <c r="J88" s="88"/>
      <c r="K88" s="304">
        <v>0.05</v>
      </c>
      <c r="L88" s="860">
        <f>N82*K88</f>
        <v>10208.783895573395</v>
      </c>
      <c r="M88" s="861"/>
      <c r="N88" s="51"/>
    </row>
    <row r="89" spans="1:14" ht="15.75" thickBot="1">
      <c r="B89" s="91" t="s">
        <v>974</v>
      </c>
      <c r="C89" s="92"/>
      <c r="D89" s="92"/>
      <c r="E89" s="92"/>
      <c r="F89" s="92"/>
      <c r="G89" s="92"/>
      <c r="H89" s="92"/>
      <c r="I89" s="93"/>
      <c r="J89" s="94"/>
      <c r="K89" s="305">
        <v>0.05</v>
      </c>
      <c r="L89" s="862">
        <f>N82*K89</f>
        <v>10208.783895573395</v>
      </c>
      <c r="M89" s="863"/>
      <c r="N89" s="51"/>
    </row>
    <row r="90" spans="1:14" ht="15.75" thickBot="1">
      <c r="B90" s="825" t="s">
        <v>953</v>
      </c>
      <c r="C90" s="826"/>
      <c r="D90" s="826"/>
      <c r="E90" s="826"/>
      <c r="F90" s="826"/>
      <c r="G90" s="826"/>
      <c r="H90" s="826"/>
      <c r="I90" s="826"/>
      <c r="J90" s="826"/>
      <c r="K90" s="826"/>
      <c r="L90" s="826"/>
      <c r="M90" s="827"/>
      <c r="N90" s="52">
        <f>L87+L88+L89</f>
        <v>61252.703373440374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265428.38128490828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4"/>
      <c r="C47" s="875"/>
      <c r="D47" s="875"/>
      <c r="E47" s="875"/>
      <c r="F47" s="875"/>
      <c r="G47" s="875"/>
      <c r="H47" s="876"/>
      <c r="I47" s="877"/>
      <c r="J47" s="878"/>
      <c r="K47" s="269"/>
      <c r="L47" s="879"/>
      <c r="M47" s="880"/>
      <c r="N47" s="272"/>
    </row>
    <row r="48" spans="1:14">
      <c r="B48" s="874"/>
      <c r="C48" s="875"/>
      <c r="D48" s="875"/>
      <c r="E48" s="881"/>
      <c r="F48" s="875"/>
      <c r="G48" s="875"/>
      <c r="H48" s="876"/>
      <c r="I48" s="36"/>
      <c r="J48" s="37"/>
      <c r="K48" s="274"/>
      <c r="L48" s="276"/>
      <c r="M48" s="277"/>
      <c r="N48" s="278"/>
    </row>
    <row r="49" spans="1:14">
      <c r="B49" s="882" t="s">
        <v>952</v>
      </c>
      <c r="C49" s="883"/>
      <c r="D49" s="883"/>
      <c r="E49" s="38"/>
      <c r="F49" s="39"/>
      <c r="G49" s="39"/>
      <c r="H49" s="40"/>
      <c r="I49" s="36"/>
      <c r="J49" s="37"/>
      <c r="K49" s="279"/>
      <c r="L49" s="276"/>
      <c r="M49" s="401">
        <v>0.1</v>
      </c>
      <c r="N49" s="344">
        <f>N83*M49</f>
        <v>874.7045112950251</v>
      </c>
    </row>
    <row r="50" spans="1:14" ht="15.75" thickBot="1">
      <c r="B50" s="874"/>
      <c r="C50" s="875"/>
      <c r="D50" s="875"/>
      <c r="E50" s="875"/>
      <c r="F50" s="875"/>
      <c r="G50" s="875"/>
      <c r="H50" s="876"/>
      <c r="I50" s="884"/>
      <c r="J50" s="885"/>
      <c r="K50" s="41"/>
      <c r="L50" s="886"/>
      <c r="M50" s="887"/>
      <c r="N50" s="105"/>
    </row>
    <row r="51" spans="1:14" ht="15.75" thickBot="1">
      <c r="B51" s="825" t="s">
        <v>953</v>
      </c>
      <c r="C51" s="826"/>
      <c r="D51" s="826"/>
      <c r="E51" s="826"/>
      <c r="F51" s="826"/>
      <c r="G51" s="826"/>
      <c r="H51" s="826"/>
      <c r="I51" s="826"/>
      <c r="J51" s="826"/>
      <c r="K51" s="826"/>
      <c r="L51" s="826"/>
      <c r="M51" s="827"/>
      <c r="N51" s="394">
        <f>SUM(N36:N50)</f>
        <v>125248.84386996643</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0" t="s">
        <v>944</v>
      </c>
      <c r="C55" s="871"/>
      <c r="D55" s="871"/>
      <c r="E55" s="871"/>
      <c r="F55" s="871"/>
      <c r="G55" s="871"/>
      <c r="H55" s="871"/>
      <c r="I55" s="905"/>
      <c r="J55" s="315" t="s">
        <v>945</v>
      </c>
      <c r="K55" s="85" t="s">
        <v>946</v>
      </c>
      <c r="L55" s="906" t="s">
        <v>955</v>
      </c>
      <c r="M55" s="905"/>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57389.444061264127</v>
      </c>
      <c r="N56" s="272">
        <f>K56*M56</f>
        <v>80345.221685769779</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1.3841609884906005</v>
      </c>
      <c r="N57" s="272">
        <f>K57*M57</f>
        <v>34.604024712265016</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7"/>
      <c r="C60" s="908"/>
      <c r="D60" s="908"/>
      <c r="E60" s="908"/>
      <c r="F60" s="908"/>
      <c r="G60" s="908"/>
      <c r="H60" s="908"/>
      <c r="I60" s="878"/>
      <c r="J60" s="42"/>
      <c r="K60" s="44"/>
      <c r="L60" s="909"/>
      <c r="M60" s="910"/>
      <c r="N60" s="45"/>
    </row>
    <row r="61" spans="1:14" ht="15.75" thickBot="1">
      <c r="B61" s="825" t="s">
        <v>953</v>
      </c>
      <c r="C61" s="826"/>
      <c r="D61" s="826"/>
      <c r="E61" s="826"/>
      <c r="F61" s="826"/>
      <c r="G61" s="826"/>
      <c r="H61" s="826"/>
      <c r="I61" s="826"/>
      <c r="J61" s="826"/>
      <c r="K61" s="826"/>
      <c r="L61" s="826"/>
      <c r="M61" s="827"/>
      <c r="N61" s="394">
        <f>SUM(N56:N60)</f>
        <v>80379.825710482037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2">
        <f>VLOOKUP(A66,TRANSPORTE!A5:D117,4,FALSE)</f>
        <v>1399.63700322575</v>
      </c>
      <c r="M66" s="913"/>
      <c r="N66" s="287">
        <f>K66*L66</f>
        <v>1959.49180451605</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2">
        <f>VLOOKUP(A67,TRANSPORTE!A6:D117,4,FALSE)</f>
        <v>1399.63700322575</v>
      </c>
      <c r="M67" s="913"/>
      <c r="N67" s="287">
        <f>K67*L67</f>
        <v>1749.5462540321876</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3709.0380585482376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8747.0451129502508</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N51+N61+N72+N83</f>
        <v>218084.75275194697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43616.950550389396</v>
      </c>
      <c r="M90" s="861"/>
      <c r="N90" s="51"/>
    </row>
    <row r="91" spans="1:14">
      <c r="B91" s="89" t="s">
        <v>973</v>
      </c>
      <c r="C91" s="90"/>
      <c r="D91" s="90"/>
      <c r="E91" s="90"/>
      <c r="F91" s="90"/>
      <c r="G91" s="90"/>
      <c r="H91" s="90"/>
      <c r="I91" s="87"/>
      <c r="J91" s="88"/>
      <c r="K91" s="304">
        <v>0.05</v>
      </c>
      <c r="L91" s="860">
        <f>N85*K91</f>
        <v>10904.237637597349</v>
      </c>
      <c r="M91" s="861"/>
      <c r="N91" s="51"/>
    </row>
    <row r="92" spans="1:14" ht="15.75" thickBot="1">
      <c r="B92" s="91" t="s">
        <v>974</v>
      </c>
      <c r="C92" s="92"/>
      <c r="D92" s="92"/>
      <c r="E92" s="92"/>
      <c r="F92" s="92"/>
      <c r="G92" s="92"/>
      <c r="H92" s="92"/>
      <c r="I92" s="93"/>
      <c r="J92" s="94"/>
      <c r="K92" s="305">
        <v>0.05</v>
      </c>
      <c r="L92" s="862">
        <f>N85*K92</f>
        <v>10904.237637597349</v>
      </c>
      <c r="M92" s="863"/>
      <c r="N92" s="51"/>
    </row>
    <row r="93" spans="1:14" ht="15.75" thickBot="1">
      <c r="B93" s="825" t="s">
        <v>953</v>
      </c>
      <c r="C93" s="826"/>
      <c r="D93" s="826"/>
      <c r="E93" s="826"/>
      <c r="F93" s="826"/>
      <c r="G93" s="826"/>
      <c r="H93" s="826"/>
      <c r="I93" s="826"/>
      <c r="J93" s="826"/>
      <c r="K93" s="826"/>
      <c r="L93" s="826"/>
      <c r="M93" s="827"/>
      <c r="N93" s="52">
        <f>L90+L91+L92</f>
        <v>65425.42582558409</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283510.17857753107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1"/>
      <c r="K125" s="891"/>
      <c r="L125" s="891"/>
      <c r="M125" s="891"/>
      <c r="N125" s="892"/>
    </row>
    <row r="126" spans="2:14" ht="15.75" thickBot="1">
      <c r="B126" s="261" t="s">
        <v>2221</v>
      </c>
      <c r="C126" s="393"/>
      <c r="D126" s="393"/>
      <c r="E126" s="57"/>
      <c r="F126" s="57"/>
      <c r="G126" s="57"/>
      <c r="H126" s="57"/>
      <c r="I126" s="57"/>
      <c r="J126" s="893"/>
      <c r="K126" s="893"/>
      <c r="L126" s="893"/>
      <c r="M126" s="893"/>
      <c r="N126" s="894"/>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912"/>
      <c r="M66" s="913"/>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ht="15" customHeight="1">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125248.84386996643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1399.63700322575</v>
      </c>
      <c r="M64" s="913"/>
      <c r="N64" s="287">
        <f>K64*L64</f>
        <v>1749.5462540321876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3709.0380585482376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218084.75275194697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43616.950550389396</v>
      </c>
      <c r="M87" s="861"/>
      <c r="N87" s="51"/>
    </row>
    <row r="88" spans="1:14">
      <c r="B88" s="89" t="s">
        <v>973</v>
      </c>
      <c r="C88" s="90"/>
      <c r="D88" s="90"/>
      <c r="E88" s="90"/>
      <c r="F88" s="90"/>
      <c r="G88" s="90"/>
      <c r="H88" s="90"/>
      <c r="I88" s="87"/>
      <c r="J88" s="88"/>
      <c r="K88" s="304">
        <v>0.05</v>
      </c>
      <c r="L88" s="860">
        <f>N82*K88</f>
        <v>10904.237637597349</v>
      </c>
      <c r="M88" s="861"/>
      <c r="N88" s="51"/>
    </row>
    <row r="89" spans="1:14" ht="15.75" thickBot="1">
      <c r="B89" s="91" t="s">
        <v>974</v>
      </c>
      <c r="C89" s="92"/>
      <c r="D89" s="92"/>
      <c r="E89" s="92"/>
      <c r="F89" s="92"/>
      <c r="G89" s="92"/>
      <c r="H89" s="92"/>
      <c r="I89" s="93"/>
      <c r="J89" s="94"/>
      <c r="K89" s="305">
        <v>0.05</v>
      </c>
      <c r="L89" s="862">
        <f>N82*K89</f>
        <v>10904.237637597349</v>
      </c>
      <c r="M89" s="863"/>
      <c r="N89" s="51"/>
    </row>
    <row r="90" spans="1:14" ht="15.75" thickBot="1">
      <c r="B90" s="825" t="s">
        <v>953</v>
      </c>
      <c r="C90" s="826"/>
      <c r="D90" s="826"/>
      <c r="E90" s="826"/>
      <c r="F90" s="826"/>
      <c r="G90" s="826"/>
      <c r="H90" s="826"/>
      <c r="I90" s="826"/>
      <c r="J90" s="826"/>
      <c r="K90" s="826"/>
      <c r="L90" s="826"/>
      <c r="M90" s="827"/>
      <c r="N90" s="52">
        <f>L87+L88+L89</f>
        <v>65425.42582558409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283510.17857753107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125248.84386996643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218255.40477818245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43651.080955636491</v>
      </c>
      <c r="M87" s="861"/>
      <c r="N87" s="51"/>
    </row>
    <row r="88" spans="1:14">
      <c r="B88" s="89" t="s">
        <v>973</v>
      </c>
      <c r="C88" s="90"/>
      <c r="D88" s="90"/>
      <c r="E88" s="90"/>
      <c r="F88" s="90"/>
      <c r="G88" s="90"/>
      <c r="H88" s="90"/>
      <c r="I88" s="87"/>
      <c r="J88" s="88"/>
      <c r="K88" s="304">
        <v>0.05</v>
      </c>
      <c r="L88" s="860">
        <f>N82*K88</f>
        <v>10912.770238909123</v>
      </c>
      <c r="M88" s="861"/>
      <c r="N88" s="51"/>
    </row>
    <row r="89" spans="1:14" ht="15.75" thickBot="1">
      <c r="B89" s="91" t="s">
        <v>974</v>
      </c>
      <c r="C89" s="92"/>
      <c r="D89" s="92"/>
      <c r="E89" s="92"/>
      <c r="F89" s="92"/>
      <c r="G89" s="92"/>
      <c r="H89" s="92"/>
      <c r="I89" s="93"/>
      <c r="J89" s="94"/>
      <c r="K89" s="305">
        <v>0.05</v>
      </c>
      <c r="L89" s="862">
        <f>N82*K89</f>
        <v>10912.770238909123</v>
      </c>
      <c r="M89" s="863"/>
      <c r="N89" s="51"/>
    </row>
    <row r="90" spans="1:14" ht="15.75" thickBot="1">
      <c r="B90" s="825" t="s">
        <v>953</v>
      </c>
      <c r="C90" s="826"/>
      <c r="D90" s="826"/>
      <c r="E90" s="826"/>
      <c r="F90" s="826"/>
      <c r="G90" s="826"/>
      <c r="H90" s="826"/>
      <c r="I90" s="826"/>
      <c r="J90" s="826"/>
      <c r="K90" s="826"/>
      <c r="L90" s="826"/>
      <c r="M90" s="827"/>
      <c r="N90" s="52">
        <f>L87+L88+L89</f>
        <v>65476.621433454733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283732.02621163719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1293</v>
      </c>
      <c r="B65" s="46" t="str">
        <f>VLOOKUP(A65,TRANSPORTE!A6:D117,3,FALSE)</f>
        <v>Transporte de mezcla</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8</v>
      </c>
      <c r="N37" s="272">
        <f t="shared" ref="N37:N43" si="0">K37/M37</f>
        <v>17474.12536556807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8</v>
      </c>
      <c r="N38" s="272">
        <f t="shared" si="0"/>
        <v>15333.944513353757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8</v>
      </c>
      <c r="N39" s="272">
        <f t="shared" si="0"/>
        <v>60121.655007408735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8</v>
      </c>
      <c r="N42" s="272">
        <f t="shared" si="0"/>
        <v>9482.6236478582796</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8</v>
      </c>
      <c r="N43" s="272">
        <f t="shared" si="0"/>
        <v>10222.629675569173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147873.02890206192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2">
        <f>VLOOKUP(A64,TRANSPORTE!A6:D117,4,FALSE)</f>
        <v>1399.63700322575</v>
      </c>
      <c r="M64" s="913"/>
      <c r="N64" s="287">
        <f>K64*L64</f>
        <v>1749.5462540321876</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3709.0380585482376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241680.83168548136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48336.166337096278</v>
      </c>
      <c r="M87" s="861"/>
      <c r="N87" s="51"/>
    </row>
    <row r="88" spans="1:14">
      <c r="B88" s="89" t="s">
        <v>973</v>
      </c>
      <c r="C88" s="90"/>
      <c r="D88" s="90"/>
      <c r="E88" s="90"/>
      <c r="F88" s="90"/>
      <c r="G88" s="90"/>
      <c r="H88" s="90"/>
      <c r="I88" s="87"/>
      <c r="J88" s="88"/>
      <c r="K88" s="304">
        <v>0.05</v>
      </c>
      <c r="L88" s="860">
        <f>N82*K88</f>
        <v>12084.041584274069</v>
      </c>
      <c r="M88" s="861"/>
      <c r="N88" s="51"/>
    </row>
    <row r="89" spans="1:14" ht="15.75" thickBot="1">
      <c r="B89" s="91" t="s">
        <v>974</v>
      </c>
      <c r="C89" s="92"/>
      <c r="D89" s="92"/>
      <c r="E89" s="92"/>
      <c r="F89" s="92"/>
      <c r="G89" s="92"/>
      <c r="H89" s="92"/>
      <c r="I89" s="93"/>
      <c r="J89" s="94"/>
      <c r="K89" s="305">
        <v>0.05</v>
      </c>
      <c r="L89" s="862">
        <f>N82*K89</f>
        <v>12084.041584274069</v>
      </c>
      <c r="M89" s="863"/>
      <c r="N89" s="51"/>
    </row>
    <row r="90" spans="1:14" ht="15.75" thickBot="1">
      <c r="B90" s="825" t="s">
        <v>953</v>
      </c>
      <c r="C90" s="826"/>
      <c r="D90" s="826"/>
      <c r="E90" s="826"/>
      <c r="F90" s="826"/>
      <c r="G90" s="826"/>
      <c r="H90" s="826"/>
      <c r="I90" s="826"/>
      <c r="J90" s="826"/>
      <c r="K90" s="826"/>
      <c r="L90" s="826"/>
      <c r="M90" s="827"/>
      <c r="N90" s="52">
        <f>L87+L88+L89</f>
        <v>72504.249505644417</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314185.08119112579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8</v>
      </c>
      <c r="N37" s="272">
        <f t="shared" ref="N37:N43" si="0">K37/M37</f>
        <v>17474.12536556807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8</v>
      </c>
      <c r="N38" s="272">
        <f t="shared" si="0"/>
        <v>15333.944513353757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8</v>
      </c>
      <c r="N39" s="272">
        <f t="shared" si="0"/>
        <v>60121.655007408735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8</v>
      </c>
      <c r="N42" s="272">
        <f t="shared" si="0"/>
        <v>9482.6236478582796</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8</v>
      </c>
      <c r="N43" s="272">
        <f t="shared" si="0"/>
        <v>10222.629675569173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147873.02890206192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60">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241851.48371171684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48370.296742343373</v>
      </c>
      <c r="M87" s="861"/>
      <c r="N87" s="51"/>
    </row>
    <row r="88" spans="1:14">
      <c r="B88" s="89" t="s">
        <v>973</v>
      </c>
      <c r="C88" s="90"/>
      <c r="D88" s="90"/>
      <c r="E88" s="90"/>
      <c r="F88" s="90"/>
      <c r="G88" s="90"/>
      <c r="H88" s="90"/>
      <c r="I88" s="87"/>
      <c r="J88" s="88"/>
      <c r="K88" s="304">
        <v>0.05</v>
      </c>
      <c r="L88" s="860">
        <f>N82*K88</f>
        <v>12092.574185585843</v>
      </c>
      <c r="M88" s="861"/>
      <c r="N88" s="51"/>
    </row>
    <row r="89" spans="1:14" ht="15.75" thickBot="1">
      <c r="B89" s="91" t="s">
        <v>974</v>
      </c>
      <c r="C89" s="92"/>
      <c r="D89" s="92"/>
      <c r="E89" s="92"/>
      <c r="F89" s="92"/>
      <c r="G89" s="92"/>
      <c r="H89" s="92"/>
      <c r="I89" s="93"/>
      <c r="J89" s="94"/>
      <c r="K89" s="305">
        <v>0.05</v>
      </c>
      <c r="L89" s="862">
        <f>N82*K89</f>
        <v>12092.574185585843</v>
      </c>
      <c r="M89" s="863"/>
      <c r="N89" s="51"/>
    </row>
    <row r="90" spans="1:14" ht="15.75" thickBot="1">
      <c r="B90" s="825" t="s">
        <v>953</v>
      </c>
      <c r="C90" s="826"/>
      <c r="D90" s="826"/>
      <c r="E90" s="826"/>
      <c r="F90" s="826"/>
      <c r="G90" s="826"/>
      <c r="H90" s="826"/>
      <c r="I90" s="826"/>
      <c r="J90" s="826"/>
      <c r="K90" s="826"/>
      <c r="L90" s="826"/>
      <c r="M90" s="827"/>
      <c r="N90" s="52">
        <f>L87+L88+L89</f>
        <v>72555.445113515059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314406.92882523191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8</v>
      </c>
      <c r="N37" s="272">
        <f t="shared" ref="N37:N43" si="0">K37/M37</f>
        <v>17474.12536556807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8</v>
      </c>
      <c r="N38" s="272">
        <f t="shared" si="0"/>
        <v>15333.944513353757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8</v>
      </c>
      <c r="N39" s="272">
        <f t="shared" si="0"/>
        <v>60121.655007408735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8</v>
      </c>
      <c r="N42" s="272">
        <f t="shared" si="0"/>
        <v>9482.6236478582796</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8</v>
      </c>
      <c r="N43" s="272">
        <f t="shared" si="0"/>
        <v>10222.629675569173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147873.02890206192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241851.48371171684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48370.296742343373</v>
      </c>
      <c r="M87" s="861"/>
      <c r="N87" s="51"/>
    </row>
    <row r="88" spans="1:14">
      <c r="B88" s="89" t="s">
        <v>973</v>
      </c>
      <c r="C88" s="90"/>
      <c r="D88" s="90"/>
      <c r="E88" s="90"/>
      <c r="F88" s="90"/>
      <c r="G88" s="90"/>
      <c r="H88" s="90"/>
      <c r="I88" s="87"/>
      <c r="J88" s="88"/>
      <c r="K88" s="304">
        <v>0.05</v>
      </c>
      <c r="L88" s="860">
        <f>N82*K88</f>
        <v>12092.574185585843</v>
      </c>
      <c r="M88" s="861"/>
      <c r="N88" s="51"/>
    </row>
    <row r="89" spans="1:14" ht="15.75" thickBot="1">
      <c r="B89" s="91" t="s">
        <v>974</v>
      </c>
      <c r="C89" s="92"/>
      <c r="D89" s="92"/>
      <c r="E89" s="92"/>
      <c r="F89" s="92"/>
      <c r="G89" s="92"/>
      <c r="H89" s="92"/>
      <c r="I89" s="93"/>
      <c r="J89" s="94"/>
      <c r="K89" s="305">
        <v>0.05</v>
      </c>
      <c r="L89" s="862">
        <f>N82*K89</f>
        <v>12092.574185585843</v>
      </c>
      <c r="M89" s="863"/>
      <c r="N89" s="51"/>
    </row>
    <row r="90" spans="1:14" ht="15.75" thickBot="1">
      <c r="B90" s="825" t="s">
        <v>953</v>
      </c>
      <c r="C90" s="826"/>
      <c r="D90" s="826"/>
      <c r="E90" s="826"/>
      <c r="F90" s="826"/>
      <c r="G90" s="826"/>
      <c r="H90" s="826"/>
      <c r="I90" s="826"/>
      <c r="J90" s="826"/>
      <c r="K90" s="826"/>
      <c r="L90" s="826"/>
      <c r="M90" s="827"/>
      <c r="N90" s="52">
        <f>L87+L88+L89</f>
        <v>72555.445113515059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314406.92882523191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125248.84386996643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218255.40477818245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43651.080955636491</v>
      </c>
      <c r="M87" s="861"/>
      <c r="N87" s="51"/>
    </row>
    <row r="88" spans="1:14">
      <c r="B88" s="89" t="s">
        <v>973</v>
      </c>
      <c r="C88" s="90"/>
      <c r="D88" s="90"/>
      <c r="E88" s="90"/>
      <c r="F88" s="90"/>
      <c r="G88" s="90"/>
      <c r="H88" s="90"/>
      <c r="I88" s="87"/>
      <c r="J88" s="88"/>
      <c r="K88" s="304">
        <v>0.05</v>
      </c>
      <c r="L88" s="860">
        <f>N82*K88</f>
        <v>10912.770238909123</v>
      </c>
      <c r="M88" s="861"/>
      <c r="N88" s="51"/>
    </row>
    <row r="89" spans="1:14" ht="15.75" thickBot="1">
      <c r="B89" s="91" t="s">
        <v>974</v>
      </c>
      <c r="C89" s="92"/>
      <c r="D89" s="92"/>
      <c r="E89" s="92"/>
      <c r="F89" s="92"/>
      <c r="G89" s="92"/>
      <c r="H89" s="92"/>
      <c r="I89" s="93"/>
      <c r="J89" s="94"/>
      <c r="K89" s="305">
        <v>0.05</v>
      </c>
      <c r="L89" s="862">
        <f>N82*K89</f>
        <v>10912.770238909123</v>
      </c>
      <c r="M89" s="863"/>
      <c r="N89" s="51"/>
    </row>
    <row r="90" spans="1:14" ht="15.75" thickBot="1">
      <c r="B90" s="825" t="s">
        <v>953</v>
      </c>
      <c r="C90" s="826"/>
      <c r="D90" s="826"/>
      <c r="E90" s="826"/>
      <c r="F90" s="826"/>
      <c r="G90" s="826"/>
      <c r="H90" s="826"/>
      <c r="I90" s="826"/>
      <c r="J90" s="826"/>
      <c r="K90" s="826"/>
      <c r="L90" s="826"/>
      <c r="M90" s="827"/>
      <c r="N90" s="52">
        <f>L87+L88+L89</f>
        <v>65476.621433454733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283732.02621163719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127"/>
    </row>
    <row r="81" spans="1:14" ht="15.75" thickBot="1">
      <c r="B81" s="914" t="s">
        <v>953</v>
      </c>
      <c r="C81" s="868"/>
      <c r="D81" s="868"/>
      <c r="E81" s="868"/>
      <c r="F81" s="868"/>
      <c r="G81" s="868"/>
      <c r="H81" s="868"/>
      <c r="I81" s="868"/>
      <c r="J81" s="868"/>
      <c r="K81" s="868"/>
      <c r="L81" s="868"/>
      <c r="M81" s="869"/>
      <c r="N81" s="460">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125248.84386996643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218255.40477818245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43651.080955636491</v>
      </c>
      <c r="M87" s="861"/>
      <c r="N87" s="51"/>
    </row>
    <row r="88" spans="1:14">
      <c r="B88" s="89" t="s">
        <v>973</v>
      </c>
      <c r="C88" s="90"/>
      <c r="D88" s="90"/>
      <c r="E88" s="90"/>
      <c r="F88" s="90"/>
      <c r="G88" s="90"/>
      <c r="H88" s="90"/>
      <c r="I88" s="87"/>
      <c r="J88" s="88"/>
      <c r="K88" s="304">
        <v>0.05</v>
      </c>
      <c r="L88" s="860">
        <f>N82*K88</f>
        <v>10912.770238909123</v>
      </c>
      <c r="M88" s="861"/>
      <c r="N88" s="51"/>
    </row>
    <row r="89" spans="1:14" ht="15.75" thickBot="1">
      <c r="B89" s="91" t="s">
        <v>974</v>
      </c>
      <c r="C89" s="92"/>
      <c r="D89" s="92"/>
      <c r="E89" s="92"/>
      <c r="F89" s="92"/>
      <c r="G89" s="92"/>
      <c r="H89" s="92"/>
      <c r="I89" s="93"/>
      <c r="J89" s="94"/>
      <c r="K89" s="305">
        <v>0.05</v>
      </c>
      <c r="L89" s="862">
        <f>N82*K89</f>
        <v>10912.770238909123</v>
      </c>
      <c r="M89" s="863"/>
      <c r="N89" s="51"/>
    </row>
    <row r="90" spans="1:14" ht="15.75" thickBot="1">
      <c r="B90" s="825" t="s">
        <v>953</v>
      </c>
      <c r="C90" s="826"/>
      <c r="D90" s="826"/>
      <c r="E90" s="826"/>
      <c r="F90" s="826"/>
      <c r="G90" s="826"/>
      <c r="H90" s="826"/>
      <c r="I90" s="826"/>
      <c r="J90" s="826"/>
      <c r="K90" s="826"/>
      <c r="L90" s="826"/>
      <c r="M90" s="827"/>
      <c r="N90" s="52">
        <f>L87+L88+L89</f>
        <v>65476.621433454733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283732.02621163719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8</v>
      </c>
      <c r="N37" s="272">
        <f t="shared" ref="N37:N43" si="0">K37/M37</f>
        <v>17474.12536556807</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8</v>
      </c>
      <c r="N38" s="272">
        <f t="shared" si="0"/>
        <v>15333.944513353757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8</v>
      </c>
      <c r="N39" s="272">
        <f t="shared" si="0"/>
        <v>60121.655007408735</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8</v>
      </c>
      <c r="N42" s="272">
        <f t="shared" si="0"/>
        <v>9482.6236478582796</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8</v>
      </c>
      <c r="N43" s="272">
        <f t="shared" si="0"/>
        <v>10222.629675569173</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971.8939014389166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147873.02890206192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9718.9390143891651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241851.48371171684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48370.296742343373</v>
      </c>
      <c r="M87" s="861"/>
      <c r="N87" s="51"/>
    </row>
    <row r="88" spans="1:14">
      <c r="B88" s="89" t="s">
        <v>973</v>
      </c>
      <c r="C88" s="90"/>
      <c r="D88" s="90"/>
      <c r="E88" s="90"/>
      <c r="F88" s="90"/>
      <c r="G88" s="90"/>
      <c r="H88" s="90"/>
      <c r="I88" s="87"/>
      <c r="J88" s="88"/>
      <c r="K88" s="304">
        <v>0.05</v>
      </c>
      <c r="L88" s="860">
        <f>N82*K88</f>
        <v>12092.574185585843</v>
      </c>
      <c r="M88" s="861"/>
      <c r="N88" s="51"/>
    </row>
    <row r="89" spans="1:14" ht="15.75" thickBot="1">
      <c r="B89" s="91" t="s">
        <v>974</v>
      </c>
      <c r="C89" s="92"/>
      <c r="D89" s="92"/>
      <c r="E89" s="92"/>
      <c r="F89" s="92"/>
      <c r="G89" s="92"/>
      <c r="H89" s="92"/>
      <c r="I89" s="93"/>
      <c r="J89" s="94"/>
      <c r="K89" s="305">
        <v>0.05</v>
      </c>
      <c r="L89" s="862">
        <f>N82*K89</f>
        <v>12092.574185585843</v>
      </c>
      <c r="M89" s="863"/>
      <c r="N89" s="51"/>
    </row>
    <row r="90" spans="1:14" ht="15.75" thickBot="1">
      <c r="B90" s="825" t="s">
        <v>953</v>
      </c>
      <c r="C90" s="826"/>
      <c r="D90" s="826"/>
      <c r="E90" s="826"/>
      <c r="F90" s="826"/>
      <c r="G90" s="826"/>
      <c r="H90" s="826"/>
      <c r="I90" s="826"/>
      <c r="J90" s="826"/>
      <c r="K90" s="826"/>
      <c r="L90" s="826"/>
      <c r="M90" s="827"/>
      <c r="N90" s="52">
        <f>L87+L88+L89</f>
        <v>72555.445113515059</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314406.92882523191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874.7045112950251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125248.84386996643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1.3841609884906005</v>
      </c>
      <c r="N54" s="272">
        <f>K54*M54</f>
        <v>34.604024712265016</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80379.825710482037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8747.0451129502508</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218255.40477818245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43651.080955636491</v>
      </c>
      <c r="M87" s="861"/>
      <c r="N87" s="51"/>
    </row>
    <row r="88" spans="1:14">
      <c r="B88" s="89" t="s">
        <v>973</v>
      </c>
      <c r="C88" s="90"/>
      <c r="D88" s="90"/>
      <c r="E88" s="90"/>
      <c r="F88" s="90"/>
      <c r="G88" s="90"/>
      <c r="H88" s="90"/>
      <c r="I88" s="87"/>
      <c r="J88" s="88"/>
      <c r="K88" s="304">
        <v>0.05</v>
      </c>
      <c r="L88" s="860">
        <f>N82*K88</f>
        <v>10912.770238909123</v>
      </c>
      <c r="M88" s="861"/>
      <c r="N88" s="51"/>
    </row>
    <row r="89" spans="1:14" ht="15.75" thickBot="1">
      <c r="B89" s="91" t="s">
        <v>974</v>
      </c>
      <c r="C89" s="92"/>
      <c r="D89" s="92"/>
      <c r="E89" s="92"/>
      <c r="F89" s="92"/>
      <c r="G89" s="92"/>
      <c r="H89" s="92"/>
      <c r="I89" s="93"/>
      <c r="J89" s="94"/>
      <c r="K89" s="305">
        <v>0.05</v>
      </c>
      <c r="L89" s="862">
        <f>N82*K89</f>
        <v>10912.770238909123</v>
      </c>
      <c r="M89" s="863"/>
      <c r="N89" s="51"/>
    </row>
    <row r="90" spans="1:14" ht="15.75" thickBot="1">
      <c r="B90" s="825" t="s">
        <v>953</v>
      </c>
      <c r="C90" s="826"/>
      <c r="D90" s="826"/>
      <c r="E90" s="826"/>
      <c r="F90" s="826"/>
      <c r="G90" s="826"/>
      <c r="H90" s="826"/>
      <c r="I90" s="826"/>
      <c r="J90" s="826"/>
      <c r="K90" s="826"/>
      <c r="L90" s="826"/>
      <c r="M90" s="827"/>
      <c r="N90" s="52">
        <f>L87+L88+L89</f>
        <v>65476.621433454733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283732.02621163719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150</v>
      </c>
      <c r="B36" s="874" t="str">
        <f>VLOOKUP(A36,EQUIPOS!A6:D154,3,FALSE)</f>
        <v>Cargador : Potencia en el volante 125 hp, Clasificación de RPM del motor 2300.</v>
      </c>
      <c r="C36" s="875"/>
      <c r="D36" s="875"/>
      <c r="E36" s="875"/>
      <c r="F36" s="875"/>
      <c r="G36" s="875"/>
      <c r="H36" s="876"/>
      <c r="I36" s="267"/>
      <c r="J36" s="268"/>
      <c r="K36" s="269">
        <f>VLOOKUP(A36,EQUIPOS!A6:D163,4,FALSE)</f>
        <v>133198.99335263207</v>
      </c>
      <c r="L36" s="270"/>
      <c r="M36" s="271">
        <v>30</v>
      </c>
      <c r="N36" s="272">
        <f>K36/M36</f>
        <v>4439.9664450877353</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166</v>
      </c>
      <c r="B38" s="874" t="str">
        <f>VLOOKUP(A38,EQUIPOS!A8:D154,3,FALSE)</f>
        <v>Compactador de Rodillo POTENCIA: 99HP, PESO: 8 ton</v>
      </c>
      <c r="C38" s="875"/>
      <c r="D38" s="875"/>
      <c r="E38" s="875"/>
      <c r="F38" s="875"/>
      <c r="G38" s="875"/>
      <c r="H38" s="876"/>
      <c r="I38" s="267"/>
      <c r="J38" s="268"/>
      <c r="K38" s="269">
        <f>VLOOKUP(A38,EQUIPOS!A8:D165,4,FALSE)</f>
        <v>122671.55610683006</v>
      </c>
      <c r="L38" s="270"/>
      <c r="M38" s="271">
        <v>10</v>
      </c>
      <c r="N38" s="272">
        <f t="shared" si="0"/>
        <v>12267.155610683007</v>
      </c>
    </row>
    <row r="39" spans="1:14">
      <c r="A39" t="s">
        <v>284</v>
      </c>
      <c r="B39" s="874" t="str">
        <f>VLOOKUP(A39,EQUIPOS!A9:D154,3,FALSE)</f>
        <v>Planta de asfalto en caliente</v>
      </c>
      <c r="C39" s="875"/>
      <c r="D39" s="875"/>
      <c r="E39" s="875"/>
      <c r="F39" s="875"/>
      <c r="G39" s="875"/>
      <c r="H39" s="876"/>
      <c r="I39" s="267"/>
      <c r="J39" s="268"/>
      <c r="K39" s="269">
        <f>VLOOKUP(A39,EQUIPOS!A9:D166,4,FALSE)</f>
        <v>480973.24005926988</v>
      </c>
      <c r="L39" s="270"/>
      <c r="M39" s="271">
        <v>10</v>
      </c>
      <c r="N39" s="272">
        <f t="shared" si="0"/>
        <v>48097.324005926988</v>
      </c>
    </row>
    <row r="40" spans="1:14">
      <c r="A40" t="s">
        <v>290</v>
      </c>
      <c r="B40" s="874" t="str">
        <f>VLOOKUP(A40,EQUIPOS!A10:D154,3,FALSE)</f>
        <v>Planta trituradora</v>
      </c>
      <c r="C40" s="875"/>
      <c r="D40" s="875"/>
      <c r="E40" s="875"/>
      <c r="F40" s="875"/>
      <c r="G40" s="875"/>
      <c r="H40" s="876"/>
      <c r="I40" s="267"/>
      <c r="J40" s="268"/>
      <c r="K40" s="269">
        <f>VLOOKUP(A40,EQUIPOS!A10:D167,4,FALSE)</f>
        <v>695444.43169971893</v>
      </c>
      <c r="L40" s="270"/>
      <c r="M40" s="271">
        <v>30</v>
      </c>
      <c r="N40" s="272">
        <f t="shared" si="0"/>
        <v>23181.481056657296</v>
      </c>
    </row>
    <row r="41" spans="1:14">
      <c r="A41" t="s">
        <v>314</v>
      </c>
      <c r="B41" s="874" t="str">
        <f>VLOOKUP(A41,EQUIPOS!A11:D155,3,FALSE)</f>
        <v xml:space="preserve">Retroexcavadora E-200 sobre orugas
</v>
      </c>
      <c r="C41" s="875"/>
      <c r="D41" s="875"/>
      <c r="E41" s="875"/>
      <c r="F41" s="875"/>
      <c r="G41" s="875"/>
      <c r="H41" s="876"/>
      <c r="I41" s="267"/>
      <c r="J41" s="268"/>
      <c r="K41" s="269">
        <f>VLOOKUP(A41,EQUIPOS!A11:D168,4,FALSE)</f>
        <v>199341.27867359886</v>
      </c>
      <c r="L41" s="270"/>
      <c r="M41" s="271">
        <v>30</v>
      </c>
      <c r="N41" s="272">
        <f t="shared" si="0"/>
        <v>6644.7092891199618</v>
      </c>
    </row>
    <row r="42" spans="1:14">
      <c r="A42" t="s">
        <v>358</v>
      </c>
      <c r="B42" s="874" t="str">
        <f>VLOOKUP(A42,EQUIPOS!A12:D156,3,FALSE)</f>
        <v xml:space="preserve">Terminadora de asfalto (Finisher), potencia en el volante 174 HP, R=20M3/H, velocidad de desplazamiento 114 m/min
</v>
      </c>
      <c r="C42" s="875"/>
      <c r="D42" s="875"/>
      <c r="E42" s="875"/>
      <c r="F42" s="875"/>
      <c r="G42" s="875"/>
      <c r="H42" s="876"/>
      <c r="I42" s="267"/>
      <c r="J42" s="268"/>
      <c r="K42" s="269">
        <f>VLOOKUP(A42,EQUIPOS!A12:D169,4,FALSE)</f>
        <v>75860.989182866237</v>
      </c>
      <c r="L42" s="270"/>
      <c r="M42" s="271">
        <v>10</v>
      </c>
      <c r="N42" s="272">
        <f t="shared" si="0"/>
        <v>7586.0989182866233</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320"/>
      <c r="C44" s="321"/>
      <c r="D44" s="321"/>
      <c r="E44" s="321"/>
      <c r="F44" s="321"/>
      <c r="G44" s="321"/>
      <c r="H44" s="322"/>
      <c r="I44" s="267"/>
      <c r="J44" s="268"/>
      <c r="K44" s="269"/>
      <c r="L44" s="270"/>
      <c r="M44" s="271"/>
      <c r="N44" s="272"/>
    </row>
    <row r="45" spans="1:14">
      <c r="B45" s="874"/>
      <c r="C45" s="875"/>
      <c r="D45" s="875"/>
      <c r="E45" s="875"/>
      <c r="F45" s="875"/>
      <c r="G45" s="875"/>
      <c r="H45" s="876"/>
      <c r="I45" s="877"/>
      <c r="J45" s="878"/>
      <c r="K45" s="269"/>
      <c r="L45" s="879"/>
      <c r="M45" s="880"/>
      <c r="N45" s="272"/>
    </row>
    <row r="46" spans="1:14">
      <c r="B46" s="874"/>
      <c r="C46" s="875"/>
      <c r="D46" s="875"/>
      <c r="E46" s="881"/>
      <c r="F46" s="875"/>
      <c r="G46" s="875"/>
      <c r="H46" s="876"/>
      <c r="I46" s="36"/>
      <c r="J46" s="37"/>
      <c r="K46" s="274"/>
      <c r="L46" s="276"/>
      <c r="M46" s="277"/>
      <c r="N46" s="278"/>
    </row>
    <row r="47" spans="1:14">
      <c r="B47" s="882" t="s">
        <v>952</v>
      </c>
      <c r="C47" s="883"/>
      <c r="D47" s="883"/>
      <c r="E47" s="38"/>
      <c r="F47" s="39"/>
      <c r="G47" s="39"/>
      <c r="H47" s="40"/>
      <c r="I47" s="36"/>
      <c r="J47" s="37"/>
      <c r="K47" s="279"/>
      <c r="L47" s="276"/>
      <c r="M47" s="401">
        <v>0.1</v>
      </c>
      <c r="N47" s="344">
        <f>N81*M47</f>
        <v>874.7045112950251</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125248.84386996643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57389.444061264127</v>
      </c>
      <c r="N54" s="272">
        <f>K54*M54</f>
        <v>80345.221685769779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1.3841609884906005</v>
      </c>
      <c r="N55" s="272">
        <f>K55*M55</f>
        <v>34.604024712265016</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7"/>
      <c r="C58" s="908"/>
      <c r="D58" s="908"/>
      <c r="E58" s="908"/>
      <c r="F58" s="908"/>
      <c r="G58" s="908"/>
      <c r="H58" s="908"/>
      <c r="I58" s="878"/>
      <c r="J58" s="42"/>
      <c r="K58" s="44"/>
      <c r="L58" s="909"/>
      <c r="M58" s="910"/>
      <c r="N58" s="45"/>
    </row>
    <row r="59" spans="1:14" ht="15.75" thickBot="1">
      <c r="B59" s="825" t="s">
        <v>953</v>
      </c>
      <c r="C59" s="826"/>
      <c r="D59" s="826"/>
      <c r="E59" s="826"/>
      <c r="F59" s="826"/>
      <c r="G59" s="826"/>
      <c r="H59" s="826"/>
      <c r="I59" s="826"/>
      <c r="J59" s="826"/>
      <c r="K59" s="826"/>
      <c r="L59" s="826"/>
      <c r="M59" s="827"/>
      <c r="N59" s="394">
        <f>SUM(N54:N58)</f>
        <v>80379.825710482037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2">
        <f>VLOOKUP(A64,TRANSPORTE!A5:D117,4,FALSE)</f>
        <v>1399.63700322575</v>
      </c>
      <c r="M64" s="913"/>
      <c r="N64" s="287">
        <f>K64*L64</f>
        <v>1959.49180451605</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2">
        <f>VLOOKUP(A65,TRANSPORTE!A6:D117,4,FALSE)</f>
        <v>1536.1586242141284</v>
      </c>
      <c r="M65" s="913"/>
      <c r="N65" s="287">
        <f>K65*L65</f>
        <v>1920.1982802676605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3879.6900847837105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8747.0451129502508</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N49+N59+N70+N81</f>
        <v>218255.40477818245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43651.080955636491</v>
      </c>
      <c r="M88" s="861"/>
      <c r="N88" s="51"/>
    </row>
    <row r="89" spans="1:14">
      <c r="B89" s="89" t="s">
        <v>973</v>
      </c>
      <c r="C89" s="90"/>
      <c r="D89" s="90"/>
      <c r="E89" s="90"/>
      <c r="F89" s="90"/>
      <c r="G89" s="90"/>
      <c r="H89" s="90"/>
      <c r="I89" s="87"/>
      <c r="J89" s="88"/>
      <c r="K89" s="304">
        <v>0.05</v>
      </c>
      <c r="L89" s="860">
        <f>N83*K89</f>
        <v>10912.770238909123</v>
      </c>
      <c r="M89" s="861"/>
      <c r="N89" s="51"/>
    </row>
    <row r="90" spans="1:14" ht="15.75" thickBot="1">
      <c r="B90" s="91" t="s">
        <v>974</v>
      </c>
      <c r="C90" s="92"/>
      <c r="D90" s="92"/>
      <c r="E90" s="92"/>
      <c r="F90" s="92"/>
      <c r="G90" s="92"/>
      <c r="H90" s="92"/>
      <c r="I90" s="93"/>
      <c r="J90" s="94"/>
      <c r="K90" s="305">
        <v>0.05</v>
      </c>
      <c r="L90" s="862">
        <f>N83*K90</f>
        <v>10912.770238909123</v>
      </c>
      <c r="M90" s="863"/>
      <c r="N90" s="51"/>
    </row>
    <row r="91" spans="1:14" ht="15.75" thickBot="1">
      <c r="B91" s="825" t="s">
        <v>953</v>
      </c>
      <c r="C91" s="826"/>
      <c r="D91" s="826"/>
      <c r="E91" s="826"/>
      <c r="F91" s="826"/>
      <c r="G91" s="826"/>
      <c r="H91" s="826"/>
      <c r="I91" s="826"/>
      <c r="J91" s="826"/>
      <c r="K91" s="826"/>
      <c r="L91" s="826"/>
      <c r="M91" s="827"/>
      <c r="N91" s="52">
        <f>L88+L89+L90</f>
        <v>65476.621433454733</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283732.02621163719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8" t="s">
        <v>2218</v>
      </c>
      <c r="C110" s="829"/>
      <c r="D110" s="829"/>
      <c r="E110" s="829"/>
      <c r="F110" s="829"/>
      <c r="G110" s="829"/>
      <c r="H110" s="829"/>
      <c r="I110" s="829"/>
      <c r="J110" s="829"/>
      <c r="K110" s="829"/>
      <c r="L110" s="829"/>
      <c r="M110" s="829"/>
      <c r="N110" s="830"/>
    </row>
    <row r="111" spans="2:14" ht="15" customHeight="1">
      <c r="B111" s="828"/>
      <c r="C111" s="829"/>
      <c r="D111" s="829"/>
      <c r="E111" s="829"/>
      <c r="F111" s="829"/>
      <c r="G111" s="829"/>
      <c r="H111" s="829"/>
      <c r="I111" s="829"/>
      <c r="J111" s="829"/>
      <c r="K111" s="829"/>
      <c r="L111" s="829"/>
      <c r="M111" s="829"/>
      <c r="N111" s="830"/>
    </row>
    <row r="112" spans="2:14" ht="30" customHeight="1">
      <c r="B112" s="831" t="s">
        <v>2219</v>
      </c>
      <c r="C112" s="832"/>
      <c r="D112" s="832"/>
      <c r="E112" s="832"/>
      <c r="F112" s="832"/>
      <c r="G112" s="832"/>
      <c r="H112" s="832"/>
      <c r="I112" s="832"/>
      <c r="J112" s="832"/>
      <c r="K112" s="832"/>
      <c r="L112" s="832"/>
      <c r="M112" s="832"/>
      <c r="N112" s="833"/>
    </row>
    <row r="113" spans="2:14">
      <c r="B113" s="831"/>
      <c r="C113" s="832"/>
      <c r="D113" s="832"/>
      <c r="E113" s="832"/>
      <c r="F113" s="832"/>
      <c r="G113" s="832"/>
      <c r="H113" s="832"/>
      <c r="I113" s="832"/>
      <c r="J113" s="832"/>
      <c r="K113" s="832"/>
      <c r="L113" s="832"/>
      <c r="M113" s="832"/>
      <c r="N113" s="8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1"/>
      <c r="K123" s="891"/>
      <c r="L123" s="891"/>
      <c r="M123" s="891"/>
      <c r="N123" s="892"/>
    </row>
    <row r="124" spans="2:14" ht="15.75" thickBot="1">
      <c r="B124" s="261" t="s">
        <v>2221</v>
      </c>
      <c r="C124" s="393"/>
      <c r="D124" s="393"/>
      <c r="E124" s="57"/>
      <c r="F124" s="57"/>
      <c r="G124" s="57"/>
      <c r="H124" s="57"/>
      <c r="I124" s="57"/>
      <c r="J124" s="893"/>
      <c r="K124" s="893"/>
      <c r="L124" s="893"/>
      <c r="M124" s="893"/>
      <c r="N124" s="894"/>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148</v>
      </c>
      <c r="B36" s="874" t="str">
        <f>VLOOKUP(A36,EQUIPOS!A6:D154,3,FALSE)</f>
        <v>Cargador : Potencia en el volante 110 hp, Clasificación de RPM del motor 2300.</v>
      </c>
      <c r="C36" s="875"/>
      <c r="D36" s="875"/>
      <c r="E36" s="875"/>
      <c r="F36" s="875"/>
      <c r="G36" s="875"/>
      <c r="H36" s="876"/>
      <c r="I36" s="267"/>
      <c r="J36" s="268"/>
      <c r="K36" s="269">
        <f>VLOOKUP(A36,EQUIPOS!A6:D163,4,FALSE)</f>
        <v>145062.02869810085</v>
      </c>
      <c r="L36" s="270"/>
      <c r="M36" s="271">
        <v>30</v>
      </c>
      <c r="N36" s="272">
        <f>K36/M36</f>
        <v>4835.4009566033619</v>
      </c>
    </row>
    <row r="37" spans="1:14">
      <c r="A37" s="113" t="s">
        <v>173</v>
      </c>
      <c r="B37" s="874" t="str">
        <f>VLOOKUP(A37,EQUIPOS!A7:D154,3,FALSE)</f>
        <v>Compactador neumático de Potencia 70 HP, peso de 13 ton</v>
      </c>
      <c r="C37" s="875"/>
      <c r="D37" s="875"/>
      <c r="E37" s="875"/>
      <c r="F37" s="875"/>
      <c r="G37" s="875"/>
      <c r="H37" s="876"/>
      <c r="I37" s="267"/>
      <c r="J37" s="268"/>
      <c r="K37" s="269">
        <f>VLOOKUP(A37,EQUIPOS!A7:D164,4,FALSE)</f>
        <v>139793.00292454456</v>
      </c>
      <c r="L37" s="270"/>
      <c r="M37" s="271">
        <v>10</v>
      </c>
      <c r="N37" s="272">
        <f t="shared" ref="N37:N43" si="0">K37/M37</f>
        <v>13979.300292454456</v>
      </c>
    </row>
    <row r="38" spans="1:14">
      <c r="A38" t="s">
        <v>284</v>
      </c>
      <c r="B38" s="874" t="str">
        <f>VLOOKUP(A38,EQUIPOS!A8:D154,3,FALSE)</f>
        <v>Planta de asfalto en caliente</v>
      </c>
      <c r="C38" s="875"/>
      <c r="D38" s="875"/>
      <c r="E38" s="875"/>
      <c r="F38" s="875"/>
      <c r="G38" s="875"/>
      <c r="H38" s="876"/>
      <c r="I38" s="267"/>
      <c r="J38" s="268"/>
      <c r="K38" s="269">
        <f>VLOOKUP(A38,EQUIPOS!A8:D165,4,FALSE)</f>
        <v>480973.24005926988</v>
      </c>
      <c r="L38" s="270"/>
      <c r="M38" s="271">
        <v>10</v>
      </c>
      <c r="N38" s="272">
        <f t="shared" si="0"/>
        <v>48097.324005926988</v>
      </c>
    </row>
    <row r="39" spans="1:14">
      <c r="A39" t="s">
        <v>290</v>
      </c>
      <c r="B39" s="874" t="str">
        <f>VLOOKUP(A39,EQUIPOS!A9:D154,3,FALSE)</f>
        <v>Planta trituradora</v>
      </c>
      <c r="C39" s="875"/>
      <c r="D39" s="875"/>
      <c r="E39" s="875"/>
      <c r="F39" s="875"/>
      <c r="G39" s="875"/>
      <c r="H39" s="876"/>
      <c r="I39" s="267"/>
      <c r="J39" s="268"/>
      <c r="K39" s="269">
        <f>VLOOKUP(A39,EQUIPOS!A9:D166,4,FALSE)</f>
        <v>695444.43169971893</v>
      </c>
      <c r="L39" s="270"/>
      <c r="M39" s="271">
        <v>30</v>
      </c>
      <c r="N39" s="272">
        <f t="shared" si="0"/>
        <v>23181.481056657296</v>
      </c>
    </row>
    <row r="40" spans="1:14">
      <c r="A40" t="s">
        <v>316</v>
      </c>
      <c r="B40" s="874" t="str">
        <f>VLOOKUP(A40,EQUIPOS!A10:D154,3,FALSE)</f>
        <v>Retroexcavadora Tipo E-200 o  Equivalente</v>
      </c>
      <c r="C40" s="875"/>
      <c r="D40" s="875"/>
      <c r="E40" s="875"/>
      <c r="F40" s="875"/>
      <c r="G40" s="875"/>
      <c r="H40" s="876"/>
      <c r="I40" s="267"/>
      <c r="J40" s="268"/>
      <c r="K40" s="269">
        <f>VLOOKUP(A40,EQUIPOS!A10:D167,4,FALSE)</f>
        <v>199341.27867359886</v>
      </c>
      <c r="L40" s="270"/>
      <c r="M40" s="271">
        <v>30</v>
      </c>
      <c r="N40" s="272">
        <f t="shared" si="0"/>
        <v>6644.7092891199618</v>
      </c>
    </row>
    <row r="41" spans="1:14">
      <c r="A41" t="s">
        <v>358</v>
      </c>
      <c r="B41" s="874" t="str">
        <f>VLOOKUP(A41,EQUIPOS!A11:D155,3,FALSE)</f>
        <v xml:space="preserve">Terminadora de asfalto (Finisher), potencia en el volante 174 HP, R=20M3/H, velocidad de desplazamiento 114 m/min
</v>
      </c>
      <c r="C41" s="875"/>
      <c r="D41" s="875"/>
      <c r="E41" s="875"/>
      <c r="F41" s="875"/>
      <c r="G41" s="875"/>
      <c r="H41" s="876"/>
      <c r="I41" s="267"/>
      <c r="J41" s="268"/>
      <c r="K41" s="269">
        <f>VLOOKUP(A41,EQUIPOS!A11:D168,4,FALSE)</f>
        <v>75860.989182866237</v>
      </c>
      <c r="L41" s="270"/>
      <c r="M41" s="271">
        <v>10</v>
      </c>
      <c r="N41" s="272">
        <f t="shared" si="0"/>
        <v>7586.0989182866233</v>
      </c>
    </row>
    <row r="42" spans="1:14">
      <c r="A42" t="s">
        <v>166</v>
      </c>
      <c r="B42" s="874" t="str">
        <f>VLOOKUP(A42,EQUIPOS!A12:D156,3,FALSE)</f>
        <v>Compactador de Rodillo POTENCIA: 99HP, PESO: 8 ton</v>
      </c>
      <c r="C42" s="875"/>
      <c r="D42" s="875"/>
      <c r="E42" s="875"/>
      <c r="F42" s="875"/>
      <c r="G42" s="875"/>
      <c r="H42" s="876"/>
      <c r="I42" s="267"/>
      <c r="J42" s="268"/>
      <c r="K42" s="269">
        <f>VLOOKUP(A42,EQUIPOS!A12:D169,4,FALSE)</f>
        <v>122671.55610683006</v>
      </c>
      <c r="L42" s="270"/>
      <c r="M42" s="271">
        <v>10</v>
      </c>
      <c r="N42" s="272">
        <f t="shared" si="0"/>
        <v>12267.155610683007</v>
      </c>
    </row>
    <row r="43" spans="1:14">
      <c r="A43" t="s">
        <v>373</v>
      </c>
      <c r="B43" s="874" t="str">
        <f>VLOOKUP(A43,EQUIPOS!A13:D157,3,FALSE)</f>
        <v>Volqueta 6 m3</v>
      </c>
      <c r="C43" s="875"/>
      <c r="D43" s="875"/>
      <c r="E43" s="875"/>
      <c r="F43" s="875"/>
      <c r="G43" s="875"/>
      <c r="H43" s="876"/>
      <c r="I43" s="267"/>
      <c r="J43" s="268"/>
      <c r="K43" s="269">
        <f>VLOOKUP(A43,EQUIPOS!A13:D170,4,FALSE)</f>
        <v>81781.037404553383</v>
      </c>
      <c r="L43" s="270"/>
      <c r="M43" s="271">
        <v>10</v>
      </c>
      <c r="N43" s="272">
        <f t="shared" si="0"/>
        <v>8178.1037404553381</v>
      </c>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1141.4201203310449</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125910.99399051808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57389.444061264127</v>
      </c>
      <c r="N53" s="272">
        <f>K53*M53</f>
        <v>80345.221685769779</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80345.221685769779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2">
        <f>VLOOKUP(A63,TRANSPORTE!A5:D117,4,FALSE)</f>
        <v>1399.63700322575</v>
      </c>
      <c r="M63" s="913"/>
      <c r="N63" s="287">
        <f>K63*L63</f>
        <v>1959.49180451605</v>
      </c>
    </row>
    <row r="64" spans="1:14">
      <c r="A64" t="s">
        <v>1293</v>
      </c>
      <c r="B64" s="46" t="str">
        <f>VLOOKUP(A64,TRANSPORTE!A6:D117,3,FALSE)</f>
        <v>Transporte de mezcla</v>
      </c>
      <c r="C64" s="47"/>
      <c r="D64" s="47"/>
      <c r="E64" s="47"/>
      <c r="F64" s="47"/>
      <c r="G64" s="47"/>
      <c r="H64" s="311" t="s">
        <v>1468</v>
      </c>
      <c r="I64" s="279">
        <v>1.25</v>
      </c>
      <c r="J64" s="286">
        <v>1</v>
      </c>
      <c r="K64" s="279">
        <f>I64*J64</f>
        <v>1.25</v>
      </c>
      <c r="L64" s="912">
        <f>VLOOKUP(A64,TRANSPORTE!A6:D117,4,FALSE)</f>
        <v>1536.1586242141284</v>
      </c>
      <c r="M64" s="913"/>
      <c r="N64" s="287">
        <f>K64*L64</f>
        <v>1920.1982802676605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3879.6900847837105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11414.201203310449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221550.10696438202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44310.021392876406</v>
      </c>
      <c r="M87" s="861"/>
      <c r="N87" s="51"/>
    </row>
    <row r="88" spans="1:14">
      <c r="B88" s="89" t="s">
        <v>973</v>
      </c>
      <c r="C88" s="90"/>
      <c r="D88" s="90"/>
      <c r="E88" s="90"/>
      <c r="F88" s="90"/>
      <c r="G88" s="90"/>
      <c r="H88" s="90"/>
      <c r="I88" s="87"/>
      <c r="J88" s="88"/>
      <c r="K88" s="304">
        <v>0.05</v>
      </c>
      <c r="L88" s="860">
        <f>N82*K88</f>
        <v>11077.505348219102</v>
      </c>
      <c r="M88" s="861"/>
      <c r="N88" s="51"/>
    </row>
    <row r="89" spans="1:14" ht="15.75" thickBot="1">
      <c r="B89" s="91" t="s">
        <v>974</v>
      </c>
      <c r="C89" s="92"/>
      <c r="D89" s="92"/>
      <c r="E89" s="92"/>
      <c r="F89" s="92"/>
      <c r="G89" s="92"/>
      <c r="H89" s="92"/>
      <c r="I89" s="93"/>
      <c r="J89" s="94"/>
      <c r="K89" s="305">
        <v>0.05</v>
      </c>
      <c r="L89" s="862">
        <f>N82*K89</f>
        <v>11077.505348219102</v>
      </c>
      <c r="M89" s="863"/>
      <c r="N89" s="51"/>
    </row>
    <row r="90" spans="1:14" ht="15.75" thickBot="1">
      <c r="B90" s="825" t="s">
        <v>953</v>
      </c>
      <c r="C90" s="826"/>
      <c r="D90" s="826"/>
      <c r="E90" s="826"/>
      <c r="F90" s="826"/>
      <c r="G90" s="826"/>
      <c r="H90" s="826"/>
      <c r="I90" s="826"/>
      <c r="J90" s="826"/>
      <c r="K90" s="826"/>
      <c r="L90" s="826"/>
      <c r="M90" s="827"/>
      <c r="N90" s="52">
        <f>L87+L88+L89</f>
        <v>66465.032089314613</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288015.13905369665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75860.989182866237</v>
      </c>
      <c r="L36" s="270"/>
      <c r="M36" s="271">
        <v>150</v>
      </c>
      <c r="N36" s="272">
        <f>K36/M36</f>
        <v>505.73992788577493</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145062.02869810085</v>
      </c>
      <c r="L37" s="270"/>
      <c r="M37" s="271">
        <v>150</v>
      </c>
      <c r="N37" s="272">
        <f>K37/M37</f>
        <v>967.08019132067238</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595753.3101123583</v>
      </c>
      <c r="L38" s="270"/>
      <c r="M38" s="271">
        <v>150</v>
      </c>
      <c r="N38" s="272">
        <f>K38/M38</f>
        <v>3971.6887340823887</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1.8043666666666667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5446.3132199555021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2">
        <f>VLOOKUP(A58,TRANSPORTE!A5:D117,4,FALSE)</f>
        <v>1399.63700322575</v>
      </c>
      <c r="M58" s="913"/>
      <c r="N58" s="287">
        <f>K58*L58</f>
        <v>181.95281041934751</v>
      </c>
    </row>
    <row r="59" spans="1:14">
      <c r="B59" s="46"/>
      <c r="C59" s="47"/>
      <c r="D59" s="47"/>
      <c r="E59" s="47"/>
      <c r="F59" s="47"/>
      <c r="G59" s="47"/>
      <c r="H59" s="311"/>
      <c r="I59" s="279"/>
      <c r="J59" s="286"/>
      <c r="K59" s="279"/>
      <c r="L59" s="912"/>
      <c r="M59" s="913"/>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181.95281041934751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180.43666666666667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5808.7026970415163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1161.7405394083032</v>
      </c>
      <c r="M82" s="861"/>
      <c r="N82" s="51"/>
    </row>
    <row r="83" spans="1:14">
      <c r="B83" s="89" t="s">
        <v>973</v>
      </c>
      <c r="C83" s="90"/>
      <c r="D83" s="90"/>
      <c r="E83" s="90"/>
      <c r="F83" s="90"/>
      <c r="G83" s="90"/>
      <c r="H83" s="90"/>
      <c r="I83" s="87"/>
      <c r="J83" s="88"/>
      <c r="K83" s="304">
        <v>0.05</v>
      </c>
      <c r="L83" s="860">
        <f>N77*K83</f>
        <v>290.43513485207581</v>
      </c>
      <c r="M83" s="861"/>
      <c r="N83" s="51"/>
    </row>
    <row r="84" spans="1:14" ht="15.75" thickBot="1">
      <c r="B84" s="91" t="s">
        <v>974</v>
      </c>
      <c r="C84" s="92"/>
      <c r="D84" s="92"/>
      <c r="E84" s="92"/>
      <c r="F84" s="92"/>
      <c r="G84" s="92"/>
      <c r="H84" s="92"/>
      <c r="I84" s="93"/>
      <c r="J84" s="94"/>
      <c r="K84" s="305">
        <v>0.05</v>
      </c>
      <c r="L84" s="862">
        <f>N77*K84</f>
        <v>290.43513485207581</v>
      </c>
      <c r="M84" s="863"/>
      <c r="N84" s="51"/>
    </row>
    <row r="85" spans="1:14" ht="15.75" thickBot="1">
      <c r="B85" s="825" t="s">
        <v>953</v>
      </c>
      <c r="C85" s="826"/>
      <c r="D85" s="826"/>
      <c r="E85" s="826"/>
      <c r="F85" s="826"/>
      <c r="G85" s="826"/>
      <c r="H85" s="826"/>
      <c r="I85" s="826"/>
      <c r="J85" s="826"/>
      <c r="K85" s="826"/>
      <c r="L85" s="826"/>
      <c r="M85" s="827"/>
      <c r="N85" s="52">
        <f>L82+L83+L84</f>
        <v>1742.6108091124549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7551.3135061539715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117</v>
      </c>
      <c r="B36" s="874" t="str">
        <f>VLOOKUP(A36,EQUIPOS!A6:D154,3,FALSE)</f>
        <v xml:space="preserve">Barredora mecánica de cepillo de 3658 mm ; 6 m3 </v>
      </c>
      <c r="C36" s="875"/>
      <c r="D36" s="875"/>
      <c r="E36" s="875"/>
      <c r="F36" s="875"/>
      <c r="G36" s="875"/>
      <c r="H36" s="876"/>
      <c r="I36" s="267"/>
      <c r="J36" s="268"/>
      <c r="K36" s="269">
        <f>VLOOKUP(A36,EQUIPOS!A6:D163,4,FALSE)</f>
        <v>75860.989182866237</v>
      </c>
      <c r="L36" s="270"/>
      <c r="M36" s="271">
        <v>300</v>
      </c>
      <c r="N36" s="272">
        <f>K36/M36</f>
        <v>252.86996394288747</v>
      </c>
    </row>
    <row r="37" spans="1:14">
      <c r="A37" s="113" t="s">
        <v>148</v>
      </c>
      <c r="B37" s="874" t="str">
        <f>VLOOKUP(A37,EQUIPOS!A7:D154,3,FALSE)</f>
        <v>Cargador : Potencia en el volante 110 hp, Clasificación de RPM del motor 2300.</v>
      </c>
      <c r="C37" s="875"/>
      <c r="D37" s="875"/>
      <c r="E37" s="875"/>
      <c r="F37" s="875"/>
      <c r="G37" s="875"/>
      <c r="H37" s="876"/>
      <c r="I37" s="267"/>
      <c r="J37" s="268"/>
      <c r="K37" s="269">
        <f>VLOOKUP(A37,EQUIPOS!A7:D164,4,FALSE)</f>
        <v>145062.02869810085</v>
      </c>
      <c r="L37" s="270"/>
      <c r="M37" s="271">
        <v>300</v>
      </c>
      <c r="N37" s="272">
        <f>K37/M37</f>
        <v>483.54009566033619</v>
      </c>
    </row>
    <row r="38" spans="1:14">
      <c r="A38" t="s">
        <v>236</v>
      </c>
      <c r="B38" s="874" t="str">
        <f>VLOOKUP(A38,EQUIPOS!A8:D154,3,FALSE)</f>
        <v>Fresadora de pavimento, potencia 255 HP, peso 19 Ton, PROFUNDIDAD DE CORTE 305 mm</v>
      </c>
      <c r="C38" s="875"/>
      <c r="D38" s="875"/>
      <c r="E38" s="875"/>
      <c r="F38" s="875"/>
      <c r="G38" s="875"/>
      <c r="H38" s="876"/>
      <c r="I38" s="267"/>
      <c r="J38" s="268"/>
      <c r="K38" s="269">
        <f>VLOOKUP(A38,EQUIPOS!A8:D165,4,FALSE)</f>
        <v>595753.3101123583</v>
      </c>
      <c r="L38" s="270"/>
      <c r="M38" s="271">
        <v>300</v>
      </c>
      <c r="N38" s="272">
        <f>K38/M38</f>
        <v>1985.8443670411943</v>
      </c>
    </row>
    <row r="39" spans="1:14">
      <c r="B39" s="874"/>
      <c r="C39" s="875"/>
      <c r="D39" s="875"/>
      <c r="E39" s="875"/>
      <c r="F39" s="875"/>
      <c r="G39" s="875"/>
      <c r="H39" s="876"/>
      <c r="I39" s="877"/>
      <c r="J39" s="878"/>
      <c r="K39" s="269"/>
      <c r="L39" s="879"/>
      <c r="M39" s="880"/>
      <c r="N39" s="272"/>
    </row>
    <row r="40" spans="1:14">
      <c r="B40" s="874"/>
      <c r="C40" s="875"/>
      <c r="D40" s="875"/>
      <c r="E40" s="881"/>
      <c r="F40" s="875"/>
      <c r="G40" s="875"/>
      <c r="H40" s="876"/>
      <c r="I40" s="36"/>
      <c r="J40" s="37"/>
      <c r="K40" s="274"/>
      <c r="L40" s="276"/>
      <c r="M40" s="277"/>
      <c r="N40" s="278"/>
    </row>
    <row r="41" spans="1:14">
      <c r="B41" s="882" t="s">
        <v>952</v>
      </c>
      <c r="C41" s="883"/>
      <c r="D41" s="883"/>
      <c r="E41" s="38"/>
      <c r="F41" s="39"/>
      <c r="G41" s="39"/>
      <c r="H41" s="40"/>
      <c r="I41" s="36"/>
      <c r="J41" s="37"/>
      <c r="K41" s="279"/>
      <c r="L41" s="276"/>
      <c r="M41" s="401">
        <v>0.01</v>
      </c>
      <c r="N41" s="344">
        <f>N75*M41</f>
        <v>0.90218333333333334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2723.156609977751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2">
        <f>VLOOKUP(A58,TRANSPORTE!A5:D117,4,FALSE)</f>
        <v>1399.63700322575</v>
      </c>
      <c r="M58" s="913"/>
      <c r="N58" s="287">
        <f>K58*L58</f>
        <v>90.976405209673757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90.976405209673757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90.218333333333334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2904.3513485207582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580.87026970415161</v>
      </c>
      <c r="M82" s="861"/>
      <c r="N82" s="51"/>
    </row>
    <row r="83" spans="1:14">
      <c r="B83" s="89" t="s">
        <v>973</v>
      </c>
      <c r="C83" s="90"/>
      <c r="D83" s="90"/>
      <c r="E83" s="90"/>
      <c r="F83" s="90"/>
      <c r="G83" s="90"/>
      <c r="H83" s="90"/>
      <c r="I83" s="87"/>
      <c r="J83" s="88"/>
      <c r="K83" s="304">
        <v>0.05</v>
      </c>
      <c r="L83" s="860">
        <f>N77*K83</f>
        <v>145.2175674260379</v>
      </c>
      <c r="M83" s="861"/>
      <c r="N83" s="51"/>
    </row>
    <row r="84" spans="1:14" ht="15.75" thickBot="1">
      <c r="B84" s="91" t="s">
        <v>974</v>
      </c>
      <c r="C84" s="92"/>
      <c r="D84" s="92"/>
      <c r="E84" s="92"/>
      <c r="F84" s="92"/>
      <c r="G84" s="92"/>
      <c r="H84" s="92"/>
      <c r="I84" s="93"/>
      <c r="J84" s="94"/>
      <c r="K84" s="305">
        <v>0.05</v>
      </c>
      <c r="L84" s="862">
        <f>N77*K84</f>
        <v>145.2175674260379</v>
      </c>
      <c r="M84" s="863"/>
      <c r="N84" s="51"/>
    </row>
    <row r="85" spans="1:14" ht="15.75" thickBot="1">
      <c r="B85" s="825" t="s">
        <v>953</v>
      </c>
      <c r="C85" s="826"/>
      <c r="D85" s="826"/>
      <c r="E85" s="826"/>
      <c r="F85" s="826"/>
      <c r="G85" s="826"/>
      <c r="H85" s="826"/>
      <c r="I85" s="826"/>
      <c r="J85" s="826"/>
      <c r="K85" s="826"/>
      <c r="L85" s="826"/>
      <c r="M85" s="827"/>
      <c r="N85" s="52">
        <f>L82+L83+L84</f>
        <v>871.30540455622747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3775.6567530769858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18</v>
      </c>
      <c r="N36" s="272">
        <f>K36/M36</f>
        <v>4259.429031487155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90263.775509340674</v>
      </c>
      <c r="L37" s="270"/>
      <c r="M37" s="271">
        <v>18</v>
      </c>
      <c r="N37" s="272">
        <f>K37/M37</f>
        <v>5014.6541949633711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188455.76325126301</v>
      </c>
      <c r="L38" s="270"/>
      <c r="M38" s="271">
        <v>18</v>
      </c>
      <c r="N38" s="272">
        <f>K38/M38</f>
        <v>10469.764625070167</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463594.93389529362</v>
      </c>
      <c r="L39" s="879">
        <v>18</v>
      </c>
      <c r="M39" s="880"/>
      <c r="N39" s="272">
        <f>K39/L39</f>
        <v>25755.274105294091</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132343.83273627466</v>
      </c>
      <c r="L40" s="276"/>
      <c r="M40" s="277">
        <v>18</v>
      </c>
      <c r="N40" s="272">
        <f>K40/M40</f>
        <v>7352.4351520152595</v>
      </c>
    </row>
    <row r="41" spans="1:14">
      <c r="B41" s="882" t="s">
        <v>952</v>
      </c>
      <c r="C41" s="883"/>
      <c r="D41" s="883"/>
      <c r="E41" s="38"/>
      <c r="F41" s="39"/>
      <c r="G41" s="39"/>
      <c r="H41" s="40"/>
      <c r="I41" s="36"/>
      <c r="J41" s="37"/>
      <c r="K41" s="279"/>
      <c r="L41" s="276"/>
      <c r="M41" s="401">
        <v>0.01</v>
      </c>
      <c r="N41" s="344">
        <f>N75*M41</f>
        <v>29.963350251000556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52881.520459081054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53875.804628941834</v>
      </c>
      <c r="N48" s="272">
        <f>K48*M48</f>
        <v>1885.6531620129645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57389.444061264127</v>
      </c>
      <c r="N49" s="272">
        <f>K49*M49</f>
        <v>14347.361015316032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7"/>
      <c r="C52" s="908"/>
      <c r="D52" s="908"/>
      <c r="E52" s="908"/>
      <c r="F52" s="908"/>
      <c r="G52" s="908"/>
      <c r="H52" s="908"/>
      <c r="I52" s="878"/>
      <c r="J52" s="42"/>
      <c r="K52" s="44"/>
      <c r="L52" s="909"/>
      <c r="M52" s="910"/>
      <c r="N52" s="45"/>
    </row>
    <row r="53" spans="1:14" ht="15.75" thickBot="1">
      <c r="B53" s="825" t="s">
        <v>953</v>
      </c>
      <c r="C53" s="826"/>
      <c r="D53" s="826"/>
      <c r="E53" s="826"/>
      <c r="F53" s="826"/>
      <c r="G53" s="826"/>
      <c r="H53" s="826"/>
      <c r="I53" s="826"/>
      <c r="J53" s="826"/>
      <c r="K53" s="826"/>
      <c r="L53" s="826"/>
      <c r="M53" s="827"/>
      <c r="N53" s="394">
        <f>SUM(N48:N52)</f>
        <v>16233.014177328996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2">
        <f>VLOOKUP(A58,TRANSPORTE!A5:D117,4,FALSE)</f>
        <v>1399.63700322575</v>
      </c>
      <c r="M58" s="913"/>
      <c r="N58" s="287">
        <f>K58*L58</f>
        <v>398.89654591933879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398.89654591933879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2996.3350251000556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72509.766207429449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14501.953241485891</v>
      </c>
      <c r="M82" s="861"/>
      <c r="N82" s="51"/>
    </row>
    <row r="83" spans="1:14">
      <c r="B83" s="89" t="s">
        <v>973</v>
      </c>
      <c r="C83" s="90"/>
      <c r="D83" s="90"/>
      <c r="E83" s="90"/>
      <c r="F83" s="90"/>
      <c r="G83" s="90"/>
      <c r="H83" s="90"/>
      <c r="I83" s="87"/>
      <c r="J83" s="88"/>
      <c r="K83" s="304">
        <v>0.05</v>
      </c>
      <c r="L83" s="860">
        <f>N77*K83</f>
        <v>3625.4883103714728</v>
      </c>
      <c r="M83" s="861"/>
      <c r="N83" s="51"/>
    </row>
    <row r="84" spans="1:14" ht="15.75" thickBot="1">
      <c r="B84" s="91" t="s">
        <v>974</v>
      </c>
      <c r="C84" s="92"/>
      <c r="D84" s="92"/>
      <c r="E84" s="92"/>
      <c r="F84" s="92"/>
      <c r="G84" s="92"/>
      <c r="H84" s="92"/>
      <c r="I84" s="93"/>
      <c r="J84" s="94"/>
      <c r="K84" s="305">
        <v>0.05</v>
      </c>
      <c r="L84" s="862">
        <f>N77*K84</f>
        <v>3625.4883103714728</v>
      </c>
      <c r="M84" s="863"/>
      <c r="N84" s="51"/>
    </row>
    <row r="85" spans="1:14" ht="15.75" thickBot="1">
      <c r="B85" s="825" t="s">
        <v>953</v>
      </c>
      <c r="C85" s="826"/>
      <c r="D85" s="826"/>
      <c r="E85" s="826"/>
      <c r="F85" s="826"/>
      <c r="G85" s="826"/>
      <c r="H85" s="826"/>
      <c r="I85" s="826"/>
      <c r="J85" s="826"/>
      <c r="K85" s="826"/>
      <c r="L85" s="826"/>
      <c r="M85" s="827"/>
      <c r="N85" s="52">
        <f>L82+L83+L84</f>
        <v>21752.929862228841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94262.696069658297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8" t="s">
        <v>2218</v>
      </c>
      <c r="C104" s="829"/>
      <c r="D104" s="829"/>
      <c r="E104" s="829"/>
      <c r="F104" s="829"/>
      <c r="G104" s="829"/>
      <c r="H104" s="829"/>
      <c r="I104" s="829"/>
      <c r="J104" s="829"/>
      <c r="K104" s="829"/>
      <c r="L104" s="829"/>
      <c r="M104" s="829"/>
      <c r="N104" s="830"/>
    </row>
    <row r="105" spans="2:14" ht="15" customHeight="1">
      <c r="B105" s="828"/>
      <c r="C105" s="829"/>
      <c r="D105" s="829"/>
      <c r="E105" s="829"/>
      <c r="F105" s="829"/>
      <c r="G105" s="829"/>
      <c r="H105" s="829"/>
      <c r="I105" s="829"/>
      <c r="J105" s="829"/>
      <c r="K105" s="829"/>
      <c r="L105" s="829"/>
      <c r="M105" s="829"/>
      <c r="N105" s="830"/>
    </row>
    <row r="106" spans="2:14" ht="30" customHeight="1">
      <c r="B106" s="831" t="s">
        <v>2219</v>
      </c>
      <c r="C106" s="832"/>
      <c r="D106" s="832"/>
      <c r="E106" s="832"/>
      <c r="F106" s="832"/>
      <c r="G106" s="832"/>
      <c r="H106" s="832"/>
      <c r="I106" s="832"/>
      <c r="J106" s="832"/>
      <c r="K106" s="832"/>
      <c r="L106" s="832"/>
      <c r="M106" s="832"/>
      <c r="N106" s="833"/>
    </row>
    <row r="107" spans="2:14">
      <c r="B107" s="831"/>
      <c r="C107" s="832"/>
      <c r="D107" s="832"/>
      <c r="E107" s="832"/>
      <c r="F107" s="832"/>
      <c r="G107" s="832"/>
      <c r="H107" s="832"/>
      <c r="I107" s="832"/>
      <c r="J107" s="832"/>
      <c r="K107" s="832"/>
      <c r="L107" s="832"/>
      <c r="M107" s="832"/>
      <c r="N107" s="833"/>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1"/>
      <c r="K117" s="891"/>
      <c r="L117" s="891"/>
      <c r="M117" s="891"/>
      <c r="N117" s="892"/>
    </row>
    <row r="118" spans="2:14" ht="15.75" thickBot="1">
      <c r="B118" s="261" t="s">
        <v>2221</v>
      </c>
      <c r="C118" s="393"/>
      <c r="D118" s="393"/>
      <c r="E118" s="57"/>
      <c r="F118" s="57"/>
      <c r="G118" s="57"/>
      <c r="H118" s="57"/>
      <c r="I118" s="57"/>
      <c r="J118" s="893"/>
      <c r="K118" s="893"/>
      <c r="L118" s="893"/>
      <c r="M118" s="893"/>
      <c r="N118" s="894"/>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12</v>
      </c>
      <c r="N36" s="272">
        <f>K36/M36</f>
        <v>6389.1435472307321</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90263.775509340674</v>
      </c>
      <c r="L37" s="270"/>
      <c r="M37" s="271">
        <v>12</v>
      </c>
      <c r="N37" s="272">
        <f>K37/M37</f>
        <v>7521.9812924450562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188455.76325126301</v>
      </c>
      <c r="L38" s="270"/>
      <c r="M38" s="271">
        <v>12</v>
      </c>
      <c r="N38" s="272">
        <f>K38/M38</f>
        <v>15704.64693760525</v>
      </c>
    </row>
    <row r="39" spans="1:14">
      <c r="A39" s="113" t="s">
        <v>299</v>
      </c>
      <c r="B39" s="874" t="str">
        <f>VLOOKUP(A39,EQUIPOS!A7:D154,3,FALSE)</f>
        <v xml:space="preserve">Recicladora, potencia 430HP </v>
      </c>
      <c r="C39" s="875"/>
      <c r="D39" s="875"/>
      <c r="E39" s="875"/>
      <c r="F39" s="875"/>
      <c r="G39" s="875"/>
      <c r="H39" s="876"/>
      <c r="I39" s="267"/>
      <c r="J39" s="268"/>
      <c r="K39" s="269">
        <f>VLOOKUP(A39,EQUIPOS!A7:D164,4,FALSE)</f>
        <v>463594.93389529362</v>
      </c>
      <c r="L39" s="270"/>
      <c r="M39" s="271">
        <v>12</v>
      </c>
      <c r="N39" s="272">
        <f>K39/M39</f>
        <v>38632.911157941133</v>
      </c>
    </row>
    <row r="40" spans="1:14">
      <c r="A40" t="s">
        <v>365</v>
      </c>
      <c r="B40" s="874" t="str">
        <f>VLOOKUP(A40,EQUIPOS!A8:D154,3,FALSE)</f>
        <v xml:space="preserve">Vibrocompatador, potencia 153 HP, peso 10 Ton. </v>
      </c>
      <c r="C40" s="875"/>
      <c r="D40" s="875"/>
      <c r="E40" s="875"/>
      <c r="F40" s="875"/>
      <c r="G40" s="875"/>
      <c r="H40" s="876"/>
      <c r="I40" s="267"/>
      <c r="J40" s="268"/>
      <c r="K40" s="269">
        <f>VLOOKUP(A40,EQUIPOS!A8:D165,4,FALSE)</f>
        <v>132343.83273627466</v>
      </c>
      <c r="L40" s="270"/>
      <c r="M40" s="271">
        <v>12</v>
      </c>
      <c r="N40" s="272">
        <f>K40/M40</f>
        <v>11028.652728022889</v>
      </c>
    </row>
    <row r="41" spans="1:14">
      <c r="B41" s="874"/>
      <c r="C41" s="875"/>
      <c r="D41" s="875"/>
      <c r="E41" s="875"/>
      <c r="F41" s="875"/>
      <c r="G41" s="875"/>
      <c r="H41" s="876"/>
      <c r="I41" s="877"/>
      <c r="J41" s="878"/>
      <c r="K41" s="269"/>
      <c r="L41" s="879"/>
      <c r="M41" s="880"/>
      <c r="N41" s="272"/>
    </row>
    <row r="42" spans="1:14">
      <c r="B42" s="874"/>
      <c r="C42" s="875"/>
      <c r="D42" s="875"/>
      <c r="E42" s="881"/>
      <c r="F42" s="875"/>
      <c r="G42" s="875"/>
      <c r="H42" s="876"/>
      <c r="I42" s="36"/>
      <c r="J42" s="37"/>
      <c r="K42" s="274"/>
      <c r="L42" s="276"/>
      <c r="M42" s="277"/>
      <c r="N42" s="278"/>
    </row>
    <row r="43" spans="1:14">
      <c r="B43" s="882" t="s">
        <v>952</v>
      </c>
      <c r="C43" s="960"/>
      <c r="D43" s="960"/>
      <c r="E43" s="38"/>
      <c r="F43" s="39"/>
      <c r="G43" s="39"/>
      <c r="H43" s="40"/>
      <c r="I43" s="36"/>
      <c r="J43" s="37"/>
      <c r="K43" s="279"/>
      <c r="L43" s="276"/>
      <c r="M43" s="401">
        <v>0.1</v>
      </c>
      <c r="N43" s="344">
        <f>N77*M43</f>
        <v>449.45025376500837</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79726.785917010071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1.3841609884906005</v>
      </c>
      <c r="N50" s="272">
        <f>K50*M50</f>
        <v>103.81207413679505</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2321.768306768065</v>
      </c>
      <c r="N51" s="272">
        <f>K51*M51</f>
        <v>3018.2987987984848</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7"/>
      <c r="C54" s="908"/>
      <c r="D54" s="908"/>
      <c r="E54" s="908"/>
      <c r="F54" s="908"/>
      <c r="G54" s="908"/>
      <c r="H54" s="908"/>
      <c r="I54" s="878"/>
      <c r="J54" s="42"/>
      <c r="K54" s="44"/>
      <c r="L54" s="909"/>
      <c r="M54" s="910"/>
      <c r="N54" s="45"/>
    </row>
    <row r="55" spans="1:14" ht="15.75" thickBot="1">
      <c r="B55" s="825" t="s">
        <v>953</v>
      </c>
      <c r="C55" s="826"/>
      <c r="D55" s="826"/>
      <c r="E55" s="826"/>
      <c r="F55" s="826"/>
      <c r="G55" s="826"/>
      <c r="H55" s="826"/>
      <c r="I55" s="826"/>
      <c r="J55" s="826"/>
      <c r="K55" s="826"/>
      <c r="L55" s="826"/>
      <c r="M55" s="827"/>
      <c r="N55" s="394">
        <f>SUM(N50:N54)</f>
        <v>3122.11087293528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4494.5025376500835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N45+N55+N66+N77</f>
        <v>87343.399327595442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17468.679865519091</v>
      </c>
      <c r="M84" s="861"/>
      <c r="N84" s="51"/>
    </row>
    <row r="85" spans="1:14">
      <c r="B85" s="89" t="s">
        <v>973</v>
      </c>
      <c r="C85" s="90"/>
      <c r="D85" s="90"/>
      <c r="E85" s="90"/>
      <c r="F85" s="90"/>
      <c r="G85" s="90"/>
      <c r="H85" s="90"/>
      <c r="I85" s="87"/>
      <c r="J85" s="88"/>
      <c r="K85" s="304">
        <v>0.05</v>
      </c>
      <c r="L85" s="860">
        <f>N79*K85</f>
        <v>4367.1699663797726</v>
      </c>
      <c r="M85" s="861"/>
      <c r="N85" s="51"/>
    </row>
    <row r="86" spans="1:14" ht="15.75" thickBot="1">
      <c r="B86" s="91" t="s">
        <v>974</v>
      </c>
      <c r="C86" s="92"/>
      <c r="D86" s="92"/>
      <c r="E86" s="92"/>
      <c r="F86" s="92"/>
      <c r="G86" s="92"/>
      <c r="H86" s="92"/>
      <c r="I86" s="93"/>
      <c r="J86" s="94"/>
      <c r="K86" s="305">
        <v>0.05</v>
      </c>
      <c r="L86" s="862">
        <f>N79*K86</f>
        <v>4367.1699663797726</v>
      </c>
      <c r="M86" s="863"/>
      <c r="N86" s="51"/>
    </row>
    <row r="87" spans="1:14" ht="15.75" thickBot="1">
      <c r="B87" s="825" t="s">
        <v>953</v>
      </c>
      <c r="C87" s="826"/>
      <c r="D87" s="826"/>
      <c r="E87" s="826"/>
      <c r="F87" s="826"/>
      <c r="G87" s="826"/>
      <c r="H87" s="826"/>
      <c r="I87" s="826"/>
      <c r="J87" s="826"/>
      <c r="K87" s="826"/>
      <c r="L87" s="826"/>
      <c r="M87" s="827"/>
      <c r="N87" s="52">
        <f>L84+L85+L86</f>
        <v>26203.019798278638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113546.41912587408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8" t="s">
        <v>2218</v>
      </c>
      <c r="C106" s="829"/>
      <c r="D106" s="829"/>
      <c r="E106" s="829"/>
      <c r="F106" s="829"/>
      <c r="G106" s="829"/>
      <c r="H106" s="829"/>
      <c r="I106" s="829"/>
      <c r="J106" s="829"/>
      <c r="K106" s="829"/>
      <c r="L106" s="829"/>
      <c r="M106" s="829"/>
      <c r="N106" s="830"/>
    </row>
    <row r="107" spans="2:14" ht="15" customHeight="1">
      <c r="B107" s="828"/>
      <c r="C107" s="829"/>
      <c r="D107" s="829"/>
      <c r="E107" s="829"/>
      <c r="F107" s="829"/>
      <c r="G107" s="829"/>
      <c r="H107" s="829"/>
      <c r="I107" s="829"/>
      <c r="J107" s="829"/>
      <c r="K107" s="829"/>
      <c r="L107" s="829"/>
      <c r="M107" s="829"/>
      <c r="N107" s="830"/>
    </row>
    <row r="108" spans="2:14" ht="30" customHeight="1">
      <c r="B108" s="831" t="s">
        <v>2219</v>
      </c>
      <c r="C108" s="832"/>
      <c r="D108" s="832"/>
      <c r="E108" s="832"/>
      <c r="F108" s="832"/>
      <c r="G108" s="832"/>
      <c r="H108" s="832"/>
      <c r="I108" s="832"/>
      <c r="J108" s="832"/>
      <c r="K108" s="832"/>
      <c r="L108" s="832"/>
      <c r="M108" s="832"/>
      <c r="N108" s="833"/>
    </row>
    <row r="109" spans="2:14">
      <c r="B109" s="831"/>
      <c r="C109" s="832"/>
      <c r="D109" s="832"/>
      <c r="E109" s="832"/>
      <c r="F109" s="832"/>
      <c r="G109" s="832"/>
      <c r="H109" s="832"/>
      <c r="I109" s="832"/>
      <c r="J109" s="832"/>
      <c r="K109" s="832"/>
      <c r="L109" s="832"/>
      <c r="M109" s="832"/>
      <c r="N109" s="8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1"/>
      <c r="K119" s="891"/>
      <c r="L119" s="891"/>
      <c r="M119" s="891"/>
      <c r="N119" s="892"/>
    </row>
    <row r="120" spans="2:14" ht="15.75" thickBot="1">
      <c r="B120" s="261" t="s">
        <v>2221</v>
      </c>
      <c r="C120" s="393"/>
      <c r="D120" s="393"/>
      <c r="E120" s="57"/>
      <c r="F120" s="57"/>
      <c r="G120" s="57"/>
      <c r="H120" s="57"/>
      <c r="I120" s="57"/>
      <c r="J120" s="893"/>
      <c r="K120" s="893"/>
      <c r="L120" s="893"/>
      <c r="M120" s="893"/>
      <c r="N120" s="894"/>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18</v>
      </c>
      <c r="N36" s="272">
        <f>K36/M36</f>
        <v>4259.429031487155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90263.775509340674</v>
      </c>
      <c r="L37" s="270"/>
      <c r="M37" s="271">
        <v>18</v>
      </c>
      <c r="N37" s="272">
        <f>K37/M37</f>
        <v>5014.6541949633711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188455.76325126301</v>
      </c>
      <c r="L38" s="270"/>
      <c r="M38" s="271">
        <v>18</v>
      </c>
      <c r="N38" s="272">
        <f>K38/M38</f>
        <v>10469.764625070167</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463594.93389529362</v>
      </c>
      <c r="L39" s="879">
        <v>18</v>
      </c>
      <c r="M39" s="880"/>
      <c r="N39" s="272">
        <f>K39/L39</f>
        <v>25755.274105294091</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132343.83273627466</v>
      </c>
      <c r="L40" s="276"/>
      <c r="M40" s="277">
        <v>18</v>
      </c>
      <c r="N40" s="272">
        <f>K40/M40</f>
        <v>7352.4351520152595</v>
      </c>
    </row>
    <row r="41" spans="1:14">
      <c r="B41" s="320"/>
      <c r="C41" s="321"/>
      <c r="D41" s="321"/>
      <c r="E41" s="321"/>
      <c r="F41" s="323"/>
      <c r="G41" s="323"/>
      <c r="H41" s="125"/>
      <c r="I41" s="36"/>
      <c r="J41" s="37"/>
      <c r="K41" s="274"/>
      <c r="L41" s="276"/>
      <c r="M41" s="277"/>
      <c r="N41" s="272"/>
    </row>
    <row r="42" spans="1:14">
      <c r="B42" s="882" t="s">
        <v>952</v>
      </c>
      <c r="C42" s="883"/>
      <c r="D42" s="883"/>
      <c r="E42" s="38"/>
      <c r="F42" s="39"/>
      <c r="G42" s="39"/>
      <c r="H42" s="40"/>
      <c r="I42" s="36"/>
      <c r="J42" s="37"/>
      <c r="K42" s="279"/>
      <c r="L42" s="276"/>
      <c r="M42" s="401">
        <v>0.01</v>
      </c>
      <c r="N42" s="344">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52881.520459081054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412814.30268588051</v>
      </c>
      <c r="N49" s="272">
        <f>K49*M49</f>
        <v>63160.588310939718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63160.588310939718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1399.63700322575</v>
      </c>
      <c r="M59" s="913"/>
      <c r="N59" s="287">
        <f>K59*L59</f>
        <v>214.14446149353975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214.14446149353975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119252.58825661437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23850.517651322876</v>
      </c>
      <c r="M83" s="861"/>
      <c r="N83" s="51"/>
    </row>
    <row r="84" spans="1:14">
      <c r="B84" s="89" t="s">
        <v>973</v>
      </c>
      <c r="C84" s="90"/>
      <c r="D84" s="90"/>
      <c r="E84" s="90"/>
      <c r="F84" s="90"/>
      <c r="G84" s="90"/>
      <c r="H84" s="90"/>
      <c r="I84" s="87"/>
      <c r="J84" s="88"/>
      <c r="K84" s="304">
        <v>0.05</v>
      </c>
      <c r="L84" s="860">
        <f>N78*K84</f>
        <v>5962.629412830719</v>
      </c>
      <c r="M84" s="861"/>
      <c r="N84" s="51"/>
    </row>
    <row r="85" spans="1:14" ht="15.75" thickBot="1">
      <c r="B85" s="91" t="s">
        <v>974</v>
      </c>
      <c r="C85" s="92"/>
      <c r="D85" s="92"/>
      <c r="E85" s="92"/>
      <c r="F85" s="92"/>
      <c r="G85" s="92"/>
      <c r="H85" s="92"/>
      <c r="I85" s="93"/>
      <c r="J85" s="94"/>
      <c r="K85" s="305">
        <v>0.05</v>
      </c>
      <c r="L85" s="862">
        <f>N78*K85</f>
        <v>5962.629412830719</v>
      </c>
      <c r="M85" s="863"/>
      <c r="N85" s="51"/>
    </row>
    <row r="86" spans="1:14" ht="15.75" thickBot="1">
      <c r="B86" s="825" t="s">
        <v>953</v>
      </c>
      <c r="C86" s="826"/>
      <c r="D86" s="826"/>
      <c r="E86" s="826"/>
      <c r="F86" s="826"/>
      <c r="G86" s="826"/>
      <c r="H86" s="826"/>
      <c r="I86" s="826"/>
      <c r="J86" s="826"/>
      <c r="K86" s="826"/>
      <c r="L86" s="826"/>
      <c r="M86" s="827"/>
      <c r="N86" s="52">
        <f>L83+L84+L85</f>
        <v>35775.776476984312</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155028.36473359869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18</v>
      </c>
      <c r="N36" s="272">
        <f>K36/M36</f>
        <v>4259.429031487155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90263.775509340674</v>
      </c>
      <c r="L37" s="270"/>
      <c r="M37" s="271">
        <v>18</v>
      </c>
      <c r="N37" s="272">
        <f>K37/M37</f>
        <v>5014.6541949633711</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188455.76325126301</v>
      </c>
      <c r="L38" s="270"/>
      <c r="M38" s="271">
        <v>18</v>
      </c>
      <c r="N38" s="272">
        <f>K38/M38</f>
        <v>10469.764625070167</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463594.93389529362</v>
      </c>
      <c r="L39" s="879">
        <v>18</v>
      </c>
      <c r="M39" s="880"/>
      <c r="N39" s="272">
        <f>K39/L39</f>
        <v>25755.274105294091</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132343.83273627466</v>
      </c>
      <c r="L40" s="276"/>
      <c r="M40" s="277">
        <v>18</v>
      </c>
      <c r="N40" s="272">
        <f>K40/M40</f>
        <v>7352.4351520152595</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29.963350251000556</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52881.520459081054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432209.5923522996</v>
      </c>
      <c r="N49" s="272">
        <f>K49*M49</f>
        <v>66128.067629901838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66128.067629901838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1536.1586242141284</v>
      </c>
      <c r="M59" s="913"/>
      <c r="N59" s="287">
        <f>K59*L59</f>
        <v>235.03226950476164</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235.03226950476164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2996.3350251000556</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122240.9553835877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24448.191076717543</v>
      </c>
      <c r="M83" s="861"/>
      <c r="N83" s="51"/>
    </row>
    <row r="84" spans="1:14">
      <c r="B84" s="89" t="s">
        <v>973</v>
      </c>
      <c r="C84" s="90"/>
      <c r="D84" s="90"/>
      <c r="E84" s="90"/>
      <c r="F84" s="90"/>
      <c r="G84" s="90"/>
      <c r="H84" s="90"/>
      <c r="I84" s="87"/>
      <c r="J84" s="88"/>
      <c r="K84" s="304">
        <v>0.05</v>
      </c>
      <c r="L84" s="860">
        <f>N78*K84</f>
        <v>6112.0477691793858</v>
      </c>
      <c r="M84" s="861"/>
      <c r="N84" s="51"/>
    </row>
    <row r="85" spans="1:14" ht="15.75" thickBot="1">
      <c r="B85" s="91" t="s">
        <v>974</v>
      </c>
      <c r="C85" s="92"/>
      <c r="D85" s="92"/>
      <c r="E85" s="92"/>
      <c r="F85" s="92"/>
      <c r="G85" s="92"/>
      <c r="H85" s="92"/>
      <c r="I85" s="93"/>
      <c r="J85" s="94"/>
      <c r="K85" s="305">
        <v>0.05</v>
      </c>
      <c r="L85" s="862">
        <f>N78*K85</f>
        <v>6112.0477691793858</v>
      </c>
      <c r="M85" s="863"/>
      <c r="N85" s="51"/>
    </row>
    <row r="86" spans="1:14" ht="15.75" thickBot="1">
      <c r="B86" s="825" t="s">
        <v>953</v>
      </c>
      <c r="C86" s="826"/>
      <c r="D86" s="826"/>
      <c r="E86" s="826"/>
      <c r="F86" s="826"/>
      <c r="G86" s="826"/>
      <c r="H86" s="826"/>
      <c r="I86" s="826"/>
      <c r="J86" s="826"/>
      <c r="K86" s="826"/>
      <c r="L86" s="826"/>
      <c r="M86" s="827"/>
      <c r="N86" s="52">
        <f>L83+L84+L85</f>
        <v>36672.286615076315</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158913.24199866402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15</v>
      </c>
      <c r="N36" s="272">
        <f>K36/M36</f>
        <v>5111.3148377845855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90263.775509340674</v>
      </c>
      <c r="L37" s="270"/>
      <c r="M37" s="271">
        <v>15</v>
      </c>
      <c r="N37" s="272">
        <f>K37/M37</f>
        <v>6017.5850339560448</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188455.76325126301</v>
      </c>
      <c r="L38" s="270"/>
      <c r="M38" s="271">
        <v>15</v>
      </c>
      <c r="N38" s="272">
        <f>K38/M38</f>
        <v>12563.7175500842</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463594.93389529362</v>
      </c>
      <c r="L39" s="879">
        <v>15</v>
      </c>
      <c r="M39" s="880"/>
      <c r="N39" s="272">
        <f>K39/L39</f>
        <v>30906.328926352908</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132343.83273627466</v>
      </c>
      <c r="L40" s="276"/>
      <c r="M40" s="277">
        <v>15</v>
      </c>
      <c r="N40" s="272">
        <f>K40/M40</f>
        <v>8822.9221824183114</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63457.824550897247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412814.30268588051</v>
      </c>
      <c r="N49" s="272">
        <f>K49*M49</f>
        <v>63160.588310939718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63160.588310939718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2">
        <f>VLOOKUP(A59,TRANSPORTE!A5:D117,4,FALSE)</f>
        <v>1399.63700322575</v>
      </c>
      <c r="M59" s="913"/>
      <c r="N59" s="287">
        <f>K59*L59</f>
        <v>214.14446149353975</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214.14446149353975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130428.15935345057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26085.631870690115</v>
      </c>
      <c r="M83" s="861"/>
      <c r="N83" s="51"/>
    </row>
    <row r="84" spans="1:14">
      <c r="B84" s="89" t="s">
        <v>973</v>
      </c>
      <c r="C84" s="90"/>
      <c r="D84" s="90"/>
      <c r="E84" s="90"/>
      <c r="F84" s="90"/>
      <c r="G84" s="90"/>
      <c r="H84" s="90"/>
      <c r="I84" s="87"/>
      <c r="J84" s="88"/>
      <c r="K84" s="304">
        <v>0.05</v>
      </c>
      <c r="L84" s="860">
        <f>N78*K84</f>
        <v>6521.4079676725287</v>
      </c>
      <c r="M84" s="861"/>
      <c r="N84" s="51"/>
    </row>
    <row r="85" spans="1:14" ht="15.75" thickBot="1">
      <c r="B85" s="91" t="s">
        <v>974</v>
      </c>
      <c r="C85" s="92"/>
      <c r="D85" s="92"/>
      <c r="E85" s="92"/>
      <c r="F85" s="92"/>
      <c r="G85" s="92"/>
      <c r="H85" s="92"/>
      <c r="I85" s="93"/>
      <c r="J85" s="94"/>
      <c r="K85" s="305">
        <v>0.05</v>
      </c>
      <c r="L85" s="862">
        <f>N78*K85</f>
        <v>6521.4079676725287</v>
      </c>
      <c r="M85" s="863"/>
      <c r="N85" s="51"/>
    </row>
    <row r="86" spans="1:14" ht="15.75" thickBot="1">
      <c r="B86" s="825" t="s">
        <v>953</v>
      </c>
      <c r="C86" s="826"/>
      <c r="D86" s="826"/>
      <c r="E86" s="826"/>
      <c r="F86" s="826"/>
      <c r="G86" s="826"/>
      <c r="H86" s="826"/>
      <c r="I86" s="826"/>
      <c r="J86" s="826"/>
      <c r="K86" s="826"/>
      <c r="L86" s="826"/>
      <c r="M86" s="827"/>
      <c r="N86" s="52">
        <f>L83+L84+L85</f>
        <v>39128.447806035176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169556.60715948575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271">
        <v>15</v>
      </c>
      <c r="N36" s="272">
        <f>K36/M36</f>
        <v>5111.3148377845855</v>
      </c>
    </row>
    <row r="37" spans="1:14">
      <c r="A37" s="113" t="s">
        <v>154</v>
      </c>
      <c r="B37" s="874" t="str">
        <f>VLOOKUP(A37,EQUIPOS!A7:D154,3,FALSE)</f>
        <v>Carrotanque Irrigador de asfalto, 1000 GALONES DE CAPACIDAD</v>
      </c>
      <c r="C37" s="875"/>
      <c r="D37" s="875"/>
      <c r="E37" s="875"/>
      <c r="F37" s="875"/>
      <c r="G37" s="875"/>
      <c r="H37" s="876"/>
      <c r="I37" s="267"/>
      <c r="J37" s="268"/>
      <c r="K37" s="269">
        <f>VLOOKUP(A37,EQUIPOS!A7:D164,4,FALSE)</f>
        <v>90263.775509340674</v>
      </c>
      <c r="L37" s="270"/>
      <c r="M37" s="271">
        <v>15</v>
      </c>
      <c r="N37" s="272">
        <f>K37/M37</f>
        <v>6017.5850339560448</v>
      </c>
    </row>
    <row r="38" spans="1:14">
      <c r="A38" t="s">
        <v>269</v>
      </c>
      <c r="B38" s="874" t="str">
        <f>VLOOKUP(A38,EQUIPOS!A8:D154,3,FALSE)</f>
        <v>Motoniveladora  potencia 215 HP, ancho de cuchilla 4,27 m, peso 18 ton.</v>
      </c>
      <c r="C38" s="875"/>
      <c r="D38" s="875"/>
      <c r="E38" s="875"/>
      <c r="F38" s="875"/>
      <c r="G38" s="875"/>
      <c r="H38" s="876"/>
      <c r="I38" s="267"/>
      <c r="J38" s="268"/>
      <c r="K38" s="269">
        <f>VLOOKUP(A38,EQUIPOS!A8:D165,4,FALSE)</f>
        <v>188455.76325126301</v>
      </c>
      <c r="L38" s="270"/>
      <c r="M38" s="271">
        <v>15</v>
      </c>
      <c r="N38" s="272">
        <f>K38/M38</f>
        <v>12563.7175500842</v>
      </c>
    </row>
    <row r="39" spans="1:14">
      <c r="A39" t="s">
        <v>299</v>
      </c>
      <c r="B39" s="874" t="str">
        <f>VLOOKUP(A39,EQUIPOS!A9:D154,3,FALSE)</f>
        <v xml:space="preserve">Recicladora, potencia 430HP </v>
      </c>
      <c r="C39" s="875"/>
      <c r="D39" s="875"/>
      <c r="E39" s="875"/>
      <c r="F39" s="875"/>
      <c r="G39" s="875"/>
      <c r="H39" s="876"/>
      <c r="I39" s="877"/>
      <c r="J39" s="878"/>
      <c r="K39" s="269">
        <f>VLOOKUP(A39,EQUIPOS!A9:D166,4,FALSE)</f>
        <v>463594.93389529362</v>
      </c>
      <c r="L39" s="879">
        <v>15</v>
      </c>
      <c r="M39" s="880"/>
      <c r="N39" s="272">
        <f>K39/L39</f>
        <v>30906.328926352908</v>
      </c>
    </row>
    <row r="40" spans="1:14">
      <c r="A40" t="s">
        <v>365</v>
      </c>
      <c r="B40" s="874" t="str">
        <f>VLOOKUP(A40,EQUIPOS!A10:D154,3,FALSE)</f>
        <v xml:space="preserve">Vibrocompatador, potencia 153 HP, peso 10 Ton. </v>
      </c>
      <c r="C40" s="875"/>
      <c r="D40" s="875"/>
      <c r="E40" s="875"/>
      <c r="F40" s="875"/>
      <c r="G40" s="875"/>
      <c r="H40" s="876"/>
      <c r="I40" s="36"/>
      <c r="J40" s="37"/>
      <c r="K40" s="269">
        <f>VLOOKUP(A40,EQUIPOS!A10:D167,4,FALSE)</f>
        <v>132343.83273627466</v>
      </c>
      <c r="L40" s="276"/>
      <c r="M40" s="277">
        <v>15</v>
      </c>
      <c r="N40" s="272">
        <f>K40/M40</f>
        <v>8822.9221824183114</v>
      </c>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35.956020301200674</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63457.824550897247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432209.5923522996</v>
      </c>
      <c r="N49" s="272">
        <f>K49*M49</f>
        <v>66128.067629901838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66128.067629901838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2">
        <f>VLOOKUP(A59,TRANSPORTE!A5:D117,4,FALSE)</f>
        <v>1536.1586242141284</v>
      </c>
      <c r="M59" s="913"/>
      <c r="N59" s="287">
        <f>K59*L59</f>
        <v>235.03226950476164</v>
      </c>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235.03226950476164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3595.602030120067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133416.52648042393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26683.305296084785</v>
      </c>
      <c r="M83" s="861"/>
      <c r="N83" s="51"/>
    </row>
    <row r="84" spans="1:14">
      <c r="B84" s="89" t="s">
        <v>973</v>
      </c>
      <c r="C84" s="90"/>
      <c r="D84" s="90"/>
      <c r="E84" s="90"/>
      <c r="F84" s="90"/>
      <c r="G84" s="90"/>
      <c r="H84" s="90"/>
      <c r="I84" s="87"/>
      <c r="J84" s="88"/>
      <c r="K84" s="304">
        <v>0.05</v>
      </c>
      <c r="L84" s="860">
        <f>N78*K84</f>
        <v>6670.8263240211963</v>
      </c>
      <c r="M84" s="861"/>
      <c r="N84" s="51"/>
    </row>
    <row r="85" spans="1:14" ht="15.75" thickBot="1">
      <c r="B85" s="91" t="s">
        <v>974</v>
      </c>
      <c r="C85" s="92"/>
      <c r="D85" s="92"/>
      <c r="E85" s="92"/>
      <c r="F85" s="92"/>
      <c r="G85" s="92"/>
      <c r="H85" s="92"/>
      <c r="I85" s="93"/>
      <c r="J85" s="94"/>
      <c r="K85" s="305">
        <v>0.05</v>
      </c>
      <c r="L85" s="862">
        <f>N78*K85</f>
        <v>6670.8263240211963</v>
      </c>
      <c r="M85" s="863"/>
      <c r="N85" s="51"/>
    </row>
    <row r="86" spans="1:14" ht="15.75" thickBot="1">
      <c r="B86" s="825" t="s">
        <v>953</v>
      </c>
      <c r="C86" s="826"/>
      <c r="D86" s="826"/>
      <c r="E86" s="826"/>
      <c r="F86" s="826"/>
      <c r="G86" s="826"/>
      <c r="H86" s="826"/>
      <c r="I86" s="826"/>
      <c r="J86" s="826"/>
      <c r="K86" s="826"/>
      <c r="L86" s="826"/>
      <c r="M86" s="827"/>
      <c r="N86" s="52">
        <f>L83+L84+L85</f>
        <v>40024.957944127178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173441.4844245511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t="s">
        <v>952</v>
      </c>
      <c r="C42" s="883"/>
      <c r="D42" s="883"/>
      <c r="E42" s="38"/>
      <c r="F42" s="39"/>
      <c r="G42" s="39"/>
      <c r="H42" s="40"/>
      <c r="I42" s="36"/>
      <c r="J42" s="37"/>
      <c r="K42" s="279"/>
      <c r="L42" s="276"/>
      <c r="M42" s="401">
        <v>0.01</v>
      </c>
      <c r="N42" s="344">
        <f>N76*M42</f>
        <v>4.3147224361440797</v>
      </c>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6182.9406616653205</v>
      </c>
      <c r="N49" s="272">
        <f>K49*M49</f>
        <v>6523.0023980569131</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6523.0023980569131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431.472243614408</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N44+N54+N65+N76</f>
        <v>6958.7893641074652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1391.757872821493</v>
      </c>
      <c r="M83" s="861"/>
      <c r="N83" s="51"/>
    </row>
    <row r="84" spans="1:14">
      <c r="B84" s="89" t="s">
        <v>973</v>
      </c>
      <c r="C84" s="90"/>
      <c r="D84" s="90"/>
      <c r="E84" s="90"/>
      <c r="F84" s="90"/>
      <c r="G84" s="90"/>
      <c r="H84" s="90"/>
      <c r="I84" s="87"/>
      <c r="J84" s="88"/>
      <c r="K84" s="304">
        <v>0.05</v>
      </c>
      <c r="L84" s="860">
        <f>N78*K84</f>
        <v>347.93946820537326</v>
      </c>
      <c r="M84" s="861"/>
      <c r="N84" s="51"/>
    </row>
    <row r="85" spans="1:14" ht="15.75" thickBot="1">
      <c r="B85" s="91" t="s">
        <v>974</v>
      </c>
      <c r="C85" s="92"/>
      <c r="D85" s="92"/>
      <c r="E85" s="92"/>
      <c r="F85" s="92"/>
      <c r="G85" s="92"/>
      <c r="H85" s="92"/>
      <c r="I85" s="93"/>
      <c r="J85" s="94"/>
      <c r="K85" s="305">
        <v>0.05</v>
      </c>
      <c r="L85" s="862">
        <f>N78*K85</f>
        <v>347.93946820537326</v>
      </c>
      <c r="M85" s="863"/>
      <c r="N85" s="51"/>
    </row>
    <row r="86" spans="1:14" ht="15.75" thickBot="1">
      <c r="B86" s="825" t="s">
        <v>953</v>
      </c>
      <c r="C86" s="826"/>
      <c r="D86" s="826"/>
      <c r="E86" s="826"/>
      <c r="F86" s="826"/>
      <c r="G86" s="826"/>
      <c r="H86" s="826"/>
      <c r="I86" s="826"/>
      <c r="J86" s="826"/>
      <c r="K86" s="826"/>
      <c r="L86" s="826"/>
      <c r="M86" s="827"/>
      <c r="N86" s="52">
        <f>L83+L84+L85</f>
        <v>2087.6368092322396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9046.4261733397052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30"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1"/>
      <c r="K118" s="891"/>
      <c r="L118" s="891"/>
      <c r="M118" s="891"/>
      <c r="N118" s="892"/>
    </row>
    <row r="119" spans="2:14" ht="15.75" thickBot="1">
      <c r="B119" s="261" t="s">
        <v>2221</v>
      </c>
      <c r="C119" s="393"/>
      <c r="D119" s="393"/>
      <c r="E119" s="57"/>
      <c r="F119" s="57"/>
      <c r="G119" s="57"/>
      <c r="H119" s="57"/>
      <c r="I119" s="57"/>
      <c r="J119" s="893"/>
      <c r="K119" s="893"/>
      <c r="L119" s="893"/>
      <c r="M119" s="893"/>
      <c r="N119" s="894"/>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164</v>
      </c>
      <c r="B36" s="874" t="str">
        <f>VLOOKUP(A36,EQUIPOS!A6:D154,3,FALSE)</f>
        <v>Compactador manual de rodillo</v>
      </c>
      <c r="C36" s="875"/>
      <c r="D36" s="875"/>
      <c r="E36" s="875"/>
      <c r="F36" s="875"/>
      <c r="G36" s="875"/>
      <c r="H36" s="876"/>
      <c r="I36" s="267"/>
      <c r="J36" s="268"/>
      <c r="K36" s="269">
        <f>VLOOKUP(A36,EQUIPOS!A6:D163,4,FALSE)</f>
        <v>15249.902400932258</v>
      </c>
      <c r="L36" s="270"/>
      <c r="M36" s="271">
        <v>2</v>
      </c>
      <c r="N36" s="272">
        <f>K36/M36</f>
        <v>7624.9512004661292</v>
      </c>
    </row>
    <row r="37" spans="1:14">
      <c r="A37" s="113" t="s">
        <v>180</v>
      </c>
      <c r="B37" s="874" t="str">
        <f>VLOOKUP(A37,EQUIPOS!A7:D154,3,FALSE)</f>
        <v>Compresor 120 HP, con martillo.</v>
      </c>
      <c r="C37" s="875"/>
      <c r="D37" s="875"/>
      <c r="E37" s="875"/>
      <c r="F37" s="875"/>
      <c r="G37" s="875"/>
      <c r="H37" s="876"/>
      <c r="I37" s="267"/>
      <c r="J37" s="268"/>
      <c r="K37" s="269">
        <f>VLOOKUP(A37,EQUIPOS!A7:D164,4,FALSE)</f>
        <v>48682.336292635096</v>
      </c>
      <c r="L37" s="270"/>
      <c r="M37" s="271">
        <v>4</v>
      </c>
      <c r="N37" s="272">
        <f>K37/M37</f>
        <v>12170.584073158774</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9781.8010743339182</v>
      </c>
      <c r="L38" s="270"/>
      <c r="M38" s="271">
        <v>10</v>
      </c>
      <c r="N38" s="272">
        <f>K38/M38</f>
        <v>978.18010743339187</v>
      </c>
    </row>
    <row r="39" spans="1:14">
      <c r="A39" t="s">
        <v>303</v>
      </c>
      <c r="B39" s="874" t="str">
        <f>VLOOKUP(A39,EQUIPOS!A9:D154,3,FALSE)</f>
        <v>Retrocargador, pala de 1,1 m3 de capacidad, profundidad de excavación de 4.400 mm y una altura de 5.680 mm</v>
      </c>
      <c r="C39" s="875"/>
      <c r="D39" s="875"/>
      <c r="E39" s="875"/>
      <c r="F39" s="875"/>
      <c r="G39" s="875"/>
      <c r="H39" s="876"/>
      <c r="I39" s="267"/>
      <c r="J39" s="268"/>
      <c r="K39" s="269">
        <f>VLOOKUP(A39,EQUIPOS!A9:D166,4,FALSE)</f>
        <v>116028.81061576933</v>
      </c>
      <c r="L39" s="270"/>
      <c r="M39" s="271">
        <v>10</v>
      </c>
      <c r="N39" s="272">
        <f>K39/M39</f>
        <v>11602.881061576933</v>
      </c>
    </row>
    <row r="40" spans="1:14">
      <c r="A40" t="s">
        <v>129</v>
      </c>
      <c r="B40" s="874" t="str">
        <f>VLOOKUP(A40,EQUIPOS!A10:D154,3,FALSE)</f>
        <v xml:space="preserve">Buldozer, Potencia al volante de 140 HP, motor de 2200 RPM, longitud de hoja 4,80m. </v>
      </c>
      <c r="C40" s="875"/>
      <c r="D40" s="875"/>
      <c r="E40" s="875"/>
      <c r="F40" s="875"/>
      <c r="G40" s="875"/>
      <c r="H40" s="876"/>
      <c r="I40" s="267"/>
      <c r="J40" s="268"/>
      <c r="K40" s="269">
        <f>VLOOKUP(A40,EQUIPOS!A10:D167,4,FALSE)</f>
        <v>197092.88547647276</v>
      </c>
      <c r="L40" s="270"/>
      <c r="M40" s="271">
        <v>100</v>
      </c>
      <c r="N40" s="272">
        <f>K40/M40</f>
        <v>1970.9288547647275</v>
      </c>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N80*M46</f>
        <v>1348.350761295025</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35695.876058694987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3980.1742401738256</v>
      </c>
      <c r="N53" s="272">
        <f>K53*M53</f>
        <v>3980.1742401738256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3980.1742401738256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2">
        <f>VLOOKUP(A63,TRANSPORTE!A5:D117,4,FALSE)</f>
        <v>1399.63700322575</v>
      </c>
      <c r="M63" s="913"/>
      <c r="N63" s="287">
        <f>K63*L63</f>
        <v>1819.5281041934752</v>
      </c>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f>N63+N64+N65+N66+N67</f>
        <v>1819.5281041934752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127"/>
    </row>
    <row r="80" spans="1:15" ht="15.75" thickBot="1">
      <c r="B80" s="914" t="s">
        <v>953</v>
      </c>
      <c r="C80" s="868"/>
      <c r="D80" s="868"/>
      <c r="E80" s="868"/>
      <c r="F80" s="868"/>
      <c r="G80" s="868"/>
      <c r="H80" s="868"/>
      <c r="I80" s="868"/>
      <c r="J80" s="868"/>
      <c r="K80" s="868"/>
      <c r="L80" s="868"/>
      <c r="M80" s="869"/>
      <c r="N80" s="460">
        <f>SUM(N74:N79)</f>
        <v>13483.507612950249</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54979.08601601253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10995.817203202507</v>
      </c>
      <c r="M87" s="861"/>
      <c r="N87" s="51"/>
    </row>
    <row r="88" spans="1:14">
      <c r="B88" s="89" t="s">
        <v>973</v>
      </c>
      <c r="C88" s="90"/>
      <c r="D88" s="90"/>
      <c r="E88" s="90"/>
      <c r="F88" s="90"/>
      <c r="G88" s="90"/>
      <c r="H88" s="90"/>
      <c r="I88" s="87"/>
      <c r="J88" s="88"/>
      <c r="K88" s="304">
        <v>0.05</v>
      </c>
      <c r="L88" s="860">
        <f>N82*K88</f>
        <v>2748.9543008006267</v>
      </c>
      <c r="M88" s="861"/>
      <c r="N88" s="51"/>
    </row>
    <row r="89" spans="1:14" ht="15.75" thickBot="1">
      <c r="B89" s="91" t="s">
        <v>974</v>
      </c>
      <c r="C89" s="92"/>
      <c r="D89" s="92"/>
      <c r="E89" s="92"/>
      <c r="F89" s="92"/>
      <c r="G89" s="92"/>
      <c r="H89" s="92"/>
      <c r="I89" s="93"/>
      <c r="J89" s="94"/>
      <c r="K89" s="305">
        <v>0.05</v>
      </c>
      <c r="L89" s="862">
        <f>N82*K89</f>
        <v>2748.9543008006267</v>
      </c>
      <c r="M89" s="863"/>
      <c r="N89" s="51"/>
    </row>
    <row r="90" spans="1:14" ht="15.75" thickBot="1">
      <c r="B90" s="825" t="s">
        <v>953</v>
      </c>
      <c r="C90" s="826"/>
      <c r="D90" s="826"/>
      <c r="E90" s="826"/>
      <c r="F90" s="826"/>
      <c r="G90" s="826"/>
      <c r="H90" s="826"/>
      <c r="I90" s="826"/>
      <c r="J90" s="826"/>
      <c r="K90" s="826"/>
      <c r="L90" s="826"/>
      <c r="M90" s="827"/>
      <c r="N90" s="52">
        <f>L87+L88+L89</f>
        <v>16493.725804803758</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71472.811820816292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4893.4024485337031</v>
      </c>
      <c r="L36" s="270"/>
      <c r="M36" s="271">
        <v>2</v>
      </c>
      <c r="N36" s="272">
        <f>K36/M36</f>
        <v>2446.7012242668516</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267"/>
      <c r="J37" s="268"/>
      <c r="K37" s="269">
        <f>VLOOKUP(A37,EQUIPOS!A7:D164,4,FALSE)</f>
        <v>116028.81061576933</v>
      </c>
      <c r="L37" s="270"/>
      <c r="M37" s="271">
        <v>10</v>
      </c>
      <c r="N37" s="272">
        <f>K37/M37</f>
        <v>11602.881061576933</v>
      </c>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269.67015225900496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14319.252438102789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5393.4030451800991</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19712.655483282888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3942.5310966565776</v>
      </c>
      <c r="M87" s="861"/>
      <c r="N87" s="51"/>
    </row>
    <row r="88" spans="1:14">
      <c r="B88" s="89" t="s">
        <v>973</v>
      </c>
      <c r="C88" s="90"/>
      <c r="D88" s="90"/>
      <c r="E88" s="90"/>
      <c r="F88" s="90"/>
      <c r="G88" s="90"/>
      <c r="H88" s="90"/>
      <c r="I88" s="87"/>
      <c r="J88" s="88"/>
      <c r="K88" s="304">
        <v>0.05</v>
      </c>
      <c r="L88" s="860">
        <f>N82*K88</f>
        <v>985.63277416414439</v>
      </c>
      <c r="M88" s="861"/>
      <c r="N88" s="51"/>
    </row>
    <row r="89" spans="1:14" ht="15.75" thickBot="1">
      <c r="B89" s="91" t="s">
        <v>974</v>
      </c>
      <c r="C89" s="92"/>
      <c r="D89" s="92"/>
      <c r="E89" s="92"/>
      <c r="F89" s="92"/>
      <c r="G89" s="92"/>
      <c r="H89" s="92"/>
      <c r="I89" s="93"/>
      <c r="J89" s="94"/>
      <c r="K89" s="305">
        <v>0.05</v>
      </c>
      <c r="L89" s="862">
        <f>N82*K89</f>
        <v>985.63277416414439</v>
      </c>
      <c r="M89" s="863"/>
      <c r="N89" s="51"/>
    </row>
    <row r="90" spans="1:14" ht="15.75" thickBot="1">
      <c r="B90" s="825" t="s">
        <v>953</v>
      </c>
      <c r="C90" s="826"/>
      <c r="D90" s="826"/>
      <c r="E90" s="826"/>
      <c r="F90" s="826"/>
      <c r="G90" s="826"/>
      <c r="H90" s="826"/>
      <c r="I90" s="826"/>
      <c r="J90" s="826"/>
      <c r="K90" s="826"/>
      <c r="L90" s="826"/>
      <c r="M90" s="827"/>
      <c r="N90" s="52">
        <f>L87+L88+L89</f>
        <v>5913.7966449848664</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25626.452128267752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3434.0365473725456</v>
      </c>
      <c r="L36" s="270"/>
      <c r="M36" s="271">
        <v>60</v>
      </c>
      <c r="N36" s="272">
        <f>K36/M36</f>
        <v>57.233942456209093</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60</v>
      </c>
      <c r="N37" s="272">
        <f>K37/M37</f>
        <v>541.98809144137397</v>
      </c>
    </row>
    <row r="38" spans="1:14">
      <c r="A38" t="s">
        <v>138</v>
      </c>
      <c r="B38" s="874" t="str">
        <f>VLOOKUP(A38,EQUIPOS!A8:D154,3,FALSE)</f>
        <v>Camioneta D-300</v>
      </c>
      <c r="C38" s="875"/>
      <c r="D38" s="875"/>
      <c r="E38" s="875"/>
      <c r="F38" s="875"/>
      <c r="G38" s="875"/>
      <c r="H38" s="876"/>
      <c r="I38" s="267"/>
      <c r="J38" s="268"/>
      <c r="K38" s="269">
        <f>VLOOKUP(A38,EQUIPOS!A8:D165,4,FALSE)</f>
        <v>46001.83354006127</v>
      </c>
      <c r="L38" s="270"/>
      <c r="M38" s="271">
        <v>60</v>
      </c>
      <c r="N38" s="272">
        <f>K38/M38</f>
        <v>766.6972256676878</v>
      </c>
    </row>
    <row r="39" spans="1:14">
      <c r="B39" s="874"/>
      <c r="C39" s="875"/>
      <c r="D39" s="875"/>
      <c r="E39" s="875"/>
      <c r="F39" s="875"/>
      <c r="G39" s="875"/>
      <c r="H39" s="876"/>
      <c r="I39" s="267"/>
      <c r="J39" s="268"/>
      <c r="K39" s="269"/>
      <c r="L39" s="270"/>
      <c r="M39" s="271"/>
      <c r="N39" s="272"/>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N80*M46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1388.3097016084382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1768.9663289661448</v>
      </c>
      <c r="N53" s="272">
        <f>K53*M53</f>
        <v>212.27595947593738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7"/>
      <c r="C57" s="908"/>
      <c r="D57" s="908"/>
      <c r="E57" s="908"/>
      <c r="F57" s="908"/>
      <c r="G57" s="908"/>
      <c r="H57" s="908"/>
      <c r="I57" s="878"/>
      <c r="J57" s="42"/>
      <c r="K57" s="44"/>
      <c r="L57" s="909"/>
      <c r="M57" s="910"/>
      <c r="N57" s="45"/>
    </row>
    <row r="58" spans="1:14" ht="15.75" thickBot="1">
      <c r="B58" s="825" t="s">
        <v>953</v>
      </c>
      <c r="C58" s="826"/>
      <c r="D58" s="826"/>
      <c r="E58" s="826"/>
      <c r="F58" s="826"/>
      <c r="G58" s="826"/>
      <c r="H58" s="826"/>
      <c r="I58" s="826"/>
      <c r="J58" s="826"/>
      <c r="K58" s="826"/>
      <c r="L58" s="826"/>
      <c r="M58" s="827"/>
      <c r="N58" s="394">
        <f>SUM(N53:N57)</f>
        <v>212.27595947593738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B63" s="46"/>
      <c r="C63" s="317"/>
      <c r="D63" s="317"/>
      <c r="E63" s="317"/>
      <c r="F63" s="317"/>
      <c r="G63" s="31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3"/>
      <c r="M68" s="904"/>
      <c r="N68" s="127"/>
    </row>
    <row r="69" spans="1:15" ht="15.75" thickBot="1">
      <c r="B69" s="914" t="s">
        <v>953</v>
      </c>
      <c r="C69" s="868"/>
      <c r="D69" s="868"/>
      <c r="E69" s="868"/>
      <c r="F69" s="868"/>
      <c r="G69" s="868"/>
      <c r="H69" s="868"/>
      <c r="I69" s="868"/>
      <c r="J69" s="868"/>
      <c r="K69" s="868"/>
      <c r="L69" s="868"/>
      <c r="M69" s="869"/>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4" t="s">
        <v>963</v>
      </c>
      <c r="C73" s="865"/>
      <c r="D73" s="865"/>
      <c r="E73" s="865"/>
      <c r="F73" s="865"/>
      <c r="G73" s="865"/>
      <c r="H73" s="865"/>
      <c r="I73" s="73" t="s">
        <v>964</v>
      </c>
      <c r="J73" s="75" t="s">
        <v>1410</v>
      </c>
      <c r="K73" s="74" t="s">
        <v>966</v>
      </c>
      <c r="L73" s="866" t="s">
        <v>950</v>
      </c>
      <c r="M73" s="867"/>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1"/>
      <c r="C79" s="902"/>
      <c r="D79" s="902"/>
      <c r="E79" s="902"/>
      <c r="F79" s="902"/>
      <c r="G79" s="902"/>
      <c r="H79" s="902"/>
      <c r="I79" s="126"/>
      <c r="J79" s="126"/>
      <c r="K79" s="126"/>
      <c r="L79" s="915"/>
      <c r="M79" s="915"/>
      <c r="N79" s="45"/>
    </row>
    <row r="80" spans="1:15" ht="15.75" thickBot="1">
      <c r="B80" s="914" t="s">
        <v>953</v>
      </c>
      <c r="C80" s="868"/>
      <c r="D80" s="868"/>
      <c r="E80" s="868"/>
      <c r="F80" s="868"/>
      <c r="G80" s="868"/>
      <c r="H80" s="868"/>
      <c r="I80" s="868"/>
      <c r="J80" s="868"/>
      <c r="K80" s="868"/>
      <c r="L80" s="868"/>
      <c r="M80" s="869"/>
      <c r="N80" s="301">
        <f>SUM(N74:N79)</f>
        <v>447.80884086334993</v>
      </c>
    </row>
    <row r="81" spans="1:14" ht="15.75" thickBot="1">
      <c r="B81" s="33"/>
      <c r="C81" s="34"/>
      <c r="D81" s="34"/>
      <c r="E81" s="34"/>
      <c r="F81" s="34"/>
      <c r="G81" s="34"/>
      <c r="H81" s="34"/>
      <c r="I81" s="34"/>
      <c r="J81" s="34"/>
      <c r="K81" s="34"/>
      <c r="L81" s="34"/>
      <c r="M81" s="34"/>
      <c r="N81" s="35"/>
    </row>
    <row r="82" spans="1:14" ht="15.75" thickBot="1">
      <c r="B82" s="825" t="s">
        <v>967</v>
      </c>
      <c r="C82" s="826"/>
      <c r="D82" s="826"/>
      <c r="E82" s="826"/>
      <c r="F82" s="826"/>
      <c r="G82" s="826"/>
      <c r="H82" s="826"/>
      <c r="I82" s="826"/>
      <c r="J82" s="826"/>
      <c r="K82" s="826"/>
      <c r="L82" s="826"/>
      <c r="M82" s="827"/>
      <c r="N82" s="99">
        <f>N48+N58+N69+N80</f>
        <v>2048.3945019477255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0" t="s">
        <v>969</v>
      </c>
      <c r="C86" s="871"/>
      <c r="D86" s="871"/>
      <c r="E86" s="871"/>
      <c r="F86" s="871"/>
      <c r="G86" s="871"/>
      <c r="H86" s="871"/>
      <c r="I86" s="314"/>
      <c r="J86" s="334"/>
      <c r="K86" s="302" t="s">
        <v>970</v>
      </c>
      <c r="L86" s="872" t="s">
        <v>971</v>
      </c>
      <c r="M86" s="873"/>
      <c r="N86" s="303"/>
    </row>
    <row r="87" spans="1:14">
      <c r="B87" s="858" t="s">
        <v>972</v>
      </c>
      <c r="C87" s="859"/>
      <c r="D87" s="859"/>
      <c r="E87" s="859"/>
      <c r="F87" s="859"/>
      <c r="G87" s="859"/>
      <c r="H87" s="859"/>
      <c r="I87" s="87"/>
      <c r="J87" s="88"/>
      <c r="K87" s="304">
        <v>0.2</v>
      </c>
      <c r="L87" s="860">
        <f>N82*K87</f>
        <v>409.67890038954511</v>
      </c>
      <c r="M87" s="861"/>
      <c r="N87" s="51"/>
    </row>
    <row r="88" spans="1:14">
      <c r="B88" s="89" t="s">
        <v>973</v>
      </c>
      <c r="C88" s="90"/>
      <c r="D88" s="90"/>
      <c r="E88" s="90"/>
      <c r="F88" s="90"/>
      <c r="G88" s="90"/>
      <c r="H88" s="90"/>
      <c r="I88" s="87"/>
      <c r="J88" s="88"/>
      <c r="K88" s="304">
        <v>0.05</v>
      </c>
      <c r="L88" s="860">
        <f>N82*K88</f>
        <v>102.41972509738628</v>
      </c>
      <c r="M88" s="861"/>
      <c r="N88" s="51"/>
    </row>
    <row r="89" spans="1:14" ht="15.75" thickBot="1">
      <c r="B89" s="91" t="s">
        <v>974</v>
      </c>
      <c r="C89" s="92"/>
      <c r="D89" s="92"/>
      <c r="E89" s="92"/>
      <c r="F89" s="92"/>
      <c r="G89" s="92"/>
      <c r="H89" s="92"/>
      <c r="I89" s="93"/>
      <c r="J89" s="94"/>
      <c r="K89" s="305">
        <v>0.05</v>
      </c>
      <c r="L89" s="862">
        <f>N82*K89</f>
        <v>102.41972509738628</v>
      </c>
      <c r="M89" s="863"/>
      <c r="N89" s="51"/>
    </row>
    <row r="90" spans="1:14" ht="15.75" thickBot="1">
      <c r="B90" s="825" t="s">
        <v>953</v>
      </c>
      <c r="C90" s="826"/>
      <c r="D90" s="826"/>
      <c r="E90" s="826"/>
      <c r="F90" s="826"/>
      <c r="G90" s="826"/>
      <c r="H90" s="826"/>
      <c r="I90" s="826"/>
      <c r="J90" s="826"/>
      <c r="K90" s="826"/>
      <c r="L90" s="826"/>
      <c r="M90" s="827"/>
      <c r="N90" s="52">
        <f>L87+L88+L89</f>
        <v>614.51835058431766</v>
      </c>
    </row>
    <row r="91" spans="1:14" ht="15.75" thickBot="1">
      <c r="B91" s="33"/>
      <c r="C91" s="34"/>
      <c r="D91" s="34"/>
      <c r="E91" s="34"/>
      <c r="F91" s="34"/>
      <c r="G91" s="34"/>
      <c r="H91" s="34"/>
      <c r="I91" s="34"/>
      <c r="J91" s="34"/>
      <c r="K91" s="34"/>
      <c r="L91" s="34"/>
      <c r="M91" s="34"/>
      <c r="N91" s="35"/>
    </row>
    <row r="92" spans="1:14" ht="15.75" thickBot="1">
      <c r="A92" t="s">
        <v>2016</v>
      </c>
      <c r="B92" s="825" t="s">
        <v>975</v>
      </c>
      <c r="C92" s="826"/>
      <c r="D92" s="826"/>
      <c r="E92" s="826"/>
      <c r="F92" s="826"/>
      <c r="G92" s="826"/>
      <c r="H92" s="826"/>
      <c r="I92" s="826"/>
      <c r="J92" s="826"/>
      <c r="K92" s="826"/>
      <c r="L92" s="826"/>
      <c r="M92" s="827"/>
      <c r="N92" s="188">
        <f>N82+N90</f>
        <v>2662.912852532043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8" t="s">
        <v>2218</v>
      </c>
      <c r="C109" s="829"/>
      <c r="D109" s="829"/>
      <c r="E109" s="829"/>
      <c r="F109" s="829"/>
      <c r="G109" s="829"/>
      <c r="H109" s="829"/>
      <c r="I109" s="829"/>
      <c r="J109" s="829"/>
      <c r="K109" s="829"/>
      <c r="L109" s="829"/>
      <c r="M109" s="829"/>
      <c r="N109" s="830"/>
    </row>
    <row r="110" spans="2:14" ht="15" customHeight="1">
      <c r="B110" s="828"/>
      <c r="C110" s="829"/>
      <c r="D110" s="829"/>
      <c r="E110" s="829"/>
      <c r="F110" s="829"/>
      <c r="G110" s="829"/>
      <c r="H110" s="829"/>
      <c r="I110" s="829"/>
      <c r="J110" s="829"/>
      <c r="K110" s="829"/>
      <c r="L110" s="829"/>
      <c r="M110" s="829"/>
      <c r="N110" s="830"/>
    </row>
    <row r="111" spans="2:14" ht="30" customHeight="1">
      <c r="B111" s="831" t="s">
        <v>2219</v>
      </c>
      <c r="C111" s="832"/>
      <c r="D111" s="832"/>
      <c r="E111" s="832"/>
      <c r="F111" s="832"/>
      <c r="G111" s="832"/>
      <c r="H111" s="832"/>
      <c r="I111" s="832"/>
      <c r="J111" s="832"/>
      <c r="K111" s="832"/>
      <c r="L111" s="832"/>
      <c r="M111" s="832"/>
      <c r="N111" s="833"/>
    </row>
    <row r="112" spans="2:14">
      <c r="B112" s="831"/>
      <c r="C112" s="832"/>
      <c r="D112" s="832"/>
      <c r="E112" s="832"/>
      <c r="F112" s="832"/>
      <c r="G112" s="832"/>
      <c r="H112" s="832"/>
      <c r="I112" s="832"/>
      <c r="J112" s="832"/>
      <c r="K112" s="832"/>
      <c r="L112" s="832"/>
      <c r="M112" s="832"/>
      <c r="N112" s="8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1"/>
      <c r="K122" s="891"/>
      <c r="L122" s="891"/>
      <c r="M122" s="891"/>
      <c r="N122" s="892"/>
    </row>
    <row r="123" spans="2:14" ht="15.75" thickBot="1">
      <c r="B123" s="261" t="s">
        <v>2221</v>
      </c>
      <c r="C123" s="393"/>
      <c r="D123" s="393"/>
      <c r="E123" s="57"/>
      <c r="F123" s="57"/>
      <c r="G123" s="57"/>
      <c r="H123" s="57"/>
      <c r="I123" s="57"/>
      <c r="J123" s="893"/>
      <c r="K123" s="893"/>
      <c r="L123" s="893"/>
      <c r="M123" s="893"/>
      <c r="N123" s="894"/>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1603</v>
      </c>
      <c r="B36" s="874" t="str">
        <f>VLOOKUP(A36,EQUIPOS!A6:D154,3,FALSE)</f>
        <v>Derretidora de asfalto (crafco o similar)</v>
      </c>
      <c r="C36" s="875"/>
      <c r="D36" s="875"/>
      <c r="E36" s="875"/>
      <c r="F36" s="875"/>
      <c r="G36" s="875"/>
      <c r="H36" s="876"/>
      <c r="I36" s="267"/>
      <c r="J36" s="268"/>
      <c r="K36" s="269">
        <f>VLOOKUP(A36,EQUIPOS!A6:D163,4,FALSE)</f>
        <v>3434.0365473725456</v>
      </c>
      <c r="L36" s="270"/>
      <c r="M36" s="271">
        <v>60</v>
      </c>
      <c r="N36" s="272">
        <f t="shared" ref="N36:N39" si="0">K36/M36</f>
        <v>57.233942456209093</v>
      </c>
    </row>
    <row r="37" spans="1:14">
      <c r="A37" s="113" t="s">
        <v>324</v>
      </c>
      <c r="B37" s="874" t="str">
        <f>VLOOKUP(A37,EQUIPOS!A7:D154,3,FALSE)</f>
        <v xml:space="preserve">Ruteadora </v>
      </c>
      <c r="C37" s="875"/>
      <c r="D37" s="875"/>
      <c r="E37" s="875"/>
      <c r="F37" s="875"/>
      <c r="G37" s="875"/>
      <c r="H37" s="876"/>
      <c r="I37" s="267"/>
      <c r="J37" s="268"/>
      <c r="K37" s="269">
        <f>VLOOKUP(A37,EQUIPOS!A7:D164,4,FALSE)</f>
        <v>5411.209104950678</v>
      </c>
      <c r="L37" s="270"/>
      <c r="M37" s="271">
        <v>60</v>
      </c>
      <c r="N37" s="272">
        <f t="shared" si="0"/>
        <v>90.186818415844627</v>
      </c>
    </row>
    <row r="38" spans="1:14">
      <c r="A38" t="s">
        <v>176</v>
      </c>
      <c r="B38" s="874" t="str">
        <f>VLOOKUP(A38,EQUIPOS!A8:D154,3,FALSE)</f>
        <v xml:space="preserve">Compresor (barrido y soplado)
</v>
      </c>
      <c r="C38" s="875"/>
      <c r="D38" s="875"/>
      <c r="E38" s="875"/>
      <c r="F38" s="875"/>
      <c r="G38" s="875"/>
      <c r="H38" s="876"/>
      <c r="I38" s="267"/>
      <c r="J38" s="268"/>
      <c r="K38" s="269">
        <f>VLOOKUP(A38,EQUIPOS!A8:D165,4,FALSE)</f>
        <v>32519.285486482437</v>
      </c>
      <c r="L38" s="270"/>
      <c r="M38" s="271">
        <v>60</v>
      </c>
      <c r="N38" s="272">
        <f t="shared" si="0"/>
        <v>541.98809144137397</v>
      </c>
    </row>
    <row r="39" spans="1:14">
      <c r="A39" t="s">
        <v>138</v>
      </c>
      <c r="B39" s="874" t="str">
        <f>VLOOKUP(A39,EQUIPOS!A9:D154,3,FALSE)</f>
        <v>Camioneta D-300</v>
      </c>
      <c r="C39" s="875"/>
      <c r="D39" s="875"/>
      <c r="E39" s="875"/>
      <c r="F39" s="875"/>
      <c r="G39" s="875"/>
      <c r="H39" s="876"/>
      <c r="I39" s="267"/>
      <c r="J39" s="268"/>
      <c r="K39" s="269">
        <f>VLOOKUP(A39,EQUIPOS!A9:D166,4,FALSE)</f>
        <v>46001.83354006127</v>
      </c>
      <c r="L39" s="270"/>
      <c r="M39" s="271">
        <v>60</v>
      </c>
      <c r="N39" s="272">
        <f t="shared" si="0"/>
        <v>766.6972256676878</v>
      </c>
    </row>
    <row r="40" spans="1:14">
      <c r="B40" s="874"/>
      <c r="C40" s="875"/>
      <c r="D40" s="875"/>
      <c r="E40" s="875"/>
      <c r="F40" s="875"/>
      <c r="G40" s="875"/>
      <c r="H40" s="876"/>
      <c r="I40" s="267"/>
      <c r="J40" s="268"/>
      <c r="K40" s="269"/>
      <c r="L40" s="270"/>
      <c r="M40" s="271"/>
      <c r="N40" s="272"/>
    </row>
    <row r="41" spans="1:14">
      <c r="B41" s="874"/>
      <c r="C41" s="875"/>
      <c r="D41" s="875"/>
      <c r="E41" s="875"/>
      <c r="F41" s="875"/>
      <c r="G41" s="875"/>
      <c r="H41" s="876"/>
      <c r="I41" s="267"/>
      <c r="J41" s="268"/>
      <c r="K41" s="269"/>
      <c r="L41" s="270"/>
      <c r="M41" s="271"/>
      <c r="N41" s="272"/>
    </row>
    <row r="42" spans="1:14">
      <c r="B42" s="874"/>
      <c r="C42" s="875"/>
      <c r="D42" s="875"/>
      <c r="E42" s="875"/>
      <c r="F42" s="875"/>
      <c r="G42" s="875"/>
      <c r="H42" s="876"/>
      <c r="I42" s="267"/>
      <c r="J42" s="268"/>
      <c r="K42" s="269"/>
      <c r="L42" s="270"/>
      <c r="M42" s="271"/>
      <c r="N42" s="272"/>
    </row>
    <row r="43" spans="1:14">
      <c r="B43" s="874"/>
      <c r="C43" s="875"/>
      <c r="D43" s="875"/>
      <c r="E43" s="875"/>
      <c r="F43" s="875"/>
      <c r="G43" s="875"/>
      <c r="H43" s="876"/>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0.05</v>
      </c>
      <c r="N46" s="344">
        <f>N84*M46</f>
        <v>22.390442043167496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1478.496520024283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53875.804628941834</v>
      </c>
      <c r="N53" s="272">
        <f t="shared" ref="N53:N54" si="1">K53*M53</f>
        <v>377.13063240259282</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1768.9663289661448</v>
      </c>
      <c r="N54" s="272">
        <f t="shared" si="1"/>
        <v>212.27595947593738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7"/>
      <c r="C61" s="908"/>
      <c r="D61" s="908"/>
      <c r="E61" s="908"/>
      <c r="F61" s="908"/>
      <c r="G61" s="908"/>
      <c r="H61" s="908"/>
      <c r="I61" s="878"/>
      <c r="J61" s="42"/>
      <c r="K61" s="44"/>
      <c r="L61" s="909"/>
      <c r="M61" s="910"/>
      <c r="N61" s="45"/>
    </row>
    <row r="62" spans="1:14" ht="15.75" thickBot="1">
      <c r="B62" s="825" t="s">
        <v>953</v>
      </c>
      <c r="C62" s="826"/>
      <c r="D62" s="826"/>
      <c r="E62" s="826"/>
      <c r="F62" s="826"/>
      <c r="G62" s="826"/>
      <c r="H62" s="826"/>
      <c r="I62" s="826"/>
      <c r="J62" s="826"/>
      <c r="K62" s="826"/>
      <c r="L62" s="826"/>
      <c r="M62" s="827"/>
      <c r="N62" s="394">
        <f>SUM(N53:N61)</f>
        <v>589.40659187853021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1" t="s">
        <v>961</v>
      </c>
      <c r="M66" s="89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2">
        <f>VLOOKUP(A67,TRANSPORTE!A6:D120,4,FALSE)</f>
        <v>1399.63700322575</v>
      </c>
      <c r="M67" s="913"/>
      <c r="N67" s="287">
        <f>L67*K67</f>
        <v>9.7974590225802505</v>
      </c>
    </row>
    <row r="68" spans="1:15">
      <c r="B68" s="46"/>
      <c r="C68" s="47"/>
      <c r="D68" s="47"/>
      <c r="E68" s="47"/>
      <c r="F68" s="47"/>
      <c r="G68" s="47"/>
      <c r="H68" s="311"/>
      <c r="I68" s="279"/>
      <c r="J68" s="286"/>
      <c r="K68" s="279"/>
      <c r="L68" s="912"/>
      <c r="M68" s="913"/>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3"/>
      <c r="M72" s="904"/>
      <c r="N72" s="127"/>
    </row>
    <row r="73" spans="1:15" ht="15.75" thickBot="1">
      <c r="B73" s="914" t="s">
        <v>953</v>
      </c>
      <c r="C73" s="868"/>
      <c r="D73" s="868"/>
      <c r="E73" s="868"/>
      <c r="F73" s="868"/>
      <c r="G73" s="868"/>
      <c r="H73" s="868"/>
      <c r="I73" s="868"/>
      <c r="J73" s="868"/>
      <c r="K73" s="868"/>
      <c r="L73" s="868"/>
      <c r="M73" s="869"/>
      <c r="N73" s="104">
        <f>N67+N68+N69+N70+N71</f>
        <v>9.7974590225802505</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4" t="s">
        <v>963</v>
      </c>
      <c r="C77" s="865"/>
      <c r="D77" s="865"/>
      <c r="E77" s="865"/>
      <c r="F77" s="865"/>
      <c r="G77" s="865"/>
      <c r="H77" s="865"/>
      <c r="I77" s="73" t="s">
        <v>964</v>
      </c>
      <c r="J77" s="75" t="s">
        <v>1410</v>
      </c>
      <c r="K77" s="74" t="s">
        <v>966</v>
      </c>
      <c r="L77" s="866" t="s">
        <v>950</v>
      </c>
      <c r="M77" s="867"/>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1"/>
      <c r="C83" s="902"/>
      <c r="D83" s="902"/>
      <c r="E83" s="902"/>
      <c r="F83" s="902"/>
      <c r="G83" s="902"/>
      <c r="H83" s="902"/>
      <c r="I83" s="126"/>
      <c r="J83" s="126"/>
      <c r="K83" s="126"/>
      <c r="L83" s="915"/>
      <c r="M83" s="915"/>
      <c r="N83" s="45"/>
    </row>
    <row r="84" spans="1:14" ht="15.75" thickBot="1">
      <c r="B84" s="914" t="s">
        <v>953</v>
      </c>
      <c r="C84" s="868"/>
      <c r="D84" s="868"/>
      <c r="E84" s="868"/>
      <c r="F84" s="868"/>
      <c r="G84" s="868"/>
      <c r="H84" s="868"/>
      <c r="I84" s="868"/>
      <c r="J84" s="868"/>
      <c r="K84" s="868"/>
      <c r="L84" s="868"/>
      <c r="M84" s="869"/>
      <c r="N84" s="301">
        <f>SUM(N78:N83)</f>
        <v>447.80884086334993</v>
      </c>
    </row>
    <row r="85" spans="1:14" ht="15.75" thickBot="1">
      <c r="B85" s="33"/>
      <c r="C85" s="34"/>
      <c r="D85" s="34"/>
      <c r="E85" s="34"/>
      <c r="F85" s="34"/>
      <c r="G85" s="34"/>
      <c r="H85" s="34"/>
      <c r="I85" s="34"/>
      <c r="J85" s="34"/>
      <c r="K85" s="34"/>
      <c r="L85" s="34"/>
      <c r="M85" s="34"/>
      <c r="N85" s="35"/>
    </row>
    <row r="86" spans="1:14" ht="15.75" thickBot="1">
      <c r="B86" s="825" t="s">
        <v>967</v>
      </c>
      <c r="C86" s="826"/>
      <c r="D86" s="826"/>
      <c r="E86" s="826"/>
      <c r="F86" s="826"/>
      <c r="G86" s="826"/>
      <c r="H86" s="826"/>
      <c r="I86" s="826"/>
      <c r="J86" s="826"/>
      <c r="K86" s="826"/>
      <c r="L86" s="826"/>
      <c r="M86" s="827"/>
      <c r="N86" s="99">
        <f>N48+N62+N73+N84</f>
        <v>2525.5094117887434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0" t="s">
        <v>969</v>
      </c>
      <c r="C90" s="871"/>
      <c r="D90" s="871"/>
      <c r="E90" s="871"/>
      <c r="F90" s="871"/>
      <c r="G90" s="871"/>
      <c r="H90" s="871"/>
      <c r="I90" s="314"/>
      <c r="J90" s="334"/>
      <c r="K90" s="302" t="s">
        <v>970</v>
      </c>
      <c r="L90" s="872" t="s">
        <v>971</v>
      </c>
      <c r="M90" s="873"/>
      <c r="N90" s="303"/>
    </row>
    <row r="91" spans="1:14">
      <c r="B91" s="858" t="s">
        <v>972</v>
      </c>
      <c r="C91" s="859"/>
      <c r="D91" s="859"/>
      <c r="E91" s="859"/>
      <c r="F91" s="859"/>
      <c r="G91" s="859"/>
      <c r="H91" s="859"/>
      <c r="I91" s="87"/>
      <c r="J91" s="88"/>
      <c r="K91" s="304">
        <v>0.2</v>
      </c>
      <c r="L91" s="860">
        <f>N86*K91</f>
        <v>505.10188235774871</v>
      </c>
      <c r="M91" s="861"/>
      <c r="N91" s="51"/>
    </row>
    <row r="92" spans="1:14">
      <c r="B92" s="89" t="s">
        <v>973</v>
      </c>
      <c r="C92" s="90"/>
      <c r="D92" s="90"/>
      <c r="E92" s="90"/>
      <c r="F92" s="90"/>
      <c r="G92" s="90"/>
      <c r="H92" s="90"/>
      <c r="I92" s="87"/>
      <c r="J92" s="88"/>
      <c r="K92" s="304">
        <v>0.05</v>
      </c>
      <c r="L92" s="860">
        <f>N86*K92</f>
        <v>126.27547058943718</v>
      </c>
      <c r="M92" s="861"/>
      <c r="N92" s="51"/>
    </row>
    <row r="93" spans="1:14" ht="15.75" thickBot="1">
      <c r="B93" s="91" t="s">
        <v>974</v>
      </c>
      <c r="C93" s="92"/>
      <c r="D93" s="92"/>
      <c r="E93" s="92"/>
      <c r="F93" s="92"/>
      <c r="G93" s="92"/>
      <c r="H93" s="92"/>
      <c r="I93" s="93"/>
      <c r="J93" s="94"/>
      <c r="K93" s="305">
        <v>0.05</v>
      </c>
      <c r="L93" s="862">
        <f>N86*K93</f>
        <v>126.27547058943718</v>
      </c>
      <c r="M93" s="863"/>
      <c r="N93" s="51"/>
    </row>
    <row r="94" spans="1:14" ht="15.75" thickBot="1">
      <c r="B94" s="825" t="s">
        <v>953</v>
      </c>
      <c r="C94" s="826"/>
      <c r="D94" s="826"/>
      <c r="E94" s="826"/>
      <c r="F94" s="826"/>
      <c r="G94" s="826"/>
      <c r="H94" s="826"/>
      <c r="I94" s="826"/>
      <c r="J94" s="826"/>
      <c r="K94" s="826"/>
      <c r="L94" s="826"/>
      <c r="M94" s="827"/>
      <c r="N94" s="52">
        <f>L91+L92+L93</f>
        <v>757.65282353662303</v>
      </c>
    </row>
    <row r="95" spans="1:14" ht="15.75" thickBot="1">
      <c r="B95" s="33"/>
      <c r="C95" s="34"/>
      <c r="D95" s="34"/>
      <c r="E95" s="34"/>
      <c r="F95" s="34"/>
      <c r="G95" s="34"/>
      <c r="H95" s="34"/>
      <c r="I95" s="34"/>
      <c r="J95" s="34"/>
      <c r="K95" s="34"/>
      <c r="L95" s="34"/>
      <c r="M95" s="34"/>
      <c r="N95" s="35"/>
    </row>
    <row r="96" spans="1:14" ht="15.75" thickBot="1">
      <c r="A96" t="s">
        <v>2016</v>
      </c>
      <c r="B96" s="825" t="s">
        <v>975</v>
      </c>
      <c r="C96" s="826"/>
      <c r="D96" s="826"/>
      <c r="E96" s="826"/>
      <c r="F96" s="826"/>
      <c r="G96" s="826"/>
      <c r="H96" s="826"/>
      <c r="I96" s="826"/>
      <c r="J96" s="826"/>
      <c r="K96" s="826"/>
      <c r="L96" s="826"/>
      <c r="M96" s="827"/>
      <c r="N96" s="188">
        <f>N86+N94</f>
        <v>3283.1622353253665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8" t="s">
        <v>2218</v>
      </c>
      <c r="C113" s="829"/>
      <c r="D113" s="829"/>
      <c r="E113" s="829"/>
      <c r="F113" s="829"/>
      <c r="G113" s="829"/>
      <c r="H113" s="829"/>
      <c r="I113" s="829"/>
      <c r="J113" s="829"/>
      <c r="K113" s="829"/>
      <c r="L113" s="829"/>
      <c r="M113" s="829"/>
      <c r="N113" s="830"/>
    </row>
    <row r="114" spans="2:14" ht="15" customHeight="1">
      <c r="B114" s="828"/>
      <c r="C114" s="829"/>
      <c r="D114" s="829"/>
      <c r="E114" s="829"/>
      <c r="F114" s="829"/>
      <c r="G114" s="829"/>
      <c r="H114" s="829"/>
      <c r="I114" s="829"/>
      <c r="J114" s="829"/>
      <c r="K114" s="829"/>
      <c r="L114" s="829"/>
      <c r="M114" s="829"/>
      <c r="N114" s="830"/>
    </row>
    <row r="115" spans="2:14" ht="30" customHeight="1">
      <c r="B115" s="831" t="s">
        <v>2219</v>
      </c>
      <c r="C115" s="832"/>
      <c r="D115" s="832"/>
      <c r="E115" s="832"/>
      <c r="F115" s="832"/>
      <c r="G115" s="832"/>
      <c r="H115" s="832"/>
      <c r="I115" s="832"/>
      <c r="J115" s="832"/>
      <c r="K115" s="832"/>
      <c r="L115" s="832"/>
      <c r="M115" s="832"/>
      <c r="N115" s="833"/>
    </row>
    <row r="116" spans="2:14">
      <c r="B116" s="831"/>
      <c r="C116" s="832"/>
      <c r="D116" s="832"/>
      <c r="E116" s="832"/>
      <c r="F116" s="832"/>
      <c r="G116" s="832"/>
      <c r="H116" s="832"/>
      <c r="I116" s="832"/>
      <c r="J116" s="832"/>
      <c r="K116" s="832"/>
      <c r="L116" s="832"/>
      <c r="M116" s="832"/>
      <c r="N116" s="8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1"/>
      <c r="K126" s="891"/>
      <c r="L126" s="891"/>
      <c r="M126" s="891"/>
      <c r="N126" s="892"/>
    </row>
    <row r="127" spans="2:14" ht="15.75" thickBot="1">
      <c r="B127" s="261" t="s">
        <v>2221</v>
      </c>
      <c r="C127" s="393"/>
      <c r="D127" s="393"/>
      <c r="E127" s="57"/>
      <c r="F127" s="57"/>
      <c r="G127" s="57"/>
      <c r="H127" s="57"/>
      <c r="I127" s="57"/>
      <c r="J127" s="893"/>
      <c r="K127" s="893"/>
      <c r="L127" s="893"/>
      <c r="M127" s="893"/>
      <c r="N127" s="894"/>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1101.4056613085061</v>
      </c>
      <c r="L36" s="270"/>
      <c r="M36" s="271">
        <v>6.25</v>
      </c>
      <c r="N36" s="272">
        <f t="shared" ref="N36:N41" si="0">K36/M36</f>
        <v>176.22490580936096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v>
      </c>
      <c r="N37" s="272">
        <f t="shared" si="0"/>
        <v>650.38570972964874</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9781.8010743339182</v>
      </c>
      <c r="L38" s="270"/>
      <c r="M38" s="271">
        <v>3.75</v>
      </c>
      <c r="N38" s="272">
        <f t="shared" si="0"/>
        <v>2608.4802864890448</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5931.5176727343969</v>
      </c>
      <c r="L39" s="270"/>
      <c r="M39" s="271">
        <v>6.25</v>
      </c>
      <c r="N39" s="272">
        <f t="shared" si="0"/>
        <v>949.04282763750348</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5869.8339597118184</v>
      </c>
      <c r="L40" s="270"/>
      <c r="M40" s="271">
        <v>6.25</v>
      </c>
      <c r="N40" s="272">
        <f t="shared" si="0"/>
        <v>939.17343355389096</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4947.7527629754795</v>
      </c>
      <c r="L41" s="270"/>
      <c r="M41" s="271">
        <v>6.25</v>
      </c>
      <c r="N41" s="272">
        <f t="shared" si="0"/>
        <v>791.64044207607674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7086.1540925243426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3180.6708307097156</v>
      </c>
      <c r="N53" s="272">
        <f>K53*M53</f>
        <v>19511.059493936911</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3021.6660274438573</v>
      </c>
      <c r="N54" s="272">
        <f>K54*M54</f>
        <v>1119.1355657199472</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272.5732408104567</v>
      </c>
      <c r="N55" s="272">
        <f>K55*M55</f>
        <v>302.85915645606303</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6528.4189630875162</v>
      </c>
      <c r="N56" s="272">
        <f>K56*M56</f>
        <v>7253.7988478750185</v>
      </c>
    </row>
    <row r="57" spans="1:14">
      <c r="A57" s="144" t="s">
        <v>778</v>
      </c>
      <c r="B57" s="907" t="str">
        <f>VLOOKUP(A57,MATERIALES!A7:D373,3,FALSE)</f>
        <v>Antisol blanco (presentación 20 kg)</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1" t="str">
        <f>VLOOKUP(A57,MATERIALES!A11:D649,2,FALSE)</f>
        <v>kg</v>
      </c>
      <c r="K57" s="44">
        <v>1.1200000000000001</v>
      </c>
      <c r="L57" s="912">
        <f>VLOOKUP(A57,MATERIALES!A4:D373,4,FALSE)</f>
        <v>4963.8142525716758</v>
      </c>
      <c r="M57" s="913"/>
      <c r="N57" s="272">
        <f>K57*L57</f>
        <v>5559.4719628802777</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497946.59191338392</v>
      </c>
      <c r="N58" s="272">
        <f>K58*M58</f>
        <v>502926.05783251778</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536672.38285938604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1399.63700322575</v>
      </c>
      <c r="M66" s="913"/>
      <c r="N66" s="287">
        <f>K66*L66</f>
        <v>1413.6333732580076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1413.6333732580076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554884.23519745655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110976.84703949132</v>
      </c>
      <c r="M90" s="861"/>
      <c r="N90" s="51"/>
    </row>
    <row r="91" spans="1:14">
      <c r="B91" s="89" t="s">
        <v>973</v>
      </c>
      <c r="C91" s="90"/>
      <c r="D91" s="90"/>
      <c r="E91" s="90"/>
      <c r="F91" s="90"/>
      <c r="G91" s="90"/>
      <c r="H91" s="90"/>
      <c r="I91" s="87"/>
      <c r="J91" s="88"/>
      <c r="K91" s="304">
        <v>0.05</v>
      </c>
      <c r="L91" s="860">
        <f>N85*K91</f>
        <v>27744.211759872829</v>
      </c>
      <c r="M91" s="861"/>
      <c r="N91" s="51"/>
    </row>
    <row r="92" spans="1:14" ht="15.75" thickBot="1">
      <c r="B92" s="91" t="s">
        <v>974</v>
      </c>
      <c r="C92" s="92"/>
      <c r="D92" s="92"/>
      <c r="E92" s="92"/>
      <c r="F92" s="92"/>
      <c r="G92" s="92"/>
      <c r="H92" s="92"/>
      <c r="I92" s="93"/>
      <c r="J92" s="94"/>
      <c r="K92" s="305">
        <v>0.05</v>
      </c>
      <c r="L92" s="862">
        <f>N85*K92</f>
        <v>27744.211759872829</v>
      </c>
      <c r="M92" s="863"/>
      <c r="N92" s="51"/>
    </row>
    <row r="93" spans="1:14" ht="15.75" thickBot="1">
      <c r="B93" s="825" t="s">
        <v>953</v>
      </c>
      <c r="C93" s="826"/>
      <c r="D93" s="826"/>
      <c r="E93" s="826"/>
      <c r="F93" s="826"/>
      <c r="G93" s="826"/>
      <c r="H93" s="826"/>
      <c r="I93" s="826"/>
      <c r="J93" s="826"/>
      <c r="K93" s="826"/>
      <c r="L93" s="826"/>
      <c r="M93" s="827"/>
      <c r="N93" s="52">
        <f>L90+L91+L92</f>
        <v>166465.27055923696</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721349.50575669354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5.75" hidden="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1101.4056613085061</v>
      </c>
      <c r="L36" s="270"/>
      <c r="M36" s="271">
        <v>6.25</v>
      </c>
      <c r="N36" s="272">
        <f t="shared" ref="N36:N41" si="0">K36/M36</f>
        <v>176.22490580936096</v>
      </c>
    </row>
    <row r="37" spans="1:14">
      <c r="A37" s="113" t="s">
        <v>176</v>
      </c>
      <c r="B37" s="874" t="str">
        <f>VLOOKUP(A37,EQUIPOS!A7:D154,3,FALSE)</f>
        <v xml:space="preserve">Compresor (barrido y soplado)
</v>
      </c>
      <c r="C37" s="875"/>
      <c r="D37" s="875"/>
      <c r="E37" s="875"/>
      <c r="F37" s="875"/>
      <c r="G37" s="875"/>
      <c r="H37" s="876"/>
      <c r="I37" s="267"/>
      <c r="J37" s="268"/>
      <c r="K37" s="269">
        <f>VLOOKUP(A37,EQUIPOS!A7:D164,4,FALSE)</f>
        <v>32519.285486482437</v>
      </c>
      <c r="L37" s="270"/>
      <c r="M37" s="271">
        <v>50</v>
      </c>
      <c r="N37" s="272">
        <f t="shared" si="0"/>
        <v>650.38570972964874</v>
      </c>
    </row>
    <row r="38" spans="1:14">
      <c r="A38" t="s">
        <v>184</v>
      </c>
      <c r="B38" s="874" t="str">
        <f>VLOOKUP(A38,EQUIPOS!A8:D154,3,FALSE)</f>
        <v>Cortadora de pavimento, Máxima profundidad de corte: 160 mm. Capacidad de disco: desde 12´´ hasta 18´´ de diámetro. Peso operacional: 135 kg, 13.5 hp de potencia</v>
      </c>
      <c r="C38" s="875"/>
      <c r="D38" s="875"/>
      <c r="E38" s="875"/>
      <c r="F38" s="875"/>
      <c r="G38" s="875"/>
      <c r="H38" s="876"/>
      <c r="I38" s="267"/>
      <c r="J38" s="268"/>
      <c r="K38" s="269">
        <f>VLOOKUP(A38,EQUIPOS!A8:D165,4,FALSE)</f>
        <v>9781.8010743339182</v>
      </c>
      <c r="L38" s="270"/>
      <c r="M38" s="271">
        <v>3.75</v>
      </c>
      <c r="N38" s="272">
        <f t="shared" si="0"/>
        <v>2608.4802864890448</v>
      </c>
    </row>
    <row r="39" spans="1:14">
      <c r="A39" t="s">
        <v>228</v>
      </c>
      <c r="B39" s="874" t="str">
        <f>VLOOKUP(A39,EQUIPOS!A9:D154,3,FALSE)</f>
        <v xml:space="preserve">Formaleta metálica (concreto hidráulico)
</v>
      </c>
      <c r="C39" s="875"/>
      <c r="D39" s="875"/>
      <c r="E39" s="875"/>
      <c r="F39" s="875"/>
      <c r="G39" s="875"/>
      <c r="H39" s="876"/>
      <c r="I39" s="267"/>
      <c r="J39" s="268"/>
      <c r="K39" s="269">
        <f>VLOOKUP(A39,EQUIPOS!A9:D166,4,FALSE)</f>
        <v>5931.5176727343969</v>
      </c>
      <c r="L39" s="270"/>
      <c r="M39" s="271">
        <v>6.25</v>
      </c>
      <c r="N39" s="272">
        <f t="shared" si="0"/>
        <v>949.04282763750348</v>
      </c>
    </row>
    <row r="40" spans="1:14">
      <c r="A40" t="s">
        <v>301</v>
      </c>
      <c r="B40" s="874" t="str">
        <f>VLOOKUP(A40,EQUIPOS!A10:D154,3,FALSE)</f>
        <v>Regla vibratoria, de longitud de 3 a 5 m, motor de 3600 rpm, potencia 6 HP</v>
      </c>
      <c r="C40" s="875"/>
      <c r="D40" s="875"/>
      <c r="E40" s="875"/>
      <c r="F40" s="875"/>
      <c r="G40" s="875"/>
      <c r="H40" s="876"/>
      <c r="I40" s="267"/>
      <c r="J40" s="268"/>
      <c r="K40" s="269">
        <f>VLOOKUP(A40,EQUIPOS!A10:D167,4,FALSE)</f>
        <v>5869.8339597118184</v>
      </c>
      <c r="L40" s="270"/>
      <c r="M40" s="271">
        <v>6.25</v>
      </c>
      <c r="N40" s="272">
        <f t="shared" si="0"/>
        <v>939.17343355389096</v>
      </c>
    </row>
    <row r="41" spans="1:14">
      <c r="A41" t="s">
        <v>363</v>
      </c>
      <c r="B41" s="874" t="str">
        <f>VLOOKUP(A41,EQUIPOS!A11:D155,3,FALSE)</f>
        <v>Vibrador de concreto, Motor de 3 hp a 18.000 rpm Mangueras de 4 mt</v>
      </c>
      <c r="C41" s="875"/>
      <c r="D41" s="875"/>
      <c r="E41" s="875"/>
      <c r="F41" s="875"/>
      <c r="G41" s="875"/>
      <c r="H41" s="876"/>
      <c r="I41" s="267"/>
      <c r="J41" s="268"/>
      <c r="K41" s="269">
        <f>VLOOKUP(A41,EQUIPOS!A11:D168,4,FALSE)</f>
        <v>4947.7527629754795</v>
      </c>
      <c r="L41" s="270"/>
      <c r="M41" s="271">
        <v>6.25</v>
      </c>
      <c r="N41" s="272">
        <f t="shared" si="0"/>
        <v>791.64044207607674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4"/>
      <c r="C44" s="875"/>
      <c r="D44" s="875"/>
      <c r="E44" s="875"/>
      <c r="F44" s="875"/>
      <c r="G44" s="875"/>
      <c r="H44" s="876"/>
      <c r="I44" s="877"/>
      <c r="J44" s="878"/>
      <c r="K44" s="269"/>
      <c r="L44" s="879"/>
      <c r="M44" s="880"/>
      <c r="N44" s="272"/>
    </row>
    <row r="45" spans="1:14">
      <c r="B45" s="874"/>
      <c r="C45" s="875"/>
      <c r="D45" s="875"/>
      <c r="E45" s="881"/>
      <c r="F45" s="875"/>
      <c r="G45" s="875"/>
      <c r="H45" s="876"/>
      <c r="I45" s="36"/>
      <c r="J45" s="37"/>
      <c r="K45" s="274"/>
      <c r="L45" s="276"/>
      <c r="M45" s="277"/>
      <c r="N45" s="278"/>
    </row>
    <row r="46" spans="1:14">
      <c r="B46" s="882" t="s">
        <v>952</v>
      </c>
      <c r="C46" s="883"/>
      <c r="D46" s="883"/>
      <c r="E46" s="38"/>
      <c r="F46" s="39"/>
      <c r="G46" s="39"/>
      <c r="H46" s="40"/>
      <c r="I46" s="36"/>
      <c r="J46" s="37"/>
      <c r="K46" s="279"/>
      <c r="L46" s="276"/>
      <c r="M46" s="401">
        <v>0.1</v>
      </c>
      <c r="N46" s="344">
        <f>N83*M46</f>
        <v>971.20648722881606</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SUM(N36:N47)</f>
        <v>7086.1540925243426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3180.6708307097156</v>
      </c>
      <c r="N53" s="272">
        <f>K53*M53</f>
        <v>19511.059493936911</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13783.602892096027</v>
      </c>
      <c r="N54" s="272">
        <f>K54*M54</f>
        <v>15437.635239147552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3021.6660274438573</v>
      </c>
      <c r="N55" s="272">
        <f>K55*M55</f>
        <v>1119.1355657199472</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272.5732408104567</v>
      </c>
      <c r="N56" s="272">
        <f>K56*M56</f>
        <v>302.85915645606303</v>
      </c>
    </row>
    <row r="57" spans="1:14">
      <c r="A57" s="144" t="s">
        <v>646</v>
      </c>
      <c r="B57" s="907" t="str">
        <f>VLOOKUP(A57,MATERIALES!A7:D373,3,FALSE)</f>
        <v>Sello de silicona o sellador autonivelante</v>
      </c>
      <c r="C57" s="908" t="e">
        <f>VLOOKUP(B57,MATERIALES!B7:E373,3,FALSE)</f>
        <v>#N/A</v>
      </c>
      <c r="D57" s="908" t="e">
        <f>VLOOKUP(C57,MATERIALES!C7:F373,3,FALSE)</f>
        <v>#N/A</v>
      </c>
      <c r="E57" s="908" t="e">
        <f>VLOOKUP(D57,MATERIALES!D7:G373,3,FALSE)</f>
        <v>#N/A</v>
      </c>
      <c r="F57" s="908" t="e">
        <f>VLOOKUP(E57,MATERIALES!E7:H373,3,FALSE)</f>
        <v>#N/A</v>
      </c>
      <c r="G57" s="908" t="e">
        <f>VLOOKUP(F57,MATERIALES!F7:I373,3,FALSE)</f>
        <v>#N/A</v>
      </c>
      <c r="H57" s="908" t="e">
        <f>VLOOKUP(G57,MATERIALES!G7:J373,3,FALSE)</f>
        <v>#N/A</v>
      </c>
      <c r="I57" s="908" t="e">
        <f>VLOOKUP(H57,MATERIALES!H7:K373,3,FALSE)</f>
        <v>#N/A</v>
      </c>
      <c r="J57" s="311" t="s">
        <v>144</v>
      </c>
      <c r="K57" s="44">
        <v>1.1111111111111112</v>
      </c>
      <c r="L57" s="912">
        <f>VLOOKUP(A57,MATERIALES!A4:D373,4,FALSE)</f>
        <v>6528.4189630875162</v>
      </c>
      <c r="M57" s="913"/>
      <c r="N57" s="272">
        <f>K57*L57</f>
        <v>7253.7988478750185</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4963.8142525716758</v>
      </c>
      <c r="N58" s="272">
        <f>K58*M58</f>
        <v>5559.4719628802777</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497946.59191338392</v>
      </c>
      <c r="N59" s="272">
        <f>K59*M59</f>
        <v>502926.05783251778</v>
      </c>
    </row>
    <row r="60" spans="1:14" ht="15.75" thickBot="1">
      <c r="B60" s="309"/>
      <c r="C60" s="310"/>
      <c r="D60" s="310"/>
      <c r="E60" s="310"/>
      <c r="F60" s="310"/>
      <c r="G60" s="310"/>
      <c r="H60" s="310"/>
      <c r="I60" s="310"/>
      <c r="J60" s="126"/>
      <c r="K60" s="126"/>
      <c r="L60" s="325"/>
      <c r="M60" s="324"/>
      <c r="N60" s="127"/>
    </row>
    <row r="61" spans="1:14" ht="15.75" thickBot="1">
      <c r="B61" s="825" t="s">
        <v>953</v>
      </c>
      <c r="C61" s="826"/>
      <c r="D61" s="826"/>
      <c r="E61" s="826"/>
      <c r="F61" s="826"/>
      <c r="G61" s="826"/>
      <c r="H61" s="826"/>
      <c r="I61" s="826"/>
      <c r="J61" s="826"/>
      <c r="K61" s="826"/>
      <c r="L61" s="826"/>
      <c r="M61" s="827"/>
      <c r="N61" s="394">
        <f>SUM(N53:N60)</f>
        <v>552110.0180985335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2">
        <f>VLOOKUP(A66,TRANSPORTE!A5:D117,4,FALSE)</f>
        <v>1399.63700322575</v>
      </c>
      <c r="M66" s="913"/>
      <c r="N66" s="287">
        <f>K66*L66</f>
        <v>1413.6333732580076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f>N66+N67+N68+N69+N70</f>
        <v>1413.6333732580076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45"/>
    </row>
    <row r="83" spans="1:14" ht="15.75" thickBot="1">
      <c r="B83" s="914" t="s">
        <v>953</v>
      </c>
      <c r="C83" s="868"/>
      <c r="D83" s="868"/>
      <c r="E83" s="868"/>
      <c r="F83" s="868"/>
      <c r="G83" s="868"/>
      <c r="H83" s="868"/>
      <c r="I83" s="868"/>
      <c r="J83" s="868"/>
      <c r="K83" s="868"/>
      <c r="L83" s="868"/>
      <c r="M83" s="869"/>
      <c r="N83" s="301">
        <f>SUM(N77:N82)</f>
        <v>9712.0648722881597</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570321.87043660402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114064.37408732082</v>
      </c>
      <c r="M90" s="861"/>
      <c r="N90" s="51"/>
    </row>
    <row r="91" spans="1:14">
      <c r="B91" s="89" t="s">
        <v>973</v>
      </c>
      <c r="C91" s="90"/>
      <c r="D91" s="90"/>
      <c r="E91" s="90"/>
      <c r="F91" s="90"/>
      <c r="G91" s="90"/>
      <c r="H91" s="90"/>
      <c r="I91" s="87"/>
      <c r="J91" s="88"/>
      <c r="K91" s="304">
        <v>0.05</v>
      </c>
      <c r="L91" s="860">
        <f>N85*K91</f>
        <v>28516.093521830204</v>
      </c>
      <c r="M91" s="861"/>
      <c r="N91" s="51"/>
    </row>
    <row r="92" spans="1:14" ht="15.75" thickBot="1">
      <c r="B92" s="91" t="s">
        <v>974</v>
      </c>
      <c r="C92" s="92"/>
      <c r="D92" s="92"/>
      <c r="E92" s="92"/>
      <c r="F92" s="92"/>
      <c r="G92" s="92"/>
      <c r="H92" s="92"/>
      <c r="I92" s="93"/>
      <c r="J92" s="94"/>
      <c r="K92" s="305">
        <v>0.05</v>
      </c>
      <c r="L92" s="862">
        <f>N85*K92</f>
        <v>28516.093521830204</v>
      </c>
      <c r="M92" s="863"/>
      <c r="N92" s="51"/>
    </row>
    <row r="93" spans="1:14" ht="15.75" thickBot="1">
      <c r="B93" s="825" t="s">
        <v>953</v>
      </c>
      <c r="C93" s="826"/>
      <c r="D93" s="826"/>
      <c r="E93" s="826"/>
      <c r="F93" s="826"/>
      <c r="G93" s="826"/>
      <c r="H93" s="826"/>
      <c r="I93" s="826"/>
      <c r="J93" s="826"/>
      <c r="K93" s="826"/>
      <c r="L93" s="826"/>
      <c r="M93" s="827"/>
      <c r="N93" s="52">
        <f>L90+L91+L92</f>
        <v>171096.56113098125</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741418.43156758533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8" t="s">
        <v>2218</v>
      </c>
      <c r="C112" s="829"/>
      <c r="D112" s="829"/>
      <c r="E112" s="829"/>
      <c r="F112" s="829"/>
      <c r="G112" s="829"/>
      <c r="H112" s="829"/>
      <c r="I112" s="829"/>
      <c r="J112" s="829"/>
      <c r="K112" s="829"/>
      <c r="L112" s="829"/>
      <c r="M112" s="829"/>
      <c r="N112" s="830"/>
    </row>
    <row r="113" spans="2:14" ht="15" customHeight="1">
      <c r="B113" s="828"/>
      <c r="C113" s="829"/>
      <c r="D113" s="829"/>
      <c r="E113" s="829"/>
      <c r="F113" s="829"/>
      <c r="G113" s="829"/>
      <c r="H113" s="829"/>
      <c r="I113" s="829"/>
      <c r="J113" s="829"/>
      <c r="K113" s="829"/>
      <c r="L113" s="829"/>
      <c r="M113" s="829"/>
      <c r="N113" s="830"/>
    </row>
    <row r="114" spans="2:14" ht="30" customHeight="1">
      <c r="B114" s="831" t="s">
        <v>2219</v>
      </c>
      <c r="C114" s="832"/>
      <c r="D114" s="832"/>
      <c r="E114" s="832"/>
      <c r="F114" s="832"/>
      <c r="G114" s="832"/>
      <c r="H114" s="832"/>
      <c r="I114" s="832"/>
      <c r="J114" s="832"/>
      <c r="K114" s="832"/>
      <c r="L114" s="832"/>
      <c r="M114" s="832"/>
      <c r="N114" s="833"/>
    </row>
    <row r="115" spans="2:14">
      <c r="B115" s="831"/>
      <c r="C115" s="832"/>
      <c r="D115" s="832"/>
      <c r="E115" s="832"/>
      <c r="F115" s="832"/>
      <c r="G115" s="832"/>
      <c r="H115" s="832"/>
      <c r="I115" s="832"/>
      <c r="J115" s="832"/>
      <c r="K115" s="832"/>
      <c r="L115" s="832"/>
      <c r="M115" s="832"/>
      <c r="N115" s="833"/>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1"/>
      <c r="K125" s="891"/>
      <c r="L125" s="891"/>
      <c r="M125" s="891"/>
      <c r="N125" s="892"/>
    </row>
    <row r="126" spans="2:14" ht="15.75" customHeight="1" thickBot="1">
      <c r="B126" s="261" t="s">
        <v>2221</v>
      </c>
      <c r="C126" s="393"/>
      <c r="D126" s="393"/>
      <c r="E126" s="57"/>
      <c r="F126" s="57"/>
      <c r="G126" s="57"/>
      <c r="H126" s="57"/>
      <c r="I126" s="57"/>
      <c r="J126" s="893"/>
      <c r="K126" s="893"/>
      <c r="L126" s="893"/>
      <c r="M126" s="893"/>
      <c r="N126" s="894"/>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508.79460466710066</v>
      </c>
      <c r="N49" s="272">
        <f>K49*M49</f>
        <v>508.79460466710066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508.79460466710066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508.79460466710066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101.75892093342014</v>
      </c>
      <c r="M83" s="861"/>
      <c r="N83" s="51"/>
    </row>
    <row r="84" spans="1:14">
      <c r="B84" s="89" t="s">
        <v>973</v>
      </c>
      <c r="C84" s="90"/>
      <c r="D84" s="90"/>
      <c r="E84" s="90"/>
      <c r="F84" s="90"/>
      <c r="G84" s="90"/>
      <c r="H84" s="90"/>
      <c r="I84" s="87"/>
      <c r="J84" s="88"/>
      <c r="K84" s="304">
        <v>0.05</v>
      </c>
      <c r="L84" s="860">
        <f>N78*K84</f>
        <v>25.439730233355036</v>
      </c>
      <c r="M84" s="861"/>
      <c r="N84" s="51"/>
    </row>
    <row r="85" spans="1:14" ht="15.75" thickBot="1">
      <c r="B85" s="91" t="s">
        <v>974</v>
      </c>
      <c r="C85" s="92"/>
      <c r="D85" s="92"/>
      <c r="E85" s="92"/>
      <c r="F85" s="92"/>
      <c r="G85" s="92"/>
      <c r="H85" s="92"/>
      <c r="I85" s="93"/>
      <c r="J85" s="94"/>
      <c r="K85" s="305">
        <v>0.05</v>
      </c>
      <c r="L85" s="862">
        <f>N78*K85</f>
        <v>25.439730233355036</v>
      </c>
      <c r="M85" s="863"/>
      <c r="N85" s="51"/>
    </row>
    <row r="86" spans="1:14" ht="15.75" thickBot="1">
      <c r="B86" s="825" t="s">
        <v>953</v>
      </c>
      <c r="C86" s="826"/>
      <c r="D86" s="826"/>
      <c r="E86" s="826"/>
      <c r="F86" s="826"/>
      <c r="G86" s="826"/>
      <c r="H86" s="826"/>
      <c r="I86" s="826"/>
      <c r="J86" s="826"/>
      <c r="K86" s="826"/>
      <c r="L86" s="826"/>
      <c r="M86" s="827"/>
      <c r="N86" s="52">
        <f>L83+L84+L85</f>
        <v>152.63838140013021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661.4329860672309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8" t="s">
        <v>2218</v>
      </c>
      <c r="C105" s="829"/>
      <c r="D105" s="829"/>
      <c r="E105" s="829"/>
      <c r="F105" s="829"/>
      <c r="G105" s="829"/>
      <c r="H105" s="829"/>
      <c r="I105" s="829"/>
      <c r="J105" s="829"/>
      <c r="K105" s="829"/>
      <c r="L105" s="829"/>
      <c r="M105" s="829"/>
      <c r="N105" s="830"/>
    </row>
    <row r="106" spans="2:14" ht="15" customHeight="1">
      <c r="B106" s="828"/>
      <c r="C106" s="829"/>
      <c r="D106" s="829"/>
      <c r="E106" s="829"/>
      <c r="F106" s="829"/>
      <c r="G106" s="829"/>
      <c r="H106" s="829"/>
      <c r="I106" s="829"/>
      <c r="J106" s="829"/>
      <c r="K106" s="829"/>
      <c r="L106" s="829"/>
      <c r="M106" s="829"/>
      <c r="N106" s="830"/>
    </row>
    <row r="107" spans="2:14" ht="29.25" customHeight="1">
      <c r="B107" s="831" t="s">
        <v>2219</v>
      </c>
      <c r="C107" s="832"/>
      <c r="D107" s="832"/>
      <c r="E107" s="832"/>
      <c r="F107" s="832"/>
      <c r="G107" s="832"/>
      <c r="H107" s="832"/>
      <c r="I107" s="832"/>
      <c r="J107" s="832"/>
      <c r="K107" s="832"/>
      <c r="L107" s="832"/>
      <c r="M107" s="832"/>
      <c r="N107" s="833"/>
    </row>
    <row r="108" spans="2:14">
      <c r="B108" s="831"/>
      <c r="C108" s="832"/>
      <c r="D108" s="832"/>
      <c r="E108" s="832"/>
      <c r="F108" s="832"/>
      <c r="G108" s="832"/>
      <c r="H108" s="832"/>
      <c r="I108" s="832"/>
      <c r="J108" s="832"/>
      <c r="K108" s="832"/>
      <c r="L108" s="832"/>
      <c r="M108" s="832"/>
      <c r="N108" s="8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1"/>
      <c r="K118" s="891"/>
      <c r="L118" s="891"/>
      <c r="M118" s="891"/>
      <c r="N118" s="892"/>
    </row>
    <row r="119" spans="2:14" ht="15.75" customHeight="1" thickBot="1">
      <c r="B119" s="261" t="s">
        <v>2221</v>
      </c>
      <c r="C119" s="393"/>
      <c r="D119" s="393"/>
      <c r="E119" s="57"/>
      <c r="F119" s="57"/>
      <c r="G119" s="57"/>
      <c r="H119" s="57"/>
      <c r="I119" s="57"/>
      <c r="J119" s="893"/>
      <c r="K119" s="893"/>
      <c r="L119" s="893"/>
      <c r="M119" s="893"/>
      <c r="N119" s="89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999.37926183013815</v>
      </c>
      <c r="N49" s="272">
        <f>K49*M49</f>
        <v>999.37926183013815</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999.37926183013815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999.37926183013815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199.87585236602763</v>
      </c>
      <c r="M83" s="861"/>
      <c r="N83" s="51"/>
    </row>
    <row r="84" spans="1:14">
      <c r="B84" s="89" t="s">
        <v>973</v>
      </c>
      <c r="C84" s="90"/>
      <c r="D84" s="90"/>
      <c r="E84" s="90"/>
      <c r="F84" s="90"/>
      <c r="G84" s="90"/>
      <c r="H84" s="90"/>
      <c r="I84" s="87"/>
      <c r="J84" s="88"/>
      <c r="K84" s="304">
        <v>0.05</v>
      </c>
      <c r="L84" s="860">
        <f>N78*K84</f>
        <v>49.968963091506907</v>
      </c>
      <c r="M84" s="861"/>
      <c r="N84" s="51"/>
    </row>
    <row r="85" spans="1:14" ht="15.75" thickBot="1">
      <c r="B85" s="91" t="s">
        <v>974</v>
      </c>
      <c r="C85" s="92"/>
      <c r="D85" s="92"/>
      <c r="E85" s="92"/>
      <c r="F85" s="92"/>
      <c r="G85" s="92"/>
      <c r="H85" s="92"/>
      <c r="I85" s="93"/>
      <c r="J85" s="94"/>
      <c r="K85" s="305">
        <v>0.05</v>
      </c>
      <c r="L85" s="862">
        <f>N78*K85</f>
        <v>49.968963091506907</v>
      </c>
      <c r="M85" s="863"/>
      <c r="N85" s="51"/>
    </row>
    <row r="86" spans="1:14" ht="15.75" thickBot="1">
      <c r="B86" s="825" t="s">
        <v>953</v>
      </c>
      <c r="C86" s="826"/>
      <c r="D86" s="826"/>
      <c r="E86" s="826"/>
      <c r="F86" s="826"/>
      <c r="G86" s="826"/>
      <c r="H86" s="826"/>
      <c r="I86" s="826"/>
      <c r="J86" s="826"/>
      <c r="K86" s="826"/>
      <c r="L86" s="826"/>
      <c r="M86" s="827"/>
      <c r="N86" s="52">
        <f>L83+L84+L85</f>
        <v>299.81377854904144</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1299.1930403791796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271"/>
      <c r="N36" s="272"/>
    </row>
    <row r="37" spans="1:14">
      <c r="A37" s="113"/>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2"/>
    </row>
    <row r="39" spans="1:14">
      <c r="B39" s="874"/>
      <c r="C39" s="875"/>
      <c r="D39" s="875"/>
      <c r="E39" s="875"/>
      <c r="F39" s="875"/>
      <c r="G39" s="875"/>
      <c r="H39" s="876"/>
      <c r="I39" s="877"/>
      <c r="J39" s="878"/>
      <c r="K39" s="269"/>
      <c r="L39" s="879"/>
      <c r="M39" s="880"/>
      <c r="N39" s="272"/>
    </row>
    <row r="40" spans="1:14">
      <c r="B40" s="874"/>
      <c r="C40" s="875"/>
      <c r="D40" s="875"/>
      <c r="E40" s="875"/>
      <c r="F40" s="875"/>
      <c r="G40" s="875"/>
      <c r="H40" s="876"/>
      <c r="I40" s="36"/>
      <c r="J40" s="37"/>
      <c r="K40" s="269"/>
      <c r="L40" s="276"/>
      <c r="M40" s="277"/>
      <c r="N40" s="272"/>
    </row>
    <row r="41" spans="1:14">
      <c r="B41" s="320"/>
      <c r="C41" s="321"/>
      <c r="D41" s="321"/>
      <c r="E41" s="321"/>
      <c r="F41" s="323"/>
      <c r="G41" s="323"/>
      <c r="H41" s="125"/>
      <c r="I41" s="36"/>
      <c r="J41" s="37"/>
      <c r="K41" s="274"/>
      <c r="L41" s="276"/>
      <c r="M41" s="277"/>
      <c r="N41" s="278"/>
    </row>
    <row r="42" spans="1:14">
      <c r="B42" s="882"/>
      <c r="C42" s="883"/>
      <c r="D42" s="883"/>
      <c r="E42" s="38"/>
      <c r="F42" s="39"/>
      <c r="G42" s="39"/>
      <c r="H42" s="40"/>
      <c r="I42" s="36"/>
      <c r="J42" s="37"/>
      <c r="K42" s="279"/>
      <c r="L42" s="276"/>
      <c r="M42" s="401"/>
      <c r="N42" s="344"/>
    </row>
    <row r="43" spans="1:14" ht="15.75" thickBot="1">
      <c r="B43" s="874"/>
      <c r="C43" s="875"/>
      <c r="D43" s="875"/>
      <c r="E43" s="875"/>
      <c r="F43" s="875"/>
      <c r="G43" s="875"/>
      <c r="H43" s="876"/>
      <c r="I43" s="884"/>
      <c r="J43" s="885"/>
      <c r="K43" s="41"/>
      <c r="L43" s="886"/>
      <c r="M43" s="887"/>
      <c r="N43" s="105"/>
    </row>
    <row r="44" spans="1:14" ht="15.75" thickBot="1">
      <c r="B44" s="825" t="s">
        <v>953</v>
      </c>
      <c r="C44" s="826"/>
      <c r="D44" s="826"/>
      <c r="E44" s="826"/>
      <c r="F44" s="826"/>
      <c r="G44" s="826"/>
      <c r="H44" s="826"/>
      <c r="I44" s="826"/>
      <c r="J44" s="826"/>
      <c r="K44" s="826"/>
      <c r="L44" s="826"/>
      <c r="M44" s="827"/>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0" t="s">
        <v>944</v>
      </c>
      <c r="C48" s="871"/>
      <c r="D48" s="871"/>
      <c r="E48" s="871"/>
      <c r="F48" s="871"/>
      <c r="G48" s="871"/>
      <c r="H48" s="871"/>
      <c r="I48" s="905"/>
      <c r="J48" s="315" t="s">
        <v>945</v>
      </c>
      <c r="K48" s="85" t="s">
        <v>946</v>
      </c>
      <c r="L48" s="906" t="s">
        <v>955</v>
      </c>
      <c r="M48" s="905"/>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494.34422421256869</v>
      </c>
      <c r="N49" s="272">
        <f>K49*M49</f>
        <v>494.34422421256869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7"/>
      <c r="C53" s="908"/>
      <c r="D53" s="908"/>
      <c r="E53" s="908"/>
      <c r="F53" s="908"/>
      <c r="G53" s="908"/>
      <c r="H53" s="908"/>
      <c r="I53" s="878"/>
      <c r="J53" s="42"/>
      <c r="K53" s="44"/>
      <c r="L53" s="909"/>
      <c r="M53" s="910"/>
      <c r="N53" s="45"/>
    </row>
    <row r="54" spans="1:14" ht="15.75" thickBot="1">
      <c r="B54" s="825" t="s">
        <v>953</v>
      </c>
      <c r="C54" s="826"/>
      <c r="D54" s="826"/>
      <c r="E54" s="826"/>
      <c r="F54" s="826"/>
      <c r="G54" s="826"/>
      <c r="H54" s="826"/>
      <c r="I54" s="826"/>
      <c r="J54" s="826"/>
      <c r="K54" s="826"/>
      <c r="L54" s="826"/>
      <c r="M54" s="827"/>
      <c r="N54" s="394">
        <f>SUM(N49:N53)</f>
        <v>494.34422421256869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2:15" ht="15.75" thickBot="1">
      <c r="B65" s="914" t="s">
        <v>953</v>
      </c>
      <c r="C65" s="868"/>
      <c r="D65" s="868"/>
      <c r="E65" s="868"/>
      <c r="F65" s="868"/>
      <c r="G65" s="868"/>
      <c r="H65" s="868"/>
      <c r="I65" s="868"/>
      <c r="J65" s="868"/>
      <c r="K65" s="868"/>
      <c r="L65" s="868"/>
      <c r="M65" s="869"/>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1"/>
      <c r="C75" s="902"/>
      <c r="D75" s="902"/>
      <c r="E75" s="902"/>
      <c r="F75" s="902"/>
      <c r="G75" s="902"/>
      <c r="H75" s="902"/>
      <c r="I75" s="126"/>
      <c r="J75" s="126"/>
      <c r="K75" s="126"/>
      <c r="L75" s="915"/>
      <c r="M75" s="915"/>
      <c r="N75" s="45"/>
    </row>
    <row r="76" spans="2:15" ht="15.75" thickBot="1">
      <c r="B76" s="914" t="s">
        <v>953</v>
      </c>
      <c r="C76" s="868"/>
      <c r="D76" s="868"/>
      <c r="E76" s="868"/>
      <c r="F76" s="868"/>
      <c r="G76" s="868"/>
      <c r="H76" s="868"/>
      <c r="I76" s="868"/>
      <c r="J76" s="868"/>
      <c r="K76" s="868"/>
      <c r="L76" s="868"/>
      <c r="M76" s="869"/>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N44+N54+N65+N76</f>
        <v>494.34422421256869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98.868844842513738</v>
      </c>
      <c r="M83" s="861"/>
      <c r="N83" s="51"/>
    </row>
    <row r="84" spans="1:14">
      <c r="B84" s="89" t="s">
        <v>973</v>
      </c>
      <c r="C84" s="90"/>
      <c r="D84" s="90"/>
      <c r="E84" s="90"/>
      <c r="F84" s="90"/>
      <c r="G84" s="90"/>
      <c r="H84" s="90"/>
      <c r="I84" s="87"/>
      <c r="J84" s="88"/>
      <c r="K84" s="304">
        <v>0.05</v>
      </c>
      <c r="L84" s="860">
        <f>N78*K84</f>
        <v>24.717211210628435</v>
      </c>
      <c r="M84" s="861"/>
      <c r="N84" s="51"/>
    </row>
    <row r="85" spans="1:14" ht="15.75" thickBot="1">
      <c r="B85" s="91" t="s">
        <v>974</v>
      </c>
      <c r="C85" s="92"/>
      <c r="D85" s="92"/>
      <c r="E85" s="92"/>
      <c r="F85" s="92"/>
      <c r="G85" s="92"/>
      <c r="H85" s="92"/>
      <c r="I85" s="93"/>
      <c r="J85" s="94"/>
      <c r="K85" s="305">
        <v>0.05</v>
      </c>
      <c r="L85" s="862">
        <f>N78*K85</f>
        <v>24.717211210628435</v>
      </c>
      <c r="M85" s="863"/>
      <c r="N85" s="51"/>
    </row>
    <row r="86" spans="1:14" ht="15.75" thickBot="1">
      <c r="B86" s="825" t="s">
        <v>953</v>
      </c>
      <c r="C86" s="826"/>
      <c r="D86" s="826"/>
      <c r="E86" s="826"/>
      <c r="F86" s="826"/>
      <c r="G86" s="826"/>
      <c r="H86" s="826"/>
      <c r="I86" s="826"/>
      <c r="J86" s="826"/>
      <c r="K86" s="826"/>
      <c r="L86" s="826"/>
      <c r="M86" s="827"/>
      <c r="N86" s="52">
        <f>L83+L84+L85</f>
        <v>148.30326726377061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642.64749147633927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1101.4056613085061</v>
      </c>
      <c r="L36" s="270"/>
      <c r="M36" s="271">
        <v>30</v>
      </c>
      <c r="N36" s="272">
        <f>K36/M36</f>
        <v>36.713522043616869</v>
      </c>
    </row>
    <row r="37" spans="1:14">
      <c r="A37" t="s">
        <v>363</v>
      </c>
      <c r="B37" s="874" t="str">
        <f>VLOOKUP(A37,EQUIPOS!A7:D154,3,FALSE)</f>
        <v>Vibrador de concreto, Motor de 3 hp a 18.000 rpm Mangueras de 4 mt</v>
      </c>
      <c r="C37" s="875"/>
      <c r="D37" s="875"/>
      <c r="E37" s="875"/>
      <c r="F37" s="875"/>
      <c r="G37" s="875"/>
      <c r="H37" s="876"/>
      <c r="I37" s="267"/>
      <c r="J37" s="268"/>
      <c r="K37" s="269">
        <f>VLOOKUP(A37,EQUIPOS!A7:D164,4,FALSE)</f>
        <v>4947.7527629754795</v>
      </c>
      <c r="L37" s="270"/>
      <c r="M37" s="271">
        <v>30</v>
      </c>
      <c r="N37" s="272">
        <f>K37/M37</f>
        <v>164.92509209918265</v>
      </c>
    </row>
    <row r="38" spans="1:14">
      <c r="A38" t="s">
        <v>228</v>
      </c>
      <c r="B38" s="874" t="str">
        <f>VLOOKUP(A38,EQUIPOS!A8:D154,3,FALSE)</f>
        <v xml:space="preserve">Formaleta metálica (concreto hidráulico)
</v>
      </c>
      <c r="C38" s="875"/>
      <c r="D38" s="875"/>
      <c r="E38" s="875"/>
      <c r="F38" s="875"/>
      <c r="G38" s="875"/>
      <c r="H38" s="876"/>
      <c r="I38" s="877"/>
      <c r="J38" s="878"/>
      <c r="K38" s="269">
        <f>VLOOKUP(A38,EQUIPOS!A8:D165,4,FALSE)</f>
        <v>5931.5176727343969</v>
      </c>
      <c r="L38" s="879">
        <v>0.33329999999999999</v>
      </c>
      <c r="M38" s="880"/>
      <c r="N38" s="272">
        <f>K38/L38</f>
        <v>17796.332651468339</v>
      </c>
    </row>
    <row r="39" spans="1:14">
      <c r="B39" s="874"/>
      <c r="C39" s="875"/>
      <c r="D39" s="875"/>
      <c r="E39" s="875"/>
      <c r="F39" s="875"/>
      <c r="G39" s="875"/>
      <c r="H39" s="876"/>
      <c r="I39" s="36"/>
      <c r="J39" s="37"/>
      <c r="K39" s="269"/>
      <c r="L39" s="276"/>
      <c r="M39" s="277"/>
      <c r="N39" s="272"/>
    </row>
    <row r="40" spans="1:14">
      <c r="B40" s="320"/>
      <c r="C40" s="321"/>
      <c r="D40" s="321"/>
      <c r="E40" s="323"/>
      <c r="F40" s="323"/>
      <c r="G40" s="323"/>
      <c r="H40" s="125"/>
      <c r="I40" s="36"/>
      <c r="J40" s="37"/>
      <c r="K40" s="274"/>
      <c r="L40" s="276"/>
      <c r="M40" s="277"/>
      <c r="N40" s="278"/>
    </row>
    <row r="41" spans="1:14">
      <c r="B41" s="882" t="s">
        <v>952</v>
      </c>
      <c r="C41" s="883"/>
      <c r="D41" s="883"/>
      <c r="E41" s="38"/>
      <c r="F41" s="39"/>
      <c r="G41" s="39"/>
      <c r="H41" s="40"/>
      <c r="I41" s="36"/>
      <c r="J41" s="37"/>
      <c r="K41" s="279"/>
      <c r="L41" s="276"/>
      <c r="M41" s="401">
        <v>0.1</v>
      </c>
      <c r="N41" s="344">
        <f>N72*M41</f>
        <v>224.88926817266997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18222.860533783809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497946.59191338392</v>
      </c>
      <c r="N48" s="272">
        <f>K48*M48</f>
        <v>502926.05783251778</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7"/>
      <c r="C51" s="908"/>
      <c r="D51" s="908"/>
      <c r="E51" s="908"/>
      <c r="F51" s="908"/>
      <c r="G51" s="908"/>
      <c r="H51" s="908"/>
      <c r="I51" s="878"/>
      <c r="J51" s="42"/>
      <c r="K51" s="44"/>
      <c r="L51" s="909"/>
      <c r="M51" s="910"/>
      <c r="N51" s="45"/>
    </row>
    <row r="52" spans="1:14" ht="15.75" thickBot="1">
      <c r="B52" s="825" t="s">
        <v>953</v>
      </c>
      <c r="C52" s="826"/>
      <c r="D52" s="826"/>
      <c r="E52" s="826"/>
      <c r="F52" s="826"/>
      <c r="G52" s="826"/>
      <c r="H52" s="826"/>
      <c r="I52" s="826"/>
      <c r="J52" s="826"/>
      <c r="K52" s="826"/>
      <c r="L52" s="826"/>
      <c r="M52" s="827"/>
      <c r="N52" s="394">
        <f>SUM(N48:N51)</f>
        <v>502926.05783251778</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1" t="s">
        <v>961</v>
      </c>
      <c r="M56" s="89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2">
        <f>VLOOKUP(A57,TRANSPORTE!A5:D117,4,FALSE)</f>
        <v>1399.63700322575</v>
      </c>
      <c r="M57" s="913"/>
      <c r="N57" s="287">
        <f>K57*L57</f>
        <v>1413.6333732580076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SUM(N57:N61)</f>
        <v>1413.6333732580076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SUM(N67:N71)</f>
        <v>2248.8926817266997</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N43+N52+N62+N72</f>
        <v>524811.44442128623</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104962.28888425726</v>
      </c>
      <c r="M79" s="861"/>
      <c r="N79" s="51"/>
    </row>
    <row r="80" spans="1:15">
      <c r="B80" s="89" t="s">
        <v>973</v>
      </c>
      <c r="C80" s="90"/>
      <c r="D80" s="90"/>
      <c r="E80" s="90"/>
      <c r="F80" s="90"/>
      <c r="G80" s="90"/>
      <c r="H80" s="90"/>
      <c r="I80" s="87"/>
      <c r="J80" s="88"/>
      <c r="K80" s="304">
        <v>0.05</v>
      </c>
      <c r="L80" s="860">
        <f>N74*K80</f>
        <v>26240.572221064314</v>
      </c>
      <c r="M80" s="861"/>
      <c r="N80" s="51"/>
    </row>
    <row r="81" spans="1:14" ht="15.75" thickBot="1">
      <c r="B81" s="91" t="s">
        <v>974</v>
      </c>
      <c r="C81" s="92"/>
      <c r="D81" s="92"/>
      <c r="E81" s="92"/>
      <c r="F81" s="92"/>
      <c r="G81" s="92"/>
      <c r="H81" s="92"/>
      <c r="I81" s="93"/>
      <c r="J81" s="94"/>
      <c r="K81" s="305">
        <v>0.05</v>
      </c>
      <c r="L81" s="862">
        <f>N74*K81</f>
        <v>26240.572221064314</v>
      </c>
      <c r="M81" s="863"/>
      <c r="N81" s="51"/>
    </row>
    <row r="82" spans="1:14" ht="15.75" thickBot="1">
      <c r="B82" s="825" t="s">
        <v>953</v>
      </c>
      <c r="C82" s="826"/>
      <c r="D82" s="826"/>
      <c r="E82" s="826"/>
      <c r="F82" s="826"/>
      <c r="G82" s="826"/>
      <c r="H82" s="826"/>
      <c r="I82" s="826"/>
      <c r="J82" s="826"/>
      <c r="K82" s="826"/>
      <c r="L82" s="826"/>
      <c r="M82" s="827"/>
      <c r="N82" s="52">
        <f>L79+L80+L81</f>
        <v>157443.43332638586</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682254.87774767214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4893.4024485337031</v>
      </c>
      <c r="L36" s="270"/>
      <c r="M36" s="271">
        <v>37.5</v>
      </c>
      <c r="N36" s="272">
        <f>K36/M36</f>
        <v>130.49073196089876</v>
      </c>
    </row>
    <row r="37" spans="1:14">
      <c r="B37" s="874"/>
      <c r="C37" s="875"/>
      <c r="D37" s="875"/>
      <c r="E37" s="881"/>
      <c r="F37" s="875"/>
      <c r="G37" s="875"/>
      <c r="H37" s="876"/>
      <c r="I37" s="36"/>
      <c r="J37" s="37"/>
      <c r="K37" s="274"/>
      <c r="L37" s="276"/>
      <c r="M37" s="277"/>
      <c r="N37" s="278"/>
    </row>
    <row r="38" spans="1:14">
      <c r="B38" s="882" t="s">
        <v>952</v>
      </c>
      <c r="C38" s="883"/>
      <c r="D38" s="883"/>
      <c r="E38" s="38"/>
      <c r="F38" s="39"/>
      <c r="G38" s="39"/>
      <c r="H38" s="40"/>
      <c r="I38" s="36"/>
      <c r="J38" s="37"/>
      <c r="K38" s="279"/>
      <c r="L38" s="276"/>
      <c r="M38" s="469">
        <v>0.1</v>
      </c>
      <c r="N38" s="344">
        <f>N72*M38</f>
        <v>1079.468487228816</v>
      </c>
    </row>
    <row r="39" spans="1:14" ht="15.75" thickBot="1">
      <c r="B39" s="874"/>
      <c r="C39" s="875"/>
      <c r="D39" s="875"/>
      <c r="E39" s="875"/>
      <c r="F39" s="875"/>
      <c r="G39" s="875"/>
      <c r="H39" s="876"/>
      <c r="I39" s="884"/>
      <c r="J39" s="885"/>
      <c r="K39" s="41"/>
      <c r="L39" s="886"/>
      <c r="M39" s="887"/>
      <c r="N39" s="105"/>
    </row>
    <row r="40" spans="1:14" ht="15.75" thickBot="1">
      <c r="B40" s="825" t="s">
        <v>953</v>
      </c>
      <c r="C40" s="826"/>
      <c r="D40" s="826"/>
      <c r="E40" s="826"/>
      <c r="F40" s="826"/>
      <c r="G40" s="826"/>
      <c r="H40" s="826"/>
      <c r="I40" s="826"/>
      <c r="J40" s="826"/>
      <c r="K40" s="826"/>
      <c r="L40" s="826"/>
      <c r="M40" s="827"/>
      <c r="N40" s="394">
        <f>SUM(N36:N39)</f>
        <v>1209.9592191897148</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0" t="s">
        <v>944</v>
      </c>
      <c r="C44" s="871"/>
      <c r="D44" s="871"/>
      <c r="E44" s="871"/>
      <c r="F44" s="871"/>
      <c r="G44" s="871"/>
      <c r="H44" s="871"/>
      <c r="I44" s="905"/>
      <c r="J44" s="315" t="s">
        <v>945</v>
      </c>
      <c r="K44" s="85" t="s">
        <v>946</v>
      </c>
      <c r="L44" s="906" t="s">
        <v>955</v>
      </c>
      <c r="M44" s="905"/>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71869.897479319639</v>
      </c>
      <c r="N45" s="272">
        <f>K45*M45</f>
        <v>74025.994403699224</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53875.804628941834</v>
      </c>
      <c r="N46" s="272">
        <f>K46*M46</f>
        <v>538.7580462894183</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53875.804628941834</v>
      </c>
      <c r="N47" s="272">
        <f>K47*M47</f>
        <v>2693.7902314470921</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415589.01309819322</v>
      </c>
      <c r="N48" s="272">
        <f>K48*M48</f>
        <v>4155.8901309819321</v>
      </c>
    </row>
    <row r="49" spans="1:14" ht="15.75" thickBot="1">
      <c r="B49" s="309"/>
      <c r="C49" s="310"/>
      <c r="D49" s="310"/>
      <c r="E49" s="310"/>
      <c r="F49" s="310"/>
      <c r="G49" s="310"/>
      <c r="H49" s="310"/>
      <c r="I49" s="310"/>
      <c r="J49" s="126"/>
      <c r="K49" s="126"/>
      <c r="L49" s="325"/>
      <c r="M49" s="324"/>
      <c r="N49" s="127"/>
    </row>
    <row r="50" spans="1:14" ht="15.75" thickBot="1">
      <c r="B50" s="825" t="s">
        <v>953</v>
      </c>
      <c r="C50" s="826"/>
      <c r="D50" s="826"/>
      <c r="E50" s="826"/>
      <c r="F50" s="826"/>
      <c r="G50" s="826"/>
      <c r="H50" s="826"/>
      <c r="I50" s="826"/>
      <c r="J50" s="826"/>
      <c r="K50" s="826"/>
      <c r="L50" s="826"/>
      <c r="M50" s="827"/>
      <c r="N50" s="394">
        <f>SUM(N45:N49)</f>
        <v>81414.432812417668</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1" t="s">
        <v>961</v>
      </c>
      <c r="M54" s="89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2">
        <f>VLOOKUP(A55,TRANSPORTE!A5:D117,4,FALSE)</f>
        <v>1430.0407035065127</v>
      </c>
      <c r="M55" s="913"/>
      <c r="N55" s="287">
        <f>K55*L55</f>
        <v>1315.6374472259918</v>
      </c>
    </row>
    <row r="56" spans="1:14">
      <c r="A56" t="s">
        <v>1227</v>
      </c>
      <c r="B56" s="46" t="str">
        <f>VLOOKUP(A56,TRANSPORTE!A6:D117,3,FALSE)</f>
        <v>Transporte de Arena</v>
      </c>
      <c r="C56" s="47"/>
      <c r="D56" s="47"/>
      <c r="E56" s="47"/>
      <c r="F56" s="47"/>
      <c r="G56" s="47"/>
      <c r="H56" s="311" t="s">
        <v>1468</v>
      </c>
      <c r="I56" s="279">
        <v>0.01</v>
      </c>
      <c r="J56" s="286">
        <v>1</v>
      </c>
      <c r="K56" s="279">
        <f>I56*J56</f>
        <v>0.01</v>
      </c>
      <c r="L56" s="912">
        <f>VLOOKUP(A56,TRANSPORTE!A6:D117,4,FALSE)</f>
        <v>1399.63700322575</v>
      </c>
      <c r="M56" s="913"/>
      <c r="N56" s="287">
        <f>K56*L56</f>
        <v>13.9963700322575</v>
      </c>
    </row>
    <row r="57" spans="1:14">
      <c r="A57" t="s">
        <v>1227</v>
      </c>
      <c r="B57" s="46" t="str">
        <f>VLOOKUP(A57,TRANSPORTE!A6:D117,3,FALSE)</f>
        <v>Transporte de Arena</v>
      </c>
      <c r="C57" s="47"/>
      <c r="D57" s="47"/>
      <c r="E57" s="47"/>
      <c r="F57" s="47"/>
      <c r="G57" s="47"/>
      <c r="H57" s="311" t="s">
        <v>1468</v>
      </c>
      <c r="I57" s="279">
        <v>0.05</v>
      </c>
      <c r="J57" s="286">
        <v>1</v>
      </c>
      <c r="K57" s="279">
        <f>I57*J57</f>
        <v>0.05</v>
      </c>
      <c r="L57" s="912">
        <f>VLOOKUP(A57,TRANSPORTE!A6:D118,4,FALSE)</f>
        <v>1399.63700322575</v>
      </c>
      <c r="M57" s="913"/>
      <c r="N57" s="287">
        <f>K57*L57</f>
        <v>69.981850161287511</v>
      </c>
    </row>
    <row r="58" spans="1:14">
      <c r="B58" s="46"/>
      <c r="C58" s="47"/>
      <c r="D58" s="47"/>
      <c r="E58" s="47"/>
      <c r="F58" s="47"/>
      <c r="G58" s="47"/>
      <c r="H58" s="311"/>
      <c r="I58" s="279"/>
      <c r="J58" s="286"/>
      <c r="K58" s="279"/>
      <c r="L58" s="912"/>
      <c r="M58" s="913"/>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3"/>
      <c r="M60" s="904"/>
      <c r="N60" s="127"/>
    </row>
    <row r="61" spans="1:14" ht="15.75" thickBot="1">
      <c r="B61" s="914" t="s">
        <v>953</v>
      </c>
      <c r="C61" s="868"/>
      <c r="D61" s="868"/>
      <c r="E61" s="868"/>
      <c r="F61" s="868"/>
      <c r="G61" s="868"/>
      <c r="H61" s="868"/>
      <c r="I61" s="868"/>
      <c r="J61" s="868"/>
      <c r="K61" s="868"/>
      <c r="L61" s="868"/>
      <c r="M61" s="869"/>
      <c r="N61" s="104">
        <f>N55+N56+N57+N58+N59</f>
        <v>1399.6156674195367</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4" t="s">
        <v>963</v>
      </c>
      <c r="C65" s="865"/>
      <c r="D65" s="865"/>
      <c r="E65" s="865"/>
      <c r="F65" s="865"/>
      <c r="G65" s="865"/>
      <c r="H65" s="865"/>
      <c r="I65" s="73" t="s">
        <v>964</v>
      </c>
      <c r="J65" s="75" t="s">
        <v>1410</v>
      </c>
      <c r="K65" s="74" t="s">
        <v>966</v>
      </c>
      <c r="L65" s="866" t="s">
        <v>950</v>
      </c>
      <c r="M65" s="867"/>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1"/>
      <c r="C71" s="902"/>
      <c r="D71" s="902"/>
      <c r="E71" s="902"/>
      <c r="F71" s="902"/>
      <c r="G71" s="902"/>
      <c r="H71" s="902"/>
      <c r="I71" s="126"/>
      <c r="J71" s="126"/>
      <c r="K71" s="126"/>
      <c r="L71" s="915"/>
      <c r="M71" s="915"/>
      <c r="N71" s="45"/>
    </row>
    <row r="72" spans="1:15" ht="15.75" thickBot="1">
      <c r="B72" s="914" t="s">
        <v>953</v>
      </c>
      <c r="C72" s="868"/>
      <c r="D72" s="868"/>
      <c r="E72" s="868"/>
      <c r="F72" s="868"/>
      <c r="G72" s="868"/>
      <c r="H72" s="868"/>
      <c r="I72" s="868"/>
      <c r="J72" s="868"/>
      <c r="K72" s="868"/>
      <c r="L72" s="868"/>
      <c r="M72" s="869"/>
      <c r="N72" s="301">
        <f>SUM(N66:N71)</f>
        <v>10794.684872288159</v>
      </c>
    </row>
    <row r="73" spans="1:15" ht="15.75" thickBot="1">
      <c r="B73" s="33"/>
      <c r="C73" s="34"/>
      <c r="D73" s="34"/>
      <c r="E73" s="34"/>
      <c r="F73" s="34"/>
      <c r="G73" s="34"/>
      <c r="H73" s="34"/>
      <c r="I73" s="34"/>
      <c r="J73" s="34"/>
      <c r="K73" s="34"/>
      <c r="L73" s="34"/>
      <c r="M73" s="34"/>
      <c r="N73" s="35"/>
    </row>
    <row r="74" spans="1:15" ht="15.75" thickBot="1">
      <c r="B74" s="825" t="s">
        <v>967</v>
      </c>
      <c r="C74" s="826"/>
      <c r="D74" s="826"/>
      <c r="E74" s="826"/>
      <c r="F74" s="826"/>
      <c r="G74" s="826"/>
      <c r="H74" s="826"/>
      <c r="I74" s="826"/>
      <c r="J74" s="826"/>
      <c r="K74" s="826"/>
      <c r="L74" s="826"/>
      <c r="M74" s="827"/>
      <c r="N74" s="99">
        <f>N40+N50+N61+N72</f>
        <v>94818.69257131507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0" t="s">
        <v>969</v>
      </c>
      <c r="C78" s="871"/>
      <c r="D78" s="871"/>
      <c r="E78" s="871"/>
      <c r="F78" s="871"/>
      <c r="G78" s="871"/>
      <c r="H78" s="871"/>
      <c r="I78" s="314"/>
      <c r="J78" s="334"/>
      <c r="K78" s="302" t="s">
        <v>970</v>
      </c>
      <c r="L78" s="872" t="s">
        <v>971</v>
      </c>
      <c r="M78" s="873"/>
      <c r="N78" s="303"/>
    </row>
    <row r="79" spans="1:15">
      <c r="B79" s="858" t="s">
        <v>972</v>
      </c>
      <c r="C79" s="859"/>
      <c r="D79" s="859"/>
      <c r="E79" s="859"/>
      <c r="F79" s="859"/>
      <c r="G79" s="859"/>
      <c r="H79" s="859"/>
      <c r="I79" s="87"/>
      <c r="J79" s="88"/>
      <c r="K79" s="304">
        <v>0.2</v>
      </c>
      <c r="L79" s="860">
        <f>N74*K79</f>
        <v>18963.738514263016</v>
      </c>
      <c r="M79" s="861"/>
      <c r="N79" s="51"/>
    </row>
    <row r="80" spans="1:15">
      <c r="B80" s="89" t="s">
        <v>973</v>
      </c>
      <c r="C80" s="90"/>
      <c r="D80" s="90"/>
      <c r="E80" s="90"/>
      <c r="F80" s="90"/>
      <c r="G80" s="90"/>
      <c r="H80" s="90"/>
      <c r="I80" s="87"/>
      <c r="J80" s="88"/>
      <c r="K80" s="304">
        <v>0.05</v>
      </c>
      <c r="L80" s="860">
        <f>N74*K80</f>
        <v>4740.9346285657539</v>
      </c>
      <c r="M80" s="861"/>
      <c r="N80" s="51"/>
    </row>
    <row r="81" spans="1:14" ht="15.75" thickBot="1">
      <c r="B81" s="91" t="s">
        <v>974</v>
      </c>
      <c r="C81" s="92"/>
      <c r="D81" s="92"/>
      <c r="E81" s="92"/>
      <c r="F81" s="92"/>
      <c r="G81" s="92"/>
      <c r="H81" s="92"/>
      <c r="I81" s="93"/>
      <c r="J81" s="94"/>
      <c r="K81" s="305">
        <v>0.05</v>
      </c>
      <c r="L81" s="862">
        <f>N74*K81</f>
        <v>4740.9346285657539</v>
      </c>
      <c r="M81" s="863"/>
      <c r="N81" s="51"/>
    </row>
    <row r="82" spans="1:14" ht="15.75" thickBot="1">
      <c r="B82" s="825" t="s">
        <v>953</v>
      </c>
      <c r="C82" s="826"/>
      <c r="D82" s="826"/>
      <c r="E82" s="826"/>
      <c r="F82" s="826"/>
      <c r="G82" s="826"/>
      <c r="H82" s="826"/>
      <c r="I82" s="826"/>
      <c r="J82" s="826"/>
      <c r="K82" s="826"/>
      <c r="L82" s="826"/>
      <c r="M82" s="827"/>
      <c r="N82" s="52">
        <f>L79+L80+L81</f>
        <v>28445.60777139452</v>
      </c>
    </row>
    <row r="83" spans="1:14" ht="15.75" thickBot="1">
      <c r="B83" s="33"/>
      <c r="C83" s="34"/>
      <c r="D83" s="34"/>
      <c r="E83" s="34"/>
      <c r="F83" s="34"/>
      <c r="G83" s="34"/>
      <c r="H83" s="34"/>
      <c r="I83" s="34"/>
      <c r="J83" s="34"/>
      <c r="K83" s="34"/>
      <c r="L83" s="34"/>
      <c r="M83" s="34"/>
      <c r="N83" s="35"/>
    </row>
    <row r="84" spans="1:14" ht="15.75" thickBot="1">
      <c r="A84" t="s">
        <v>2016</v>
      </c>
      <c r="B84" s="825" t="s">
        <v>975</v>
      </c>
      <c r="C84" s="826"/>
      <c r="D84" s="826"/>
      <c r="E84" s="826"/>
      <c r="F84" s="826"/>
      <c r="G84" s="826"/>
      <c r="H84" s="826"/>
      <c r="I84" s="826"/>
      <c r="J84" s="826"/>
      <c r="K84" s="826"/>
      <c r="L84" s="826"/>
      <c r="M84" s="827"/>
      <c r="N84" s="188">
        <f>N74+N82</f>
        <v>123264.30034270958</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48682.336292635096</v>
      </c>
      <c r="L36" s="270"/>
      <c r="M36" s="271">
        <v>35</v>
      </c>
      <c r="N36" s="272">
        <f>K36/M36</f>
        <v>1390.9238940752884</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219786.53802473721</v>
      </c>
      <c r="L37" s="335"/>
      <c r="M37" s="336">
        <v>35</v>
      </c>
      <c r="N37" s="272">
        <f>K37/M37</f>
        <v>6279.6153721353485</v>
      </c>
    </row>
    <row r="38" spans="1:14">
      <c r="A38" s="113"/>
      <c r="B38" s="320"/>
      <c r="C38" s="321"/>
      <c r="D38" s="321"/>
      <c r="E38" s="323"/>
      <c r="F38" s="321"/>
      <c r="G38" s="321"/>
      <c r="H38" s="322"/>
      <c r="I38" s="328"/>
      <c r="J38" s="330"/>
      <c r="K38" s="269"/>
      <c r="L38" s="423"/>
      <c r="M38" s="424"/>
      <c r="N38" s="272"/>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N73*M40</f>
        <v>7.6767229862288557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7678.2159891968658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3980.1742401738256</v>
      </c>
      <c r="N47" s="272">
        <f>K47*M47</f>
        <v>5174.2265122259732</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5" t="s">
        <v>953</v>
      </c>
      <c r="C51" s="826"/>
      <c r="D51" s="826"/>
      <c r="E51" s="826"/>
      <c r="F51" s="826"/>
      <c r="G51" s="826"/>
      <c r="H51" s="826"/>
      <c r="I51" s="826"/>
      <c r="J51" s="826"/>
      <c r="K51" s="826"/>
      <c r="L51" s="826"/>
      <c r="M51" s="827"/>
      <c r="N51" s="394">
        <f>SUM(N47:N50)</f>
        <v>5174.2265122259732</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1" t="s">
        <v>961</v>
      </c>
      <c r="M55" s="89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2">
        <f>VLOOKUP(A56,TRANSPORTE!A5:D117,4,FALSE)</f>
        <v>1399.63700322575</v>
      </c>
      <c r="M56" s="913"/>
      <c r="N56" s="287">
        <f>K56*L56</f>
        <v>1819.5281041934752</v>
      </c>
    </row>
    <row r="57" spans="1:14">
      <c r="B57" s="46"/>
      <c r="C57" s="47"/>
      <c r="D57" s="47"/>
      <c r="E57" s="47"/>
      <c r="F57" s="47"/>
      <c r="G57" s="47"/>
      <c r="H57" s="311"/>
      <c r="I57" s="279"/>
      <c r="J57" s="286"/>
      <c r="K57" s="279"/>
      <c r="L57" s="912"/>
      <c r="M57" s="913"/>
      <c r="N57" s="287"/>
    </row>
    <row r="58" spans="1:14">
      <c r="B58" s="46"/>
      <c r="C58" s="47"/>
      <c r="D58" s="47"/>
      <c r="E58" s="47"/>
      <c r="F58" s="47"/>
      <c r="G58" s="4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3"/>
      <c r="M61" s="904"/>
      <c r="N61" s="127"/>
    </row>
    <row r="62" spans="1:14" ht="15.75" thickBot="1">
      <c r="B62" s="914" t="s">
        <v>953</v>
      </c>
      <c r="C62" s="868"/>
      <c r="D62" s="868"/>
      <c r="E62" s="868"/>
      <c r="F62" s="868"/>
      <c r="G62" s="868"/>
      <c r="H62" s="868"/>
      <c r="I62" s="868"/>
      <c r="J62" s="868"/>
      <c r="K62" s="868"/>
      <c r="L62" s="868"/>
      <c r="M62" s="869"/>
      <c r="N62" s="104">
        <f>N56+N57+N58+N59+N60</f>
        <v>1819.5281041934752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4" t="s">
        <v>963</v>
      </c>
      <c r="C66" s="865"/>
      <c r="D66" s="865"/>
      <c r="E66" s="865"/>
      <c r="F66" s="865"/>
      <c r="G66" s="865"/>
      <c r="H66" s="865"/>
      <c r="I66" s="73" t="s">
        <v>964</v>
      </c>
      <c r="J66" s="75" t="s">
        <v>1410</v>
      </c>
      <c r="K66" s="74" t="s">
        <v>966</v>
      </c>
      <c r="L66" s="866" t="s">
        <v>950</v>
      </c>
      <c r="M66" s="867"/>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1"/>
      <c r="C72" s="902"/>
      <c r="D72" s="902"/>
      <c r="E72" s="902"/>
      <c r="F72" s="902"/>
      <c r="G72" s="902"/>
      <c r="H72" s="902"/>
      <c r="I72" s="126"/>
      <c r="J72" s="126"/>
      <c r="K72" s="126"/>
      <c r="L72" s="915"/>
      <c r="M72" s="915"/>
      <c r="N72" s="45"/>
    </row>
    <row r="73" spans="1:15" ht="15.75" thickBot="1">
      <c r="B73" s="914" t="s">
        <v>953</v>
      </c>
      <c r="C73" s="868"/>
      <c r="D73" s="868"/>
      <c r="E73" s="868"/>
      <c r="F73" s="868"/>
      <c r="G73" s="868"/>
      <c r="H73" s="868"/>
      <c r="I73" s="868"/>
      <c r="J73" s="868"/>
      <c r="K73" s="868"/>
      <c r="L73" s="868"/>
      <c r="M73" s="869"/>
      <c r="N73" s="301">
        <f>SUM(N67:N72)</f>
        <v>767.67229862288559</v>
      </c>
    </row>
    <row r="74" spans="1:15" ht="15.75" thickBot="1">
      <c r="B74" s="33"/>
      <c r="C74" s="34"/>
      <c r="D74" s="34"/>
      <c r="E74" s="34"/>
      <c r="F74" s="34"/>
      <c r="G74" s="34"/>
      <c r="H74" s="34"/>
      <c r="I74" s="34"/>
      <c r="J74" s="34"/>
      <c r="K74" s="34"/>
      <c r="L74" s="34"/>
      <c r="M74" s="34"/>
      <c r="N74" s="35"/>
    </row>
    <row r="75" spans="1:15" ht="15.75" thickBot="1">
      <c r="B75" s="825" t="s">
        <v>967</v>
      </c>
      <c r="C75" s="826"/>
      <c r="D75" s="826"/>
      <c r="E75" s="826"/>
      <c r="F75" s="826"/>
      <c r="G75" s="826"/>
      <c r="H75" s="826"/>
      <c r="I75" s="826"/>
      <c r="J75" s="826"/>
      <c r="K75" s="826"/>
      <c r="L75" s="826"/>
      <c r="M75" s="827"/>
      <c r="N75" s="99">
        <f>N42+N51+N62+N73</f>
        <v>15439.642904239201</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0" t="s">
        <v>969</v>
      </c>
      <c r="C79" s="871"/>
      <c r="D79" s="871"/>
      <c r="E79" s="871"/>
      <c r="F79" s="871"/>
      <c r="G79" s="871"/>
      <c r="H79" s="871"/>
      <c r="I79" s="314"/>
      <c r="J79" s="334"/>
      <c r="K79" s="302" t="s">
        <v>970</v>
      </c>
      <c r="L79" s="872" t="s">
        <v>971</v>
      </c>
      <c r="M79" s="873"/>
      <c r="N79" s="303"/>
    </row>
    <row r="80" spans="1:15">
      <c r="B80" s="858" t="s">
        <v>972</v>
      </c>
      <c r="C80" s="859"/>
      <c r="D80" s="859"/>
      <c r="E80" s="859"/>
      <c r="F80" s="859"/>
      <c r="G80" s="859"/>
      <c r="H80" s="859"/>
      <c r="I80" s="87"/>
      <c r="J80" s="88"/>
      <c r="K80" s="304">
        <v>0.2</v>
      </c>
      <c r="L80" s="860">
        <f>N75*K80</f>
        <v>3087.9285808478403</v>
      </c>
      <c r="M80" s="861"/>
      <c r="N80" s="51"/>
    </row>
    <row r="81" spans="1:14">
      <c r="B81" s="89" t="s">
        <v>973</v>
      </c>
      <c r="C81" s="90"/>
      <c r="D81" s="90"/>
      <c r="E81" s="90"/>
      <c r="F81" s="90"/>
      <c r="G81" s="90"/>
      <c r="H81" s="90"/>
      <c r="I81" s="87"/>
      <c r="J81" s="88"/>
      <c r="K81" s="304">
        <v>0.05</v>
      </c>
      <c r="L81" s="860">
        <f>N75*K81</f>
        <v>771.98214521196007</v>
      </c>
      <c r="M81" s="861"/>
      <c r="N81" s="51"/>
    </row>
    <row r="82" spans="1:14" ht="15.75" thickBot="1">
      <c r="B82" s="91" t="s">
        <v>974</v>
      </c>
      <c r="C82" s="92"/>
      <c r="D82" s="92"/>
      <c r="E82" s="92"/>
      <c r="F82" s="92"/>
      <c r="G82" s="92"/>
      <c r="H82" s="92"/>
      <c r="I82" s="93"/>
      <c r="J82" s="94"/>
      <c r="K82" s="305">
        <v>0.05</v>
      </c>
      <c r="L82" s="862">
        <f>N75*K82</f>
        <v>771.98214521196007</v>
      </c>
      <c r="M82" s="863"/>
      <c r="N82" s="51"/>
    </row>
    <row r="83" spans="1:14" ht="15.75" thickBot="1">
      <c r="B83" s="825" t="s">
        <v>953</v>
      </c>
      <c r="C83" s="826"/>
      <c r="D83" s="826"/>
      <c r="E83" s="826"/>
      <c r="F83" s="826"/>
      <c r="G83" s="826"/>
      <c r="H83" s="826"/>
      <c r="I83" s="826"/>
      <c r="J83" s="826"/>
      <c r="K83" s="826"/>
      <c r="L83" s="826"/>
      <c r="M83" s="827"/>
      <c r="N83" s="52">
        <f>L80+L81+L82</f>
        <v>4631.8928712717607</v>
      </c>
    </row>
    <row r="84" spans="1:14" ht="15.75" thickBot="1">
      <c r="B84" s="33"/>
      <c r="C84" s="34"/>
      <c r="D84" s="34"/>
      <c r="E84" s="34"/>
      <c r="F84" s="34"/>
      <c r="G84" s="34"/>
      <c r="H84" s="34"/>
      <c r="I84" s="34"/>
      <c r="J84" s="34"/>
      <c r="K84" s="34"/>
      <c r="L84" s="34"/>
      <c r="M84" s="34"/>
      <c r="N84" s="35"/>
    </row>
    <row r="85" spans="1:14" ht="15.75" thickBot="1">
      <c r="A85" t="s">
        <v>2016</v>
      </c>
      <c r="B85" s="825" t="s">
        <v>975</v>
      </c>
      <c r="C85" s="826"/>
      <c r="D85" s="826"/>
      <c r="E85" s="826"/>
      <c r="F85" s="826"/>
      <c r="G85" s="826"/>
      <c r="H85" s="826"/>
      <c r="I85" s="826"/>
      <c r="J85" s="826"/>
      <c r="K85" s="826"/>
      <c r="L85" s="826"/>
      <c r="M85" s="827"/>
      <c r="N85" s="188">
        <f>N75+N83</f>
        <v>20071.535775510962</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48682.336292635096</v>
      </c>
      <c r="L36" s="270"/>
      <c r="M36" s="271">
        <v>2.5</v>
      </c>
      <c r="N36" s="272">
        <f>K36/M36</f>
        <v>19472.93451705404</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197092.88547647276</v>
      </c>
      <c r="L37" s="335"/>
      <c r="M37" s="336">
        <v>100</v>
      </c>
      <c r="N37" s="272">
        <f>K37/M37</f>
        <v>1970.9288547647275</v>
      </c>
    </row>
    <row r="38" spans="1:14">
      <c r="A38" s="113" t="s">
        <v>312</v>
      </c>
      <c r="B38" s="874" t="str">
        <f>VLOOKUP(A38,EQUIPOS!A8:D154,3,FALSE)</f>
        <v>Retroexcavadora sobre oruga, potencia 138 HP, balde de 1,5 m3.</v>
      </c>
      <c r="C38" s="875"/>
      <c r="D38" s="875"/>
      <c r="E38" s="875"/>
      <c r="F38" s="875"/>
      <c r="G38" s="875"/>
      <c r="H38" s="876"/>
      <c r="I38" s="328"/>
      <c r="J38" s="330"/>
      <c r="K38" s="269">
        <f>VLOOKUP(A38,EQUIPOS!A8:D165,4,FALSE)</f>
        <v>219786.53802473721</v>
      </c>
      <c r="L38" s="423"/>
      <c r="M38" s="424">
        <v>16</v>
      </c>
      <c r="N38" s="272">
        <f>K38/M38</f>
        <v>13736.658626546076</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0.01</v>
      </c>
      <c r="N40" s="344">
        <f>N76*M40</f>
        <v>25.250800282375621</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35205.772798647216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6301.9425469418911</v>
      </c>
      <c r="N47" s="272">
        <f>K47*M47</f>
        <v>1890.5827640825673</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2257.2471504615942</v>
      </c>
      <c r="N48" s="272">
        <f t="shared" ref="N48:N53" si="0">K48*M48</f>
        <v>6771.7414513847825</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12178.986318788971</v>
      </c>
      <c r="N49" s="272">
        <f t="shared" si="0"/>
        <v>3044.7465796972429</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1216.1643511642246</v>
      </c>
      <c r="N50" s="272">
        <f t="shared" si="0"/>
        <v>1216.1643511642246</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12825.00588500455</v>
      </c>
      <c r="N51" s="272">
        <f t="shared" si="0"/>
        <v>12825.00588500455</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10945.479160478022</v>
      </c>
      <c r="N52" s="272">
        <f t="shared" si="0"/>
        <v>5013.0294554989341</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3980.1742401738256</v>
      </c>
      <c r="N53" s="272">
        <f t="shared" si="0"/>
        <v>5174.2265122259732</v>
      </c>
    </row>
    <row r="54" spans="1:14" ht="15.75" thickBot="1">
      <c r="B54" s="825" t="s">
        <v>953</v>
      </c>
      <c r="C54" s="826"/>
      <c r="D54" s="826"/>
      <c r="E54" s="826"/>
      <c r="F54" s="826"/>
      <c r="G54" s="826"/>
      <c r="H54" s="826"/>
      <c r="I54" s="826"/>
      <c r="J54" s="826"/>
      <c r="K54" s="826"/>
      <c r="L54" s="826"/>
      <c r="M54" s="827"/>
      <c r="N54" s="394">
        <f>SUM(N47:N53)</f>
        <v>35935.496999058276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1399.63700322575</v>
      </c>
      <c r="M59" s="913"/>
      <c r="N59" s="287">
        <f>K59*L59</f>
        <v>1819.5281041934752</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825" t="s">
        <v>953</v>
      </c>
      <c r="C76" s="826"/>
      <c r="D76" s="826"/>
      <c r="E76" s="826"/>
      <c r="F76" s="826"/>
      <c r="G76" s="826"/>
      <c r="H76" s="826"/>
      <c r="I76" s="868"/>
      <c r="J76" s="868"/>
      <c r="K76" s="868"/>
      <c r="L76" s="868"/>
      <c r="M76" s="869"/>
      <c r="N76" s="301">
        <f>SUM(N70:N75)</f>
        <v>2525.0800282375621</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75485.877930136528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15097.175586027306</v>
      </c>
      <c r="M83" s="861"/>
      <c r="N83" s="51"/>
    </row>
    <row r="84" spans="1:14">
      <c r="B84" s="89" t="s">
        <v>973</v>
      </c>
      <c r="C84" s="90"/>
      <c r="D84" s="90"/>
      <c r="E84" s="90"/>
      <c r="F84" s="90"/>
      <c r="G84" s="90"/>
      <c r="H84" s="90"/>
      <c r="I84" s="87"/>
      <c r="J84" s="88"/>
      <c r="K84" s="304">
        <v>0.05</v>
      </c>
      <c r="L84" s="860">
        <f>N78*K84</f>
        <v>3774.2938965068265</v>
      </c>
      <c r="M84" s="861"/>
      <c r="N84" s="51"/>
    </row>
    <row r="85" spans="1:14" ht="15.75" thickBot="1">
      <c r="B85" s="91" t="s">
        <v>974</v>
      </c>
      <c r="C85" s="92"/>
      <c r="D85" s="92"/>
      <c r="E85" s="92"/>
      <c r="F85" s="92"/>
      <c r="G85" s="92"/>
      <c r="H85" s="92"/>
      <c r="I85" s="93"/>
      <c r="J85" s="94"/>
      <c r="K85" s="305">
        <v>0.05</v>
      </c>
      <c r="L85" s="862">
        <f>N78*K85</f>
        <v>3774.2938965068265</v>
      </c>
      <c r="M85" s="863"/>
      <c r="N85" s="51"/>
    </row>
    <row r="86" spans="1:14" ht="15.75" thickBot="1">
      <c r="B86" s="825" t="s">
        <v>953</v>
      </c>
      <c r="C86" s="826"/>
      <c r="D86" s="826"/>
      <c r="E86" s="826"/>
      <c r="F86" s="826"/>
      <c r="G86" s="826"/>
      <c r="H86" s="826"/>
      <c r="I86" s="826"/>
      <c r="J86" s="826"/>
      <c r="K86" s="826"/>
      <c r="L86" s="826"/>
      <c r="M86" s="827"/>
      <c r="N86" s="52">
        <f>L83+L84+L85</f>
        <v>22645.76337904096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98131.641309177488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48682.336292635096</v>
      </c>
      <c r="L36" s="270"/>
      <c r="M36" s="336">
        <v>2.5</v>
      </c>
      <c r="N36" s="272">
        <f>K36/M36</f>
        <v>19472.93451705404</v>
      </c>
    </row>
    <row r="37" spans="1:14">
      <c r="A37" s="113" t="s">
        <v>129</v>
      </c>
      <c r="B37" s="874" t="str">
        <f>VLOOKUP(A37,EQUIPOS!A7:D154,3,FALSE)</f>
        <v xml:space="preserve">Buldozer, Potencia al volante de 140 HP, motor de 2200 RPM, longitud de hoja 4,80m. </v>
      </c>
      <c r="C37" s="875"/>
      <c r="D37" s="875"/>
      <c r="E37" s="875"/>
      <c r="F37" s="875"/>
      <c r="G37" s="875"/>
      <c r="H37" s="876"/>
      <c r="I37" s="421"/>
      <c r="J37" s="422"/>
      <c r="K37" s="269">
        <f>VLOOKUP(A37,EQUIPOS!A7:D164,4,FALSE)</f>
        <v>197092.88547647276</v>
      </c>
      <c r="L37" s="335"/>
      <c r="M37" s="336">
        <v>100</v>
      </c>
      <c r="N37" s="272">
        <f>K37/M37</f>
        <v>1970.9288547647275</v>
      </c>
    </row>
    <row r="38" spans="1:14">
      <c r="A38" s="113" t="s">
        <v>261</v>
      </c>
      <c r="B38" s="874" t="str">
        <f>VLOOKUP(A38,EQUIPOS!A8:D154,3,FALSE)</f>
        <v xml:space="preserve">Motobomba 3 PULGADAS (incluye operario)
</v>
      </c>
      <c r="C38" s="875"/>
      <c r="D38" s="875"/>
      <c r="E38" s="875"/>
      <c r="F38" s="875"/>
      <c r="G38" s="875"/>
      <c r="H38" s="876"/>
      <c r="I38" s="328"/>
      <c r="J38" s="330"/>
      <c r="K38" s="269">
        <f>VLOOKUP(A38,EQUIPOS!A8:D165,4,FALSE)</f>
        <v>8196.1211252585272</v>
      </c>
      <c r="L38" s="423"/>
      <c r="M38" s="424">
        <v>8</v>
      </c>
      <c r="N38" s="272">
        <f>K38/M38</f>
        <v>1024.5151406573159</v>
      </c>
    </row>
    <row r="39" spans="1:14">
      <c r="A39" t="s">
        <v>312</v>
      </c>
      <c r="B39" s="874" t="str">
        <f>VLOOKUP(A39,EQUIPOS!A9:D154,3,FALSE)</f>
        <v>Retroexcavadora sobre oruga, potencia 138 HP, balde de 1,5 m3.</v>
      </c>
      <c r="C39" s="875"/>
      <c r="D39" s="875"/>
      <c r="E39" s="875"/>
      <c r="F39" s="875"/>
      <c r="G39" s="875"/>
      <c r="H39" s="876"/>
      <c r="I39" s="36"/>
      <c r="J39" s="37"/>
      <c r="K39" s="269">
        <f>VLOOKUP(A39,EQUIPOS!A9:D166,4,FALSE)</f>
        <v>219786.53802473721</v>
      </c>
      <c r="L39" s="276"/>
      <c r="M39" s="336">
        <v>8</v>
      </c>
      <c r="N39" s="272">
        <f>K39/M39</f>
        <v>27473.317253092151</v>
      </c>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N78*M41</f>
        <v>215.73612180720397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50157.431887375438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6301.9425469418911</v>
      </c>
      <c r="N48" s="272">
        <f>K48*M48</f>
        <v>1890.5827640825673</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2257.2471504615942</v>
      </c>
      <c r="N49" s="272">
        <f t="shared" ref="N49:N54" si="0">K49*M49</f>
        <v>6771.7414513847825</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12178.986318788971</v>
      </c>
      <c r="N50" s="272">
        <f t="shared" si="0"/>
        <v>3044.7465796972429</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1216.1643511642246</v>
      </c>
      <c r="N51" s="272">
        <f t="shared" si="0"/>
        <v>1216.1643511642246</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12825.00588500455</v>
      </c>
      <c r="N52" s="272">
        <f t="shared" si="0"/>
        <v>12825.00588500455</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10945.479160478022</v>
      </c>
      <c r="N53" s="272">
        <f>K53*M53</f>
        <v>5013.0294554989341</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3980.1742401738256</v>
      </c>
      <c r="N54" s="272">
        <f t="shared" si="0"/>
        <v>5174.2265122259732</v>
      </c>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35935.496999058276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2">
        <f>VLOOKUP(A61,TRANSPORTE!A5:D117,4,FALSE)</f>
        <v>1399.63700322575</v>
      </c>
      <c r="M61" s="913"/>
      <c r="N61" s="287">
        <f>K61*L61</f>
        <v>1819.5281041934752</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1819.5281041934752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21573.612180720396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109486.0691713476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21897.213834269522</v>
      </c>
      <c r="M85" s="861"/>
      <c r="N85" s="51"/>
    </row>
    <row r="86" spans="1:14">
      <c r="B86" s="89" t="s">
        <v>973</v>
      </c>
      <c r="C86" s="90"/>
      <c r="D86" s="90"/>
      <c r="E86" s="90"/>
      <c r="F86" s="90"/>
      <c r="G86" s="90"/>
      <c r="H86" s="90"/>
      <c r="I86" s="87"/>
      <c r="J86" s="88"/>
      <c r="K86" s="304">
        <v>0.05</v>
      </c>
      <c r="L86" s="860">
        <f>N80*K86</f>
        <v>5474.3034585673804</v>
      </c>
      <c r="M86" s="861"/>
      <c r="N86" s="51"/>
    </row>
    <row r="87" spans="1:14" ht="15.75" thickBot="1">
      <c r="B87" s="91" t="s">
        <v>974</v>
      </c>
      <c r="C87" s="92"/>
      <c r="D87" s="92"/>
      <c r="E87" s="92"/>
      <c r="F87" s="92"/>
      <c r="G87" s="92"/>
      <c r="H87" s="92"/>
      <c r="I87" s="93"/>
      <c r="J87" s="94"/>
      <c r="K87" s="305">
        <v>0.05</v>
      </c>
      <c r="L87" s="862">
        <f>N80*K87</f>
        <v>5474.3034585673804</v>
      </c>
      <c r="M87" s="863"/>
      <c r="N87" s="51"/>
    </row>
    <row r="88" spans="1:14" ht="15.75" thickBot="1">
      <c r="B88" s="825" t="s">
        <v>953</v>
      </c>
      <c r="C88" s="826"/>
      <c r="D88" s="826"/>
      <c r="E88" s="826"/>
      <c r="F88" s="826"/>
      <c r="G88" s="826"/>
      <c r="H88" s="826"/>
      <c r="I88" s="826"/>
      <c r="J88" s="826"/>
      <c r="K88" s="826"/>
      <c r="L88" s="826"/>
      <c r="M88" s="827"/>
      <c r="N88" s="52">
        <f>L85+L86+L87</f>
        <v>32845.820751404281</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142331.88992275187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2.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129</v>
      </c>
      <c r="B36" s="874" t="str">
        <f>VLOOKUP(A36,EQUIPOS!A6:D154,3,FALSE)</f>
        <v xml:space="preserve">Buldozer, Potencia al volante de 140 HP, motor de 2200 RPM, longitud de hoja 4,80m. </v>
      </c>
      <c r="C36" s="875"/>
      <c r="D36" s="875"/>
      <c r="E36" s="875"/>
      <c r="F36" s="875"/>
      <c r="G36" s="875"/>
      <c r="H36" s="876"/>
      <c r="I36" s="267"/>
      <c r="J36" s="268"/>
      <c r="K36" s="269">
        <f>VLOOKUP(A36,EQUIPOS!A6:D163,4,FALSE)</f>
        <v>197092.88547647276</v>
      </c>
      <c r="L36" s="270"/>
      <c r="M36" s="336">
        <v>100</v>
      </c>
      <c r="N36" s="272">
        <f>K36/M36</f>
        <v>1970.9288547647275</v>
      </c>
    </row>
    <row r="37" spans="1:14">
      <c r="A37" s="113" t="s">
        <v>312</v>
      </c>
      <c r="B37" s="874" t="str">
        <f>VLOOKUP(A37,EQUIPOS!A7:D154,3,FALSE)</f>
        <v>Retroexcavadora sobre oruga, potencia 138 HP, balde de 1,5 m3.</v>
      </c>
      <c r="C37" s="875"/>
      <c r="D37" s="875"/>
      <c r="E37" s="875"/>
      <c r="F37" s="875"/>
      <c r="G37" s="875"/>
      <c r="H37" s="876"/>
      <c r="I37" s="421"/>
      <c r="J37" s="422"/>
      <c r="K37" s="269">
        <f>VLOOKUP(A37,EQUIPOS!A7:D164,4,FALSE)</f>
        <v>219786.53802473721</v>
      </c>
      <c r="L37" s="335"/>
      <c r="M37" s="336">
        <v>35</v>
      </c>
      <c r="N37" s="272">
        <f>K37/M37</f>
        <v>6279.6153721353485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7.6767229862288557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8258.2209498863049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3980.1742401738256</v>
      </c>
      <c r="N48" s="272">
        <f>K48*M48</f>
        <v>5174.2265122259732</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5" t="s">
        <v>953</v>
      </c>
      <c r="C55" s="826"/>
      <c r="D55" s="826"/>
      <c r="E55" s="826"/>
      <c r="F55" s="826"/>
      <c r="G55" s="826"/>
      <c r="H55" s="826"/>
      <c r="I55" s="826"/>
      <c r="J55" s="826"/>
      <c r="K55" s="826"/>
      <c r="L55" s="826"/>
      <c r="M55" s="827"/>
      <c r="N55" s="394">
        <f>SUM(N48:N54)</f>
        <v>5174.2265122259732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767.67229862288559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16019.64786492864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3203.9295729857281</v>
      </c>
      <c r="M84" s="861"/>
      <c r="N84" s="51"/>
    </row>
    <row r="85" spans="1:14">
      <c r="B85" s="89" t="s">
        <v>973</v>
      </c>
      <c r="C85" s="90"/>
      <c r="D85" s="90"/>
      <c r="E85" s="90"/>
      <c r="F85" s="90"/>
      <c r="G85" s="90"/>
      <c r="H85" s="90"/>
      <c r="I85" s="87"/>
      <c r="J85" s="88"/>
      <c r="K85" s="304">
        <v>0.05</v>
      </c>
      <c r="L85" s="860">
        <f>N79*K85</f>
        <v>800.98239324643203</v>
      </c>
      <c r="M85" s="861"/>
      <c r="N85" s="51"/>
    </row>
    <row r="86" spans="1:14" ht="15.75" thickBot="1">
      <c r="B86" s="91" t="s">
        <v>974</v>
      </c>
      <c r="C86" s="92"/>
      <c r="D86" s="92"/>
      <c r="E86" s="92"/>
      <c r="F86" s="92"/>
      <c r="G86" s="92"/>
      <c r="H86" s="92"/>
      <c r="I86" s="93"/>
      <c r="J86" s="94"/>
      <c r="K86" s="305">
        <v>0.05</v>
      </c>
      <c r="L86" s="862">
        <f>N79*K86</f>
        <v>800.98239324643203</v>
      </c>
      <c r="M86" s="863"/>
      <c r="N86" s="51"/>
    </row>
    <row r="87" spans="1:14" ht="15.75" thickBot="1">
      <c r="B87" s="825" t="s">
        <v>953</v>
      </c>
      <c r="C87" s="826"/>
      <c r="D87" s="826"/>
      <c r="E87" s="826"/>
      <c r="F87" s="826"/>
      <c r="G87" s="826"/>
      <c r="H87" s="826"/>
      <c r="I87" s="826"/>
      <c r="J87" s="826"/>
      <c r="K87" s="826"/>
      <c r="L87" s="826"/>
      <c r="M87" s="827"/>
      <c r="N87" s="52">
        <f>L84+L85+L86</f>
        <v>4805.8943594785924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20825.542224407232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7.75" customHeight="1" thickBot="1">
      <c r="B29" s="71" t="s">
        <v>943</v>
      </c>
      <c r="C29" s="804" t="s">
        <v>944</v>
      </c>
      <c r="D29" s="805"/>
      <c r="E29" s="805"/>
      <c r="F29" s="805"/>
      <c r="G29" s="805"/>
      <c r="H29" s="805"/>
      <c r="I29" s="805"/>
      <c r="J29" s="72"/>
      <c r="K29" s="342" t="s">
        <v>2215</v>
      </c>
      <c r="L29" s="801" t="s">
        <v>945</v>
      </c>
      <c r="M29" s="802"/>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5" t="s">
        <v>944</v>
      </c>
      <c r="C34" s="896"/>
      <c r="D34" s="896"/>
      <c r="E34" s="896"/>
      <c r="F34" s="896"/>
      <c r="G34" s="896"/>
      <c r="H34" s="897"/>
      <c r="I34" s="898" t="s">
        <v>948</v>
      </c>
      <c r="J34" s="899"/>
      <c r="K34" s="69" t="s">
        <v>949</v>
      </c>
      <c r="L34" s="900" t="s">
        <v>950</v>
      </c>
      <c r="M34" s="897"/>
      <c r="N34" s="70" t="s">
        <v>951</v>
      </c>
    </row>
    <row r="35" spans="1:14">
      <c r="A35" s="113" t="s">
        <v>263</v>
      </c>
      <c r="B35" s="874" t="str">
        <f>VLOOKUP(A35,EQUIPOS!A6:D154,3,FALSE)</f>
        <v xml:space="preserve">Motobomba 4 pulgadas
</v>
      </c>
      <c r="C35" s="875"/>
      <c r="D35" s="875"/>
      <c r="E35" s="875"/>
      <c r="F35" s="875"/>
      <c r="G35" s="875"/>
      <c r="H35" s="876"/>
      <c r="I35" s="267"/>
      <c r="J35" s="268"/>
      <c r="K35" s="269">
        <f>VLOOKUP(A35,EQUIPOS!A6:D163,4,FALSE)</f>
        <v>11039.417786647149</v>
      </c>
      <c r="L35" s="270"/>
      <c r="M35" s="336">
        <v>21</v>
      </c>
      <c r="N35" s="272">
        <f>K35/M35</f>
        <v>525.68656126891187</v>
      </c>
    </row>
    <row r="36" spans="1:14">
      <c r="A36" s="113" t="s">
        <v>129</v>
      </c>
      <c r="B36" s="874" t="str">
        <f>VLOOKUP(A36,EQUIPOS!A7:D154,3,FALSE)</f>
        <v xml:space="preserve">Buldozer, Potencia al volante de 140 HP, motor de 2200 RPM, longitud de hoja 4,80m. </v>
      </c>
      <c r="C36" s="875"/>
      <c r="D36" s="875"/>
      <c r="E36" s="875"/>
      <c r="F36" s="875"/>
      <c r="G36" s="875"/>
      <c r="H36" s="876"/>
      <c r="I36" s="421"/>
      <c r="J36" s="422"/>
      <c r="K36" s="269">
        <f>VLOOKUP(A36,EQUIPOS!A7:D164,4,FALSE)</f>
        <v>197092.88547647276</v>
      </c>
      <c r="L36" s="335"/>
      <c r="M36" s="336">
        <v>100</v>
      </c>
      <c r="N36" s="272">
        <f>K36/M36</f>
        <v>1970.9288547647275</v>
      </c>
    </row>
    <row r="37" spans="1:14">
      <c r="A37" s="113" t="s">
        <v>312</v>
      </c>
      <c r="B37" s="874" t="str">
        <f>VLOOKUP(A37,EQUIPOS!A8:D154,3,FALSE)</f>
        <v>Retroexcavadora sobre oruga, potencia 138 HP, balde de 1,5 m3.</v>
      </c>
      <c r="C37" s="875"/>
      <c r="D37" s="875"/>
      <c r="E37" s="875"/>
      <c r="F37" s="875"/>
      <c r="G37" s="875"/>
      <c r="H37" s="876"/>
      <c r="I37" s="328"/>
      <c r="J37" s="330"/>
      <c r="K37" s="269">
        <f>VLOOKUP(A37,EQUIPOS!A8:D165,4,FALSE)</f>
        <v>219786.53802473721</v>
      </c>
      <c r="L37" s="423"/>
      <c r="M37" s="424">
        <v>21</v>
      </c>
      <c r="N37" s="272">
        <f>K37/M37</f>
        <v>10466.02562022558</v>
      </c>
    </row>
    <row r="38" spans="1:14">
      <c r="B38" s="874"/>
      <c r="C38" s="875"/>
      <c r="D38" s="875"/>
      <c r="E38" s="875"/>
      <c r="F38" s="875"/>
      <c r="G38" s="875"/>
      <c r="H38" s="876"/>
      <c r="I38" s="36"/>
      <c r="J38" s="37"/>
      <c r="K38" s="269"/>
      <c r="L38" s="276"/>
      <c r="M38" s="336"/>
      <c r="N38" s="272"/>
    </row>
    <row r="39" spans="1:14">
      <c r="B39" s="320"/>
      <c r="C39" s="321"/>
      <c r="D39" s="321"/>
      <c r="E39" s="321"/>
      <c r="F39" s="323"/>
      <c r="G39" s="323"/>
      <c r="H39" s="125"/>
      <c r="I39" s="36"/>
      <c r="J39" s="37"/>
      <c r="K39" s="269"/>
      <c r="L39" s="276"/>
      <c r="M39" s="277"/>
      <c r="N39" s="273"/>
    </row>
    <row r="40" spans="1:14">
      <c r="B40" s="882" t="s">
        <v>952</v>
      </c>
      <c r="C40" s="883"/>
      <c r="D40" s="883"/>
      <c r="E40" s="38"/>
      <c r="F40" s="39"/>
      <c r="G40" s="39"/>
      <c r="H40" s="40"/>
      <c r="I40" s="36"/>
      <c r="J40" s="37"/>
      <c r="K40" s="279"/>
      <c r="L40" s="276"/>
      <c r="M40" s="401">
        <v>0.01</v>
      </c>
      <c r="N40" s="344">
        <f>N76*M40</f>
        <v>12.794538310381427</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SUM(N35:N41)</f>
        <v>12975.435574569601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3980.1742401738256</v>
      </c>
      <c r="N47" s="272">
        <f>K47*M47</f>
        <v>5174.2265122259732</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5174.2265122259732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2">
        <f>VLOOKUP(A59,TRANSPORTE!A5:D117,4,FALSE)</f>
        <v>1399.63700322575</v>
      </c>
      <c r="M59" s="913"/>
      <c r="N59" s="287">
        <f>K59*L59</f>
        <v>1819.5281041934752</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1819.5281041934752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127"/>
    </row>
    <row r="76" spans="1:15" ht="15.75" thickBot="1">
      <c r="B76" s="914" t="s">
        <v>953</v>
      </c>
      <c r="C76" s="868"/>
      <c r="D76" s="868"/>
      <c r="E76" s="868"/>
      <c r="F76" s="868"/>
      <c r="G76" s="868"/>
      <c r="H76" s="868"/>
      <c r="I76" s="868"/>
      <c r="J76" s="868"/>
      <c r="K76" s="868"/>
      <c r="L76" s="868"/>
      <c r="M76" s="869"/>
      <c r="N76" s="460">
        <f>SUM(N70:N75)</f>
        <v>1279.4538310381427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21248.644022027194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4249.7288044054394</v>
      </c>
      <c r="M83" s="861"/>
      <c r="N83" s="51"/>
    </row>
    <row r="84" spans="1:14">
      <c r="B84" s="89" t="s">
        <v>973</v>
      </c>
      <c r="C84" s="90"/>
      <c r="D84" s="90"/>
      <c r="E84" s="90"/>
      <c r="F84" s="90"/>
      <c r="G84" s="90"/>
      <c r="H84" s="90"/>
      <c r="I84" s="87"/>
      <c r="J84" s="88"/>
      <c r="K84" s="304">
        <v>0.05</v>
      </c>
      <c r="L84" s="860">
        <f>N78*K84</f>
        <v>1062.4322011013599</v>
      </c>
      <c r="M84" s="861"/>
      <c r="N84" s="51"/>
    </row>
    <row r="85" spans="1:14" ht="15.75" thickBot="1">
      <c r="B85" s="91" t="s">
        <v>974</v>
      </c>
      <c r="C85" s="92"/>
      <c r="D85" s="92"/>
      <c r="E85" s="92"/>
      <c r="F85" s="92"/>
      <c r="G85" s="92"/>
      <c r="H85" s="92"/>
      <c r="I85" s="93"/>
      <c r="J85" s="94"/>
      <c r="K85" s="305">
        <v>0.05</v>
      </c>
      <c r="L85" s="862">
        <f>N78*K85</f>
        <v>1062.4322011013599</v>
      </c>
      <c r="M85" s="863"/>
      <c r="N85" s="51"/>
    </row>
    <row r="86" spans="1:14" ht="15.75" thickBot="1">
      <c r="B86" s="825" t="s">
        <v>953</v>
      </c>
      <c r="C86" s="826"/>
      <c r="D86" s="826"/>
      <c r="E86" s="826"/>
      <c r="F86" s="826"/>
      <c r="G86" s="826"/>
      <c r="H86" s="826"/>
      <c r="I86" s="826"/>
      <c r="J86" s="826"/>
      <c r="K86" s="826"/>
      <c r="L86" s="826"/>
      <c r="M86" s="827"/>
      <c r="N86" s="52">
        <f>L83+L84+L85</f>
        <v>6374.5932066081596</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27623.237228635353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336">
        <v>2.5</v>
      </c>
      <c r="N36" s="272">
        <f>K36/M36</f>
        <v>2811.2231607815224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3217.2056607815225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14662.259517110933</v>
      </c>
      <c r="N48" s="272">
        <f>K48*M48</f>
        <v>19060.937372244214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1.3841609884906005</v>
      </c>
      <c r="N49" s="272">
        <f>K49*M49</f>
        <v>41.524829654718019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19102.462201898932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32258.845966873931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6451.7691933747865</v>
      </c>
      <c r="M84" s="861"/>
      <c r="N84" s="51"/>
    </row>
    <row r="85" spans="1:14">
      <c r="B85" s="89" t="s">
        <v>973</v>
      </c>
      <c r="C85" s="90"/>
      <c r="D85" s="90"/>
      <c r="E85" s="90"/>
      <c r="F85" s="90"/>
      <c r="G85" s="90"/>
      <c r="H85" s="90"/>
      <c r="I85" s="87"/>
      <c r="J85" s="88"/>
      <c r="K85" s="304">
        <v>0.05</v>
      </c>
      <c r="L85" s="860">
        <f>N79*K85</f>
        <v>1612.9422983436966</v>
      </c>
      <c r="M85" s="861"/>
      <c r="N85" s="51"/>
    </row>
    <row r="86" spans="1:14" ht="15.75" thickBot="1">
      <c r="B86" s="91" t="s">
        <v>974</v>
      </c>
      <c r="C86" s="92"/>
      <c r="D86" s="92"/>
      <c r="E86" s="92"/>
      <c r="F86" s="92"/>
      <c r="G86" s="92"/>
      <c r="H86" s="92"/>
      <c r="I86" s="93"/>
      <c r="J86" s="94"/>
      <c r="K86" s="305">
        <v>0.05</v>
      </c>
      <c r="L86" s="862">
        <f>N79*K86</f>
        <v>1612.9422983436966</v>
      </c>
      <c r="M86" s="863"/>
      <c r="N86" s="51"/>
    </row>
    <row r="87" spans="1:14" ht="15.75" thickBot="1">
      <c r="B87" s="825" t="s">
        <v>953</v>
      </c>
      <c r="C87" s="826"/>
      <c r="D87" s="826"/>
      <c r="E87" s="826"/>
      <c r="F87" s="826"/>
      <c r="G87" s="826"/>
      <c r="H87" s="826"/>
      <c r="I87" s="826"/>
      <c r="J87" s="826"/>
      <c r="K87" s="826"/>
      <c r="L87" s="826"/>
      <c r="M87" s="827"/>
      <c r="N87" s="52">
        <f>L84+L85+L86</f>
        <v>9677.6537900621788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41936.499756936108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336">
        <v>2.5</v>
      </c>
      <c r="N36" s="272">
        <f>K36/M36</f>
        <v>2811.2231607815224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3217.2056607815225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30072.427592424465</v>
      </c>
      <c r="N48" s="272">
        <f>K48*M48</f>
        <v>39094.155870151808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1.3841609884906005</v>
      </c>
      <c r="N49" s="272">
        <f>K49*M49</f>
        <v>41.524829654718019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39135.680699806529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45"/>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52292.064464781528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10458.412892956307</v>
      </c>
      <c r="M84" s="861"/>
      <c r="N84" s="51"/>
    </row>
    <row r="85" spans="1:14">
      <c r="B85" s="89" t="s">
        <v>973</v>
      </c>
      <c r="C85" s="90"/>
      <c r="D85" s="90"/>
      <c r="E85" s="90"/>
      <c r="F85" s="90"/>
      <c r="G85" s="90"/>
      <c r="H85" s="90"/>
      <c r="I85" s="87"/>
      <c r="J85" s="88"/>
      <c r="K85" s="304">
        <v>0.05</v>
      </c>
      <c r="L85" s="860">
        <f>N79*K85</f>
        <v>2614.6032232390767</v>
      </c>
      <c r="M85" s="861"/>
      <c r="N85" s="51"/>
    </row>
    <row r="86" spans="1:14" ht="15.75" thickBot="1">
      <c r="B86" s="91" t="s">
        <v>974</v>
      </c>
      <c r="C86" s="92"/>
      <c r="D86" s="92"/>
      <c r="E86" s="92"/>
      <c r="F86" s="92"/>
      <c r="G86" s="92"/>
      <c r="H86" s="92"/>
      <c r="I86" s="93"/>
      <c r="J86" s="94"/>
      <c r="K86" s="305">
        <v>0.05</v>
      </c>
      <c r="L86" s="862">
        <f>N79*K86</f>
        <v>2614.6032232390767</v>
      </c>
      <c r="M86" s="863"/>
      <c r="N86" s="51"/>
    </row>
    <row r="87" spans="1:14" ht="15.75" thickBot="1">
      <c r="B87" s="825" t="s">
        <v>953</v>
      </c>
      <c r="C87" s="826"/>
      <c r="D87" s="826"/>
      <c r="E87" s="826"/>
      <c r="F87" s="826"/>
      <c r="G87" s="826"/>
      <c r="H87" s="826"/>
      <c r="I87" s="826"/>
      <c r="J87" s="826"/>
      <c r="K87" s="826"/>
      <c r="L87" s="826"/>
      <c r="M87" s="827"/>
      <c r="N87" s="52">
        <f>L84+L85+L86</f>
        <v>15687.619339434461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67979.683804215994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336">
        <v>2.5</v>
      </c>
      <c r="N36" s="272">
        <f>K36/M36</f>
        <v>2811.2231607815224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3217.2056607815225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50042.743430044786</v>
      </c>
      <c r="N48" s="272">
        <f>K48*M48</f>
        <v>65055.566459058224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1.3841609884906005</v>
      </c>
      <c r="N49" s="272">
        <f>K49*M49</f>
        <v>41.524829654718019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65097.091288712945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78253.475053687944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15650.695010737589</v>
      </c>
      <c r="M84" s="861"/>
      <c r="N84" s="51"/>
    </row>
    <row r="85" spans="1:14">
      <c r="B85" s="89" t="s">
        <v>973</v>
      </c>
      <c r="C85" s="90"/>
      <c r="D85" s="90"/>
      <c r="E85" s="90"/>
      <c r="F85" s="90"/>
      <c r="G85" s="90"/>
      <c r="H85" s="90"/>
      <c r="I85" s="87"/>
      <c r="J85" s="88"/>
      <c r="K85" s="304">
        <v>0.05</v>
      </c>
      <c r="L85" s="860">
        <f>N79*K85</f>
        <v>3912.6737526843972</v>
      </c>
      <c r="M85" s="861"/>
      <c r="N85" s="51"/>
    </row>
    <row r="86" spans="1:14" ht="15.75" thickBot="1">
      <c r="B86" s="91" t="s">
        <v>974</v>
      </c>
      <c r="C86" s="92"/>
      <c r="D86" s="92"/>
      <c r="E86" s="92"/>
      <c r="F86" s="92"/>
      <c r="G86" s="92"/>
      <c r="H86" s="92"/>
      <c r="I86" s="93"/>
      <c r="J86" s="94"/>
      <c r="K86" s="305">
        <v>0.05</v>
      </c>
      <c r="L86" s="862">
        <f>N79*K86</f>
        <v>3912.6737526843972</v>
      </c>
      <c r="M86" s="863"/>
      <c r="N86" s="51"/>
    </row>
    <row r="87" spans="1:14" ht="15.75" thickBot="1">
      <c r="B87" s="825" t="s">
        <v>953</v>
      </c>
      <c r="C87" s="826"/>
      <c r="D87" s="826"/>
      <c r="E87" s="826"/>
      <c r="F87" s="826"/>
      <c r="G87" s="826"/>
      <c r="H87" s="826"/>
      <c r="I87" s="826"/>
      <c r="J87" s="826"/>
      <c r="K87" s="826"/>
      <c r="L87" s="826"/>
      <c r="M87" s="827"/>
      <c r="N87" s="52">
        <f>L84+L85+L86</f>
        <v>23476.042516106383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101729.51756979432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162</v>
      </c>
      <c r="B36" s="874" t="str">
        <f>VLOOKUP(A36,EQUIPOS!A6:D154,3,FALSE)</f>
        <v>Compactador manual (SALTARIN) Peso de operación (Kg.) 52, Fuerza de impacto por golpe (KN) 12.</v>
      </c>
      <c r="C36" s="875"/>
      <c r="D36" s="875"/>
      <c r="E36" s="875"/>
      <c r="F36" s="875"/>
      <c r="G36" s="875"/>
      <c r="H36" s="876"/>
      <c r="I36" s="267"/>
      <c r="J36" s="268"/>
      <c r="K36" s="269">
        <f>VLOOKUP(A36,EQUIPOS!A6:D163,4,FALSE)</f>
        <v>7028.0579019538063</v>
      </c>
      <c r="L36" s="270"/>
      <c r="M36" s="336">
        <v>2.5</v>
      </c>
      <c r="N36" s="272">
        <f>K36/M36</f>
        <v>2811.2231607815224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405.98250000000002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3217.2056607815225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56431.178761539864</v>
      </c>
      <c r="N48" s="272">
        <f>K48*M48</f>
        <v>73360.532390001827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1.3841609884906005</v>
      </c>
      <c r="N49" s="272">
        <f>K49*M49</f>
        <v>41.524829654718019</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73402.057219656548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86558.440984631539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17311.688196926309</v>
      </c>
      <c r="M84" s="861"/>
      <c r="N84" s="51"/>
    </row>
    <row r="85" spans="1:14">
      <c r="B85" s="89" t="s">
        <v>973</v>
      </c>
      <c r="C85" s="90"/>
      <c r="D85" s="90"/>
      <c r="E85" s="90"/>
      <c r="F85" s="90"/>
      <c r="G85" s="90"/>
      <c r="H85" s="90"/>
      <c r="I85" s="87"/>
      <c r="J85" s="88"/>
      <c r="K85" s="304">
        <v>0.05</v>
      </c>
      <c r="L85" s="860">
        <f>N79*K85</f>
        <v>4327.9220492315771</v>
      </c>
      <c r="M85" s="861"/>
      <c r="N85" s="51"/>
    </row>
    <row r="86" spans="1:14" ht="15.75" thickBot="1">
      <c r="B86" s="91" t="s">
        <v>974</v>
      </c>
      <c r="C86" s="92"/>
      <c r="D86" s="92"/>
      <c r="E86" s="92"/>
      <c r="F86" s="92"/>
      <c r="G86" s="92"/>
      <c r="H86" s="92"/>
      <c r="I86" s="93"/>
      <c r="J86" s="94"/>
      <c r="K86" s="305">
        <v>0.05</v>
      </c>
      <c r="L86" s="862">
        <f>N79*K86</f>
        <v>4327.9220492315771</v>
      </c>
      <c r="M86" s="863"/>
      <c r="N86" s="51"/>
    </row>
    <row r="87" spans="1:14" ht="15.75" thickBot="1">
      <c r="B87" s="825" t="s">
        <v>953</v>
      </c>
      <c r="C87" s="826"/>
      <c r="D87" s="826"/>
      <c r="E87" s="826"/>
      <c r="F87" s="826"/>
      <c r="G87" s="826"/>
      <c r="H87" s="826"/>
      <c r="I87" s="826"/>
      <c r="J87" s="826"/>
      <c r="K87" s="826"/>
      <c r="L87" s="826"/>
      <c r="M87" s="827"/>
      <c r="N87" s="52">
        <f>L84+L85+L86</f>
        <v>25967.532295389461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112525.973280021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52626.748286742812</v>
      </c>
      <c r="N48" s="272">
        <f>K48*M48</f>
        <v>68414.77277276566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68414.77277276566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78759.933376959132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15751.986675391827</v>
      </c>
      <c r="M84" s="861"/>
      <c r="N84" s="51"/>
    </row>
    <row r="85" spans="1:14">
      <c r="B85" s="89" t="s">
        <v>973</v>
      </c>
      <c r="C85" s="90"/>
      <c r="D85" s="90"/>
      <c r="E85" s="90"/>
      <c r="F85" s="90"/>
      <c r="G85" s="90"/>
      <c r="H85" s="90"/>
      <c r="I85" s="87"/>
      <c r="J85" s="88"/>
      <c r="K85" s="304">
        <v>0.05</v>
      </c>
      <c r="L85" s="860">
        <f>N79*K85</f>
        <v>3937.9966688479567</v>
      </c>
      <c r="M85" s="861"/>
      <c r="N85" s="51"/>
    </row>
    <row r="86" spans="1:14" ht="15.75" thickBot="1">
      <c r="B86" s="91" t="s">
        <v>974</v>
      </c>
      <c r="C86" s="92"/>
      <c r="D86" s="92"/>
      <c r="E86" s="92"/>
      <c r="F86" s="92"/>
      <c r="G86" s="92"/>
      <c r="H86" s="92"/>
      <c r="I86" s="93"/>
      <c r="J86" s="94"/>
      <c r="K86" s="305">
        <v>0.05</v>
      </c>
      <c r="L86" s="862">
        <f>N79*K86</f>
        <v>3937.9966688479567</v>
      </c>
      <c r="M86" s="863"/>
      <c r="N86" s="51"/>
    </row>
    <row r="87" spans="1:14" ht="15.75" thickBot="1">
      <c r="B87" s="825" t="s">
        <v>953</v>
      </c>
      <c r="C87" s="826"/>
      <c r="D87" s="826"/>
      <c r="E87" s="826"/>
      <c r="F87" s="826"/>
      <c r="G87" s="826"/>
      <c r="H87" s="826"/>
      <c r="I87" s="826"/>
      <c r="J87" s="826"/>
      <c r="K87" s="826"/>
      <c r="L87" s="826"/>
      <c r="M87" s="827"/>
      <c r="N87" s="52">
        <f>L84+L85+L86</f>
        <v>23627.980013087741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102387.91339004687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405.98250000000002</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59478.462414663023</v>
      </c>
      <c r="N48" s="272">
        <f>K48*M48</f>
        <v>77322.001139061933</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77322.001139061933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8119.65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87667.161743255405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17533.43234865108</v>
      </c>
      <c r="M84" s="861"/>
      <c r="N84" s="51"/>
    </row>
    <row r="85" spans="1:14">
      <c r="B85" s="89" t="s">
        <v>973</v>
      </c>
      <c r="C85" s="90"/>
      <c r="D85" s="90"/>
      <c r="E85" s="90"/>
      <c r="F85" s="90"/>
      <c r="G85" s="90"/>
      <c r="H85" s="90"/>
      <c r="I85" s="87"/>
      <c r="J85" s="88"/>
      <c r="K85" s="304">
        <v>0.05</v>
      </c>
      <c r="L85" s="860">
        <f>N79*K85</f>
        <v>4383.3580871627701</v>
      </c>
      <c r="M85" s="861"/>
      <c r="N85" s="51"/>
    </row>
    <row r="86" spans="1:14" ht="15.75" thickBot="1">
      <c r="B86" s="91" t="s">
        <v>974</v>
      </c>
      <c r="C86" s="92"/>
      <c r="D86" s="92"/>
      <c r="E86" s="92"/>
      <c r="F86" s="92"/>
      <c r="G86" s="92"/>
      <c r="H86" s="92"/>
      <c r="I86" s="93"/>
      <c r="J86" s="94"/>
      <c r="K86" s="305">
        <v>0.05</v>
      </c>
      <c r="L86" s="862">
        <f>N79*K86</f>
        <v>4383.3580871627701</v>
      </c>
      <c r="M86" s="863"/>
      <c r="N86" s="51"/>
    </row>
    <row r="87" spans="1:14" ht="15.75" thickBot="1">
      <c r="B87" s="825" t="s">
        <v>953</v>
      </c>
      <c r="C87" s="826"/>
      <c r="D87" s="826"/>
      <c r="E87" s="826"/>
      <c r="F87" s="826"/>
      <c r="G87" s="826"/>
      <c r="H87" s="826"/>
      <c r="I87" s="826"/>
      <c r="J87" s="826"/>
      <c r="K87" s="826"/>
      <c r="L87" s="826"/>
      <c r="M87" s="827"/>
      <c r="N87" s="52">
        <f>L84+L85+L86</f>
        <v>26300.148522976622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113967.31026623203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c r="B36" s="874"/>
      <c r="C36" s="875"/>
      <c r="D36" s="875"/>
      <c r="E36" s="875"/>
      <c r="F36" s="875"/>
      <c r="G36" s="875"/>
      <c r="H36" s="876"/>
      <c r="I36" s="267"/>
      <c r="J36" s="268"/>
      <c r="K36" s="269"/>
      <c r="L36" s="270"/>
      <c r="M36" s="336"/>
      <c r="N36" s="272"/>
      <c r="P36" s="106"/>
    </row>
    <row r="37" spans="1:16">
      <c r="A37" s="113"/>
      <c r="B37" s="874"/>
      <c r="C37" s="875"/>
      <c r="D37" s="875"/>
      <c r="E37" s="875"/>
      <c r="F37" s="875"/>
      <c r="G37" s="875"/>
      <c r="H37" s="876"/>
      <c r="I37" s="421"/>
      <c r="J37" s="422"/>
      <c r="K37" s="269"/>
      <c r="L37" s="335"/>
      <c r="M37" s="336"/>
      <c r="N37" s="272"/>
      <c r="P37" s="103"/>
    </row>
    <row r="38" spans="1:16">
      <c r="A38" s="113"/>
      <c r="B38" s="874"/>
      <c r="C38" s="875"/>
      <c r="D38" s="875"/>
      <c r="E38" s="875"/>
      <c r="F38" s="875"/>
      <c r="G38" s="875"/>
      <c r="H38" s="876"/>
      <c r="I38" s="328"/>
      <c r="J38" s="330"/>
      <c r="K38" s="269"/>
      <c r="L38" s="423"/>
      <c r="M38" s="424"/>
      <c r="N38" s="272"/>
      <c r="P38" s="106"/>
    </row>
    <row r="39" spans="1:16">
      <c r="B39" s="874"/>
      <c r="C39" s="875"/>
      <c r="D39" s="875"/>
      <c r="E39" s="875"/>
      <c r="F39" s="875"/>
      <c r="G39" s="875"/>
      <c r="H39" s="876"/>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2" t="s">
        <v>952</v>
      </c>
      <c r="C41" s="883"/>
      <c r="D41" s="883"/>
      <c r="E41" s="38"/>
      <c r="F41" s="39"/>
      <c r="G41" s="39"/>
      <c r="H41" s="40"/>
      <c r="I41" s="36"/>
      <c r="J41" s="37"/>
      <c r="K41" s="279"/>
      <c r="L41" s="276"/>
      <c r="M41" s="401">
        <v>0.05</v>
      </c>
      <c r="N41" s="344">
        <f>N77*M41</f>
        <v>270.65500000000003</v>
      </c>
      <c r="P41" s="106"/>
    </row>
    <row r="42" spans="1:16" ht="15.75" thickBot="1">
      <c r="B42" s="874"/>
      <c r="C42" s="875"/>
      <c r="D42" s="875"/>
      <c r="E42" s="875"/>
      <c r="F42" s="875"/>
      <c r="G42" s="875"/>
      <c r="H42" s="876"/>
      <c r="I42" s="884"/>
      <c r="J42" s="885"/>
      <c r="K42" s="41"/>
      <c r="L42" s="886"/>
      <c r="M42" s="887"/>
      <c r="N42" s="105"/>
    </row>
    <row r="43" spans="1:16" ht="15.75" thickBot="1">
      <c r="B43" s="825" t="s">
        <v>953</v>
      </c>
      <c r="C43" s="826"/>
      <c r="D43" s="826"/>
      <c r="E43" s="826"/>
      <c r="F43" s="826"/>
      <c r="G43" s="826"/>
      <c r="H43" s="826"/>
      <c r="I43" s="826"/>
      <c r="J43" s="826"/>
      <c r="K43" s="826"/>
      <c r="L43" s="826"/>
      <c r="M43" s="827"/>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0" t="s">
        <v>944</v>
      </c>
      <c r="C47" s="871"/>
      <c r="D47" s="871"/>
      <c r="E47" s="871"/>
      <c r="F47" s="871"/>
      <c r="G47" s="871"/>
      <c r="H47" s="871"/>
      <c r="I47" s="905"/>
      <c r="J47" s="315" t="s">
        <v>945</v>
      </c>
      <c r="K47" s="85" t="s">
        <v>946</v>
      </c>
      <c r="L47" s="906" t="s">
        <v>955</v>
      </c>
      <c r="M47" s="905"/>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53875.804628941834</v>
      </c>
      <c r="N48" s="272">
        <f>K48*M48</f>
        <v>70038.546017624394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70038.546017624394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2">
        <f>VLOOKUP(A60,TRANSPORTE!A5:D117,4,FALSE)</f>
        <v>1399.63700322575</v>
      </c>
      <c r="M60" s="913"/>
      <c r="N60" s="287">
        <f>K60*L60</f>
        <v>1819.5281041934752</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1819.5281041934752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77541.829121817878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15508.365824363576</v>
      </c>
      <c r="M84" s="861"/>
      <c r="N84" s="51"/>
    </row>
    <row r="85" spans="1:14">
      <c r="B85" s="89" t="s">
        <v>973</v>
      </c>
      <c r="C85" s="90"/>
      <c r="D85" s="90"/>
      <c r="E85" s="90"/>
      <c r="F85" s="90"/>
      <c r="G85" s="90"/>
      <c r="H85" s="90"/>
      <c r="I85" s="87"/>
      <c r="J85" s="88"/>
      <c r="K85" s="304">
        <v>0.05</v>
      </c>
      <c r="L85" s="860">
        <f>N79*K85</f>
        <v>3877.0914560908941</v>
      </c>
      <c r="M85" s="861"/>
      <c r="N85" s="51"/>
    </row>
    <row r="86" spans="1:14" ht="15.75" thickBot="1">
      <c r="B86" s="91" t="s">
        <v>974</v>
      </c>
      <c r="C86" s="92"/>
      <c r="D86" s="92"/>
      <c r="E86" s="92"/>
      <c r="F86" s="92"/>
      <c r="G86" s="92"/>
      <c r="H86" s="92"/>
      <c r="I86" s="93"/>
      <c r="J86" s="94"/>
      <c r="K86" s="305">
        <v>0.05</v>
      </c>
      <c r="L86" s="862">
        <f>N79*K86</f>
        <v>3877.0914560908941</v>
      </c>
      <c r="M86" s="863"/>
      <c r="N86" s="51"/>
    </row>
    <row r="87" spans="1:14" ht="15.75" thickBot="1">
      <c r="B87" s="825" t="s">
        <v>953</v>
      </c>
      <c r="C87" s="826"/>
      <c r="D87" s="826"/>
      <c r="E87" s="826"/>
      <c r="F87" s="826"/>
      <c r="G87" s="826"/>
      <c r="H87" s="826"/>
      <c r="I87" s="826"/>
      <c r="J87" s="826"/>
      <c r="K87" s="826"/>
      <c r="L87" s="826"/>
      <c r="M87" s="827"/>
      <c r="N87" s="52">
        <f>L84+L85+L86</f>
        <v>23262.548736545363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100804.37785836324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5931.5176727343969</v>
      </c>
      <c r="L36" s="270"/>
      <c r="M36" s="271">
        <v>2</v>
      </c>
      <c r="N36" s="272">
        <f>K36/M36</f>
        <v>2965.7588363671985</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616357.52939659357</v>
      </c>
      <c r="L37" s="335"/>
      <c r="M37" s="336">
        <v>4</v>
      </c>
      <c r="N37" s="272">
        <f>K37/M37</f>
        <v>154089.38234914839</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4947.7527629754795</v>
      </c>
      <c r="L38" s="423"/>
      <c r="M38" s="424">
        <v>2</v>
      </c>
      <c r="N38" s="272">
        <f>K38/M38</f>
        <v>2473.8763814877398</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160769.1063455526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3007.8883019122663</v>
      </c>
      <c r="N47" s="272">
        <f>K47*M47</f>
        <v>35719.336014161643</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16508.321136091723</v>
      </c>
      <c r="N48" s="272">
        <f>K48*M48</f>
        <v>8254.1605680458615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4260.0216268853019</v>
      </c>
      <c r="N49" s="272">
        <f>K49*M49</f>
        <v>2130.0108134426509</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437128.68755755079</v>
      </c>
      <c r="N50" s="272">
        <f>K50*M50</f>
        <v>57677.771487174286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103781.27888282444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65.869189849698003</v>
      </c>
      <c r="M59" s="913"/>
      <c r="N59" s="287">
        <f>K59*L59</f>
        <v>3.2934594924849003</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3.2934594924849003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276954.56647336239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55390.913294672479</v>
      </c>
      <c r="M83" s="861"/>
      <c r="N83" s="51"/>
    </row>
    <row r="84" spans="1:14">
      <c r="B84" s="89" t="s">
        <v>973</v>
      </c>
      <c r="C84" s="90"/>
      <c r="D84" s="90"/>
      <c r="E84" s="90"/>
      <c r="F84" s="90"/>
      <c r="G84" s="90"/>
      <c r="H84" s="90"/>
      <c r="I84" s="87"/>
      <c r="J84" s="88"/>
      <c r="K84" s="304">
        <v>0.05</v>
      </c>
      <c r="L84" s="860">
        <f>N78*K84</f>
        <v>13847.72832366812</v>
      </c>
      <c r="M84" s="861"/>
      <c r="N84" s="51"/>
    </row>
    <row r="85" spans="1:14" ht="15.75" thickBot="1">
      <c r="B85" s="91" t="s">
        <v>974</v>
      </c>
      <c r="C85" s="92"/>
      <c r="D85" s="92"/>
      <c r="E85" s="92"/>
      <c r="F85" s="92"/>
      <c r="G85" s="92"/>
      <c r="H85" s="92"/>
      <c r="I85" s="93"/>
      <c r="J85" s="94"/>
      <c r="K85" s="305">
        <v>0.05</v>
      </c>
      <c r="L85" s="862">
        <f>N78*K85</f>
        <v>13847.72832366812</v>
      </c>
      <c r="M85" s="863"/>
      <c r="N85" s="51"/>
    </row>
    <row r="86" spans="1:14" ht="15.75" thickBot="1">
      <c r="B86" s="825" t="s">
        <v>953</v>
      </c>
      <c r="C86" s="826"/>
      <c r="D86" s="826"/>
      <c r="E86" s="826"/>
      <c r="F86" s="826"/>
      <c r="G86" s="826"/>
      <c r="H86" s="826"/>
      <c r="I86" s="826"/>
      <c r="J86" s="826"/>
      <c r="K86" s="826"/>
      <c r="L86" s="826"/>
      <c r="M86" s="827"/>
      <c r="N86" s="52">
        <f>L83+L84+L85</f>
        <v>83086.369942008721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360040.93641537114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228</v>
      </c>
      <c r="B36" s="874" t="str">
        <f>VLOOKUP(A36,EQUIPOS!A6:D154,3,FALSE)</f>
        <v xml:space="preserve">Formaleta metálica (concreto hidráulico)
</v>
      </c>
      <c r="C36" s="875"/>
      <c r="D36" s="875"/>
      <c r="E36" s="875"/>
      <c r="F36" s="875"/>
      <c r="G36" s="875"/>
      <c r="H36" s="876"/>
      <c r="I36" s="267"/>
      <c r="J36" s="268"/>
      <c r="K36" s="269">
        <f>VLOOKUP(A36,EQUIPOS!A6:D163,4,FALSE)</f>
        <v>5931.5176727343969</v>
      </c>
      <c r="L36" s="270"/>
      <c r="M36" s="271">
        <v>2</v>
      </c>
      <c r="N36" s="272">
        <f>K36/M36</f>
        <v>2965.7588363671985</v>
      </c>
    </row>
    <row r="37" spans="1:14">
      <c r="A37" s="113" t="s">
        <v>282</v>
      </c>
      <c r="B37" s="874" t="str">
        <f>VLOOKUP(A37,EQUIPOS!A7:D154,3,FALSE)</f>
        <v>Piloteadora potencia 250KW, RPM 1800, fuerza elevadora 200KN</v>
      </c>
      <c r="C37" s="875"/>
      <c r="D37" s="875"/>
      <c r="E37" s="875"/>
      <c r="F37" s="875"/>
      <c r="G37" s="875"/>
      <c r="H37" s="876"/>
      <c r="I37" s="421"/>
      <c r="J37" s="422"/>
      <c r="K37" s="269">
        <f>VLOOKUP(A37,EQUIPOS!A7:D164,4,FALSE)</f>
        <v>616357.52939659357</v>
      </c>
      <c r="L37" s="335"/>
      <c r="M37" s="336">
        <v>4</v>
      </c>
      <c r="N37" s="272">
        <f>K37/M37</f>
        <v>154089.38234914839</v>
      </c>
    </row>
    <row r="38" spans="1:14">
      <c r="A38" s="113" t="s">
        <v>363</v>
      </c>
      <c r="B38" s="874" t="str">
        <f>VLOOKUP(A38,EQUIPOS!A8:D154,3,FALSE)</f>
        <v>Vibrador de concreto, Motor de 3 hp a 18.000 rpm Mangueras de 4 mt</v>
      </c>
      <c r="C38" s="875"/>
      <c r="D38" s="875"/>
      <c r="E38" s="875"/>
      <c r="F38" s="875"/>
      <c r="G38" s="875"/>
      <c r="H38" s="876"/>
      <c r="I38" s="328"/>
      <c r="J38" s="330"/>
      <c r="K38" s="269">
        <f>VLOOKUP(A38,EQUIPOS!A8:D165,4,FALSE)</f>
        <v>4947.7527629754795</v>
      </c>
      <c r="L38" s="423"/>
      <c r="M38" s="424">
        <v>2</v>
      </c>
      <c r="N38" s="272">
        <f>K38/M38</f>
        <v>2473.8763814877398</v>
      </c>
    </row>
    <row r="39" spans="1:14">
      <c r="B39" s="874"/>
      <c r="C39" s="875"/>
      <c r="D39" s="875"/>
      <c r="E39" s="881"/>
      <c r="F39" s="875"/>
      <c r="G39" s="875"/>
      <c r="H39" s="876"/>
      <c r="I39" s="36"/>
      <c r="J39" s="37"/>
      <c r="K39" s="274"/>
      <c r="L39" s="276"/>
      <c r="M39" s="277"/>
      <c r="N39" s="278"/>
    </row>
    <row r="40" spans="1:14">
      <c r="B40" s="882" t="s">
        <v>952</v>
      </c>
      <c r="C40" s="883"/>
      <c r="D40" s="883"/>
      <c r="E40" s="38"/>
      <c r="F40" s="39"/>
      <c r="G40" s="39"/>
      <c r="H40" s="40"/>
      <c r="I40" s="36"/>
      <c r="J40" s="37"/>
      <c r="K40" s="279"/>
      <c r="L40" s="276"/>
      <c r="M40" s="401">
        <v>0.1</v>
      </c>
      <c r="N40" s="344">
        <f>N76*M40</f>
        <v>1240.0887785492826</v>
      </c>
    </row>
    <row r="41" spans="1:14" ht="15.75" thickBot="1">
      <c r="B41" s="874"/>
      <c r="C41" s="875"/>
      <c r="D41" s="875"/>
      <c r="E41" s="875"/>
      <c r="F41" s="875"/>
      <c r="G41" s="875"/>
      <c r="H41" s="876"/>
      <c r="I41" s="884"/>
      <c r="J41" s="885"/>
      <c r="K41" s="41"/>
      <c r="L41" s="886"/>
      <c r="M41" s="887"/>
      <c r="N41" s="105"/>
    </row>
    <row r="42" spans="1:14" ht="15.75" thickBot="1">
      <c r="B42" s="825" t="s">
        <v>953</v>
      </c>
      <c r="C42" s="826"/>
      <c r="D42" s="826"/>
      <c r="E42" s="826"/>
      <c r="F42" s="826"/>
      <c r="G42" s="826"/>
      <c r="H42" s="826"/>
      <c r="I42" s="826"/>
      <c r="J42" s="826"/>
      <c r="K42" s="826"/>
      <c r="L42" s="826"/>
      <c r="M42" s="827"/>
      <c r="N42" s="394">
        <f>SUM(N36:N41)</f>
        <v>160769.1063455526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0" t="s">
        <v>944</v>
      </c>
      <c r="C46" s="871"/>
      <c r="D46" s="871"/>
      <c r="E46" s="871"/>
      <c r="F46" s="871"/>
      <c r="G46" s="871"/>
      <c r="H46" s="871"/>
      <c r="I46" s="905"/>
      <c r="J46" s="315" t="s">
        <v>945</v>
      </c>
      <c r="K46" s="85" t="s">
        <v>946</v>
      </c>
      <c r="L46" s="906" t="s">
        <v>955</v>
      </c>
      <c r="M46" s="905"/>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3007.8883019122663</v>
      </c>
      <c r="N47" s="272">
        <f>K47*M47</f>
        <v>35719.336014161643</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16508.321136091723</v>
      </c>
      <c r="N48" s="272">
        <f>K48*M48</f>
        <v>8254.1605680458615</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4260.0216268853019</v>
      </c>
      <c r="N49" s="272">
        <f>K49*M49</f>
        <v>2130.0108134426509</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437128.68755755079</v>
      </c>
      <c r="N50" s="272">
        <f>K50*M50</f>
        <v>57677.771487174286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5" t="s">
        <v>953</v>
      </c>
      <c r="C54" s="826"/>
      <c r="D54" s="826"/>
      <c r="E54" s="826"/>
      <c r="F54" s="826"/>
      <c r="G54" s="826"/>
      <c r="H54" s="826"/>
      <c r="I54" s="826"/>
      <c r="J54" s="826"/>
      <c r="K54" s="826"/>
      <c r="L54" s="826"/>
      <c r="M54" s="827"/>
      <c r="N54" s="394">
        <f>SUM(N47:N53)</f>
        <v>103781.27888282444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2">
        <f>VLOOKUP(A59,TRANSPORTE!A5:D117,4,FALSE)</f>
        <v>65.869189849698003</v>
      </c>
      <c r="M59" s="913"/>
      <c r="N59" s="287">
        <f>K59*L59</f>
        <v>3.2934594924849003</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3"/>
      <c r="M64" s="904"/>
      <c r="N64" s="127"/>
    </row>
    <row r="65" spans="1:15" ht="15.75" thickBot="1">
      <c r="B65" s="914" t="s">
        <v>953</v>
      </c>
      <c r="C65" s="868"/>
      <c r="D65" s="868"/>
      <c r="E65" s="868"/>
      <c r="F65" s="868"/>
      <c r="G65" s="868"/>
      <c r="H65" s="868"/>
      <c r="I65" s="868"/>
      <c r="J65" s="868"/>
      <c r="K65" s="868"/>
      <c r="L65" s="868"/>
      <c r="M65" s="869"/>
      <c r="N65" s="104">
        <f>N59+N60+N61+N62+N63</f>
        <v>3.2934594924849003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867"/>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1"/>
      <c r="C75" s="902"/>
      <c r="D75" s="902"/>
      <c r="E75" s="902"/>
      <c r="F75" s="902"/>
      <c r="G75" s="902"/>
      <c r="H75" s="902"/>
      <c r="I75" s="126"/>
      <c r="J75" s="126"/>
      <c r="K75" s="126"/>
      <c r="L75" s="915"/>
      <c r="M75" s="915"/>
      <c r="N75" s="45"/>
    </row>
    <row r="76" spans="1:15" ht="15.75" thickBot="1">
      <c r="B76" s="914" t="s">
        <v>953</v>
      </c>
      <c r="C76" s="868"/>
      <c r="D76" s="868"/>
      <c r="E76" s="868"/>
      <c r="F76" s="868"/>
      <c r="G76" s="868"/>
      <c r="H76" s="868"/>
      <c r="I76" s="868"/>
      <c r="J76" s="868"/>
      <c r="K76" s="868"/>
      <c r="L76" s="868"/>
      <c r="M76" s="869"/>
      <c r="N76" s="301">
        <f>SUM(N70:N75)</f>
        <v>12400.887785492825</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N42+N54+N65+N76</f>
        <v>276954.56647336239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55390.913294672479</v>
      </c>
      <c r="M83" s="861"/>
      <c r="N83" s="51"/>
    </row>
    <row r="84" spans="1:14">
      <c r="B84" s="89" t="s">
        <v>973</v>
      </c>
      <c r="C84" s="90"/>
      <c r="D84" s="90"/>
      <c r="E84" s="90"/>
      <c r="F84" s="90"/>
      <c r="G84" s="90"/>
      <c r="H84" s="90"/>
      <c r="I84" s="87"/>
      <c r="J84" s="88"/>
      <c r="K84" s="304">
        <v>0.05</v>
      </c>
      <c r="L84" s="860">
        <f>N78*K84</f>
        <v>13847.72832366812</v>
      </c>
      <c r="M84" s="861"/>
      <c r="N84" s="51"/>
    </row>
    <row r="85" spans="1:14" ht="15.75" thickBot="1">
      <c r="B85" s="91" t="s">
        <v>974</v>
      </c>
      <c r="C85" s="92"/>
      <c r="D85" s="92"/>
      <c r="E85" s="92"/>
      <c r="F85" s="92"/>
      <c r="G85" s="92"/>
      <c r="H85" s="92"/>
      <c r="I85" s="93"/>
      <c r="J85" s="94"/>
      <c r="K85" s="305">
        <v>0.05</v>
      </c>
      <c r="L85" s="862">
        <f>N78*K85</f>
        <v>13847.72832366812</v>
      </c>
      <c r="M85" s="863"/>
      <c r="N85" s="51"/>
    </row>
    <row r="86" spans="1:14" ht="15.75" thickBot="1">
      <c r="B86" s="825" t="s">
        <v>953</v>
      </c>
      <c r="C86" s="826"/>
      <c r="D86" s="826"/>
      <c r="E86" s="826"/>
      <c r="F86" s="826"/>
      <c r="G86" s="826"/>
      <c r="H86" s="826"/>
      <c r="I86" s="826"/>
      <c r="J86" s="826"/>
      <c r="K86" s="826"/>
      <c r="L86" s="826"/>
      <c r="M86" s="827"/>
      <c r="N86" s="52">
        <f>L83+L84+L85</f>
        <v>83086.369942008721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360040.93641537114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3"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243</v>
      </c>
      <c r="B36" s="874" t="str">
        <f>VLOOKUP(A36,EQUIPOS!A6:D154,3,FALSE)</f>
        <v>Grúa 10 ton</v>
      </c>
      <c r="C36" s="875"/>
      <c r="D36" s="875"/>
      <c r="E36" s="875"/>
      <c r="F36" s="875"/>
      <c r="G36" s="875"/>
      <c r="H36" s="876"/>
      <c r="I36" s="267"/>
      <c r="J36" s="268"/>
      <c r="K36" s="269">
        <f>VLOOKUP(A36,EQUIPOS!A6:D163,4,FALSE)</f>
        <v>216656.48762514058</v>
      </c>
      <c r="L36" s="270"/>
      <c r="M36" s="271">
        <v>0.158</v>
      </c>
      <c r="N36" s="272">
        <f t="shared" ref="N36:N44" si="0">K36/M36</f>
        <v>1371243.592564181</v>
      </c>
    </row>
    <row r="37" spans="1:14">
      <c r="A37" s="113" t="s">
        <v>121</v>
      </c>
      <c r="B37" s="874" t="str">
        <f>VLOOKUP(A37,EQUIPOS!A7:D154,3,FALSE)</f>
        <v>Bomba eléctrica para accionar la celda</v>
      </c>
      <c r="C37" s="875"/>
      <c r="D37" s="875"/>
      <c r="E37" s="875"/>
      <c r="F37" s="875"/>
      <c r="G37" s="875"/>
      <c r="H37" s="876"/>
      <c r="I37" s="421"/>
      <c r="J37" s="422"/>
      <c r="K37" s="269">
        <f>VLOOKUP(A37,EQUIPOS!A7:D164,4,FALSE)</f>
        <v>72531.014349050427</v>
      </c>
      <c r="L37" s="335"/>
      <c r="M37" s="336">
        <v>0.158</v>
      </c>
      <c r="N37" s="272">
        <f t="shared" si="0"/>
        <v>459057.0528420913</v>
      </c>
    </row>
    <row r="38" spans="1:14">
      <c r="A38" s="113" t="s">
        <v>217</v>
      </c>
      <c r="B38" s="874" t="str">
        <f>VLOOKUP(A38,EQUIPOS!A8:D154,3,FALSE)</f>
        <v>Equipo de soldadura y de acetileno (incluye soldadura)</v>
      </c>
      <c r="C38" s="875"/>
      <c r="D38" s="875"/>
      <c r="E38" s="875"/>
      <c r="F38" s="875"/>
      <c r="G38" s="875"/>
      <c r="H38" s="876"/>
      <c r="I38" s="421"/>
      <c r="J38" s="422"/>
      <c r="K38" s="438">
        <f>VLOOKUP(A38,EQUIPOS!A8:D165,4,FALSE)</f>
        <v>44434.351688729606</v>
      </c>
      <c r="L38" s="335"/>
      <c r="M38" s="336">
        <v>0.158</v>
      </c>
      <c r="N38" s="272">
        <f t="shared" si="0"/>
        <v>281230.07397930132</v>
      </c>
    </row>
    <row r="39" spans="1:14">
      <c r="A39" s="113" t="s">
        <v>255</v>
      </c>
      <c r="B39" s="874" t="str">
        <f>VLOOKUP(A39,EQUIPOS!A9:D154,3,FALSE)</f>
        <v>Manómetro cable de acero para bajar la celda</v>
      </c>
      <c r="C39" s="875"/>
      <c r="D39" s="875"/>
      <c r="E39" s="875"/>
      <c r="F39" s="875"/>
      <c r="G39" s="875"/>
      <c r="H39" s="876"/>
      <c r="I39" s="421"/>
      <c r="J39" s="422"/>
      <c r="K39" s="438">
        <f>VLOOKUP(A39,EQUIPOS!A9:D166,4,FALSE)</f>
        <v>1970304.4844833871</v>
      </c>
      <c r="L39" s="335"/>
      <c r="M39" s="336">
        <v>0.158</v>
      </c>
      <c r="N39" s="272">
        <f t="shared" si="0"/>
        <v>12470281.547363209</v>
      </c>
    </row>
    <row r="40" spans="1:14">
      <c r="A40" s="113" t="s">
        <v>1648</v>
      </c>
      <c r="B40" s="874" t="str">
        <f>VLOOKUP(A40,EQUIPOS!A10:D154,3,FALSE)</f>
        <v xml:space="preserve">Retroexcavadora sobre llantas 
</v>
      </c>
      <c r="C40" s="875"/>
      <c r="D40" s="875"/>
      <c r="E40" s="875"/>
      <c r="F40" s="875"/>
      <c r="G40" s="875"/>
      <c r="H40" s="876"/>
      <c r="I40" s="421"/>
      <c r="J40" s="422"/>
      <c r="K40" s="438">
        <f>VLOOKUP(A40,EQUIPOS!A10:D167,4,FALSE)</f>
        <v>127782.87094461465</v>
      </c>
      <c r="L40" s="335"/>
      <c r="M40" s="336">
        <v>0.158</v>
      </c>
      <c r="N40" s="272">
        <f t="shared" si="0"/>
        <v>808752.34775072569</v>
      </c>
    </row>
    <row r="41" spans="1:14">
      <c r="A41" s="113" t="s">
        <v>115</v>
      </c>
      <c r="B41" s="874" t="str">
        <f>VLOOKUP(A41,EQUIPOS!A6:D154,3,FALSE)</f>
        <v>Andamiaje para Aplicar la Carga (Equipos Sustituto de la Tara)</v>
      </c>
      <c r="C41" s="875"/>
      <c r="D41" s="875"/>
      <c r="E41" s="875"/>
      <c r="F41" s="875"/>
      <c r="G41" s="875"/>
      <c r="H41" s="876"/>
      <c r="I41" s="421"/>
      <c r="J41" s="422"/>
      <c r="K41" s="438">
        <f>VLOOKUP(A41,EQUIPOS!A6:D154,4,FALSE)</f>
        <v>70553.841791472296</v>
      </c>
      <c r="L41" s="335"/>
      <c r="M41" s="336">
        <v>0.158</v>
      </c>
      <c r="N41" s="272">
        <f t="shared" si="0"/>
        <v>446543.30247767275</v>
      </c>
    </row>
    <row r="42" spans="1:14">
      <c r="A42" s="113" t="s">
        <v>224</v>
      </c>
      <c r="B42" s="874" t="str">
        <f>VLOOKUP(A42,EQUIPOS!A12:D156,3,FALSE)</f>
        <v>Equipo de Medición (Deformimetros Eléctricos, Mecánicos, Celdas de Carga,  Etc.)</v>
      </c>
      <c r="C42" s="875"/>
      <c r="D42" s="875"/>
      <c r="E42" s="875"/>
      <c r="F42" s="875"/>
      <c r="G42" s="875"/>
      <c r="H42" s="876"/>
      <c r="I42" s="328"/>
      <c r="J42" s="330"/>
      <c r="K42" s="438">
        <f>VLOOKUP(A42,EQUIPOS!A12:D169,4,FALSE)</f>
        <v>145166.09041165761</v>
      </c>
      <c r="L42" s="423"/>
      <c r="M42" s="424">
        <v>0.158</v>
      </c>
      <c r="N42" s="272">
        <f t="shared" si="0"/>
        <v>918772.72412441531</v>
      </c>
    </row>
    <row r="43" spans="1:14">
      <c r="A43" t="s">
        <v>335</v>
      </c>
      <c r="B43" s="874" t="str">
        <f>VLOOKUP(A43,EQUIPOS!A13:D157,3,FALSE)</f>
        <v>Tara (Recebo, Agua, Etc.)</v>
      </c>
      <c r="C43" s="875"/>
      <c r="D43" s="875"/>
      <c r="E43" s="875"/>
      <c r="F43" s="875"/>
      <c r="G43" s="875"/>
      <c r="H43" s="876"/>
      <c r="I43" s="36"/>
      <c r="J43" s="37"/>
      <c r="K43" s="438">
        <f>VLOOKUP(A43,EQUIPOS!A13:D170,4,FALSE)</f>
        <v>6352.9676126392096</v>
      </c>
      <c r="L43" s="276"/>
      <c r="M43" s="277">
        <v>2.8000000000000001E-2</v>
      </c>
      <c r="N43" s="272">
        <f t="shared" si="0"/>
        <v>226891.70045140033</v>
      </c>
    </row>
    <row r="44" spans="1:14">
      <c r="A44" t="s">
        <v>216</v>
      </c>
      <c r="B44" s="874" t="str">
        <f>VLOOKUP(A44,EQUIPOS!A14:D158,3,FALSE)</f>
        <v xml:space="preserve">Equipo de topografía Teodolito electrónico con abertura de anteojo de 42 mm. Aumento del anteojo: 30x.Distancia mínima de enfoque: 1.0 m. Precisión: 5´´. Compensador con rango de trabajo ±3´. </v>
      </c>
      <c r="C44" s="875"/>
      <c r="D44" s="875"/>
      <c r="E44" s="875"/>
      <c r="F44" s="875"/>
      <c r="G44" s="875"/>
      <c r="H44" s="876"/>
      <c r="I44" s="36"/>
      <c r="J44" s="37"/>
      <c r="K44" s="438">
        <f>VLOOKUP(A44,EQUIPOS!A14:D171,4,FALSE)</f>
        <v>28623.363091593681</v>
      </c>
      <c r="L44" s="276"/>
      <c r="M44" s="277">
        <v>0.158</v>
      </c>
      <c r="N44" s="273">
        <f t="shared" si="0"/>
        <v>181160.52589616252</v>
      </c>
    </row>
    <row r="45" spans="1:14">
      <c r="B45" s="882" t="s">
        <v>952</v>
      </c>
      <c r="C45" s="883"/>
      <c r="D45" s="883"/>
      <c r="E45" s="38"/>
      <c r="F45" s="39"/>
      <c r="G45" s="39"/>
      <c r="H45" s="40"/>
      <c r="I45" s="36"/>
      <c r="J45" s="37"/>
      <c r="K45" s="279"/>
      <c r="L45" s="276"/>
      <c r="M45" s="401">
        <v>0.02</v>
      </c>
      <c r="N45" s="344">
        <f>N79*M45</f>
        <v>7707.987993879492</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17171640.855443038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21530641.991824754</v>
      </c>
      <c r="N52" s="272">
        <f t="shared" ref="N52:N58" si="1">K52*M52</f>
        <v>21530641.991824754</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147929.80925979387</v>
      </c>
      <c r="N53" s="272">
        <f t="shared" si="1"/>
        <v>4437894.2777938163</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84056.250538398643</v>
      </c>
      <c r="N54" s="272">
        <f t="shared" si="1"/>
        <v>5043375.0323039182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62908.865073858527</v>
      </c>
      <c r="N55" s="272">
        <f t="shared" si="1"/>
        <v>754906.38088630233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2523319.9078746452</v>
      </c>
      <c r="N56" s="272">
        <f t="shared" si="1"/>
        <v>5046639.8157492904</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1484715.5519803972</v>
      </c>
      <c r="N57" s="272">
        <f t="shared" si="1"/>
        <v>7423577.7599019855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14662.259517110933</v>
      </c>
      <c r="N58" s="272">
        <f t="shared" si="1"/>
        <v>1026358.1661977654</v>
      </c>
    </row>
    <row r="59" spans="1:14" ht="15.75" thickBot="1">
      <c r="B59" s="825" t="s">
        <v>953</v>
      </c>
      <c r="C59" s="826"/>
      <c r="D59" s="826"/>
      <c r="E59" s="826"/>
      <c r="F59" s="826"/>
      <c r="G59" s="826"/>
      <c r="H59" s="826"/>
      <c r="I59" s="826"/>
      <c r="J59" s="826"/>
      <c r="K59" s="826"/>
      <c r="L59" s="826"/>
      <c r="M59" s="827"/>
      <c r="N59" s="394">
        <f>SUM(N52:N58)</f>
        <v>45263393.424657829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2">
        <f>VLOOKUP(A64,TRANSPORTE!A5:D117,4,FALSE)</f>
        <v>135508.92627577615</v>
      </c>
      <c r="M64" s="913"/>
      <c r="N64" s="287">
        <f>K64*L64</f>
        <v>6775.4463137888079</v>
      </c>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6775.4463137888079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901"/>
      <c r="C78" s="902"/>
      <c r="D78" s="902"/>
      <c r="E78" s="902"/>
      <c r="F78" s="902"/>
      <c r="G78" s="902"/>
      <c r="H78" s="902"/>
      <c r="I78" s="126"/>
      <c r="J78" s="126"/>
      <c r="K78" s="126"/>
      <c r="L78" s="915"/>
      <c r="M78" s="915"/>
      <c r="N78" s="45"/>
    </row>
    <row r="79" spans="1:15" ht="15.75" thickBot="1">
      <c r="B79" s="914" t="s">
        <v>953</v>
      </c>
      <c r="C79" s="868"/>
      <c r="D79" s="868"/>
      <c r="E79" s="868"/>
      <c r="F79" s="868"/>
      <c r="G79" s="868"/>
      <c r="H79" s="868"/>
      <c r="I79" s="868"/>
      <c r="J79" s="868"/>
      <c r="K79" s="868"/>
      <c r="L79" s="868"/>
      <c r="M79" s="869"/>
      <c r="N79" s="301">
        <f>SUM(N75:N78)</f>
        <v>385399.39969397458</v>
      </c>
    </row>
    <row r="80" spans="1:15" ht="15.75" thickBot="1">
      <c r="B80" s="33"/>
      <c r="C80" s="34"/>
      <c r="D80" s="34"/>
      <c r="E80" s="34"/>
      <c r="F80" s="34"/>
      <c r="G80" s="34"/>
      <c r="H80" s="34"/>
      <c r="I80" s="34"/>
      <c r="J80" s="34"/>
      <c r="K80" s="34"/>
      <c r="L80" s="34"/>
      <c r="M80" s="34"/>
      <c r="N80" s="35"/>
    </row>
    <row r="81" spans="1:14" ht="15.75" thickBot="1">
      <c r="B81" s="825" t="s">
        <v>967</v>
      </c>
      <c r="C81" s="826"/>
      <c r="D81" s="826"/>
      <c r="E81" s="826"/>
      <c r="F81" s="826"/>
      <c r="G81" s="826"/>
      <c r="H81" s="826"/>
      <c r="I81" s="826"/>
      <c r="J81" s="826"/>
      <c r="K81" s="826"/>
      <c r="L81" s="826"/>
      <c r="M81" s="827"/>
      <c r="N81" s="99">
        <f>N47+N59+N70+N79</f>
        <v>62827209.126108631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0" t="s">
        <v>969</v>
      </c>
      <c r="C85" s="871"/>
      <c r="D85" s="871"/>
      <c r="E85" s="871"/>
      <c r="F85" s="871"/>
      <c r="G85" s="871"/>
      <c r="H85" s="871"/>
      <c r="I85" s="314"/>
      <c r="J85" s="334"/>
      <c r="K85" s="302" t="s">
        <v>970</v>
      </c>
      <c r="L85" s="872" t="s">
        <v>971</v>
      </c>
      <c r="M85" s="873"/>
      <c r="N85" s="303"/>
    </row>
    <row r="86" spans="1:14">
      <c r="B86" s="858" t="s">
        <v>972</v>
      </c>
      <c r="C86" s="859"/>
      <c r="D86" s="859"/>
      <c r="E86" s="859"/>
      <c r="F86" s="859"/>
      <c r="G86" s="859"/>
      <c r="H86" s="859"/>
      <c r="I86" s="87"/>
      <c r="J86" s="88"/>
      <c r="K86" s="304">
        <v>0.2</v>
      </c>
      <c r="L86" s="860">
        <f>N81*K86</f>
        <v>12565441.825221727</v>
      </c>
      <c r="M86" s="861"/>
      <c r="N86" s="51"/>
    </row>
    <row r="87" spans="1:14">
      <c r="B87" s="89" t="s">
        <v>973</v>
      </c>
      <c r="C87" s="90"/>
      <c r="D87" s="90"/>
      <c r="E87" s="90"/>
      <c r="F87" s="90"/>
      <c r="G87" s="90"/>
      <c r="H87" s="90"/>
      <c r="I87" s="87"/>
      <c r="J87" s="88"/>
      <c r="K87" s="304">
        <v>0.05</v>
      </c>
      <c r="L87" s="860">
        <f>N81*K87</f>
        <v>3141360.4563054317</v>
      </c>
      <c r="M87" s="861"/>
      <c r="N87" s="51"/>
    </row>
    <row r="88" spans="1:14" ht="15.75" thickBot="1">
      <c r="B88" s="91" t="s">
        <v>974</v>
      </c>
      <c r="C88" s="92"/>
      <c r="D88" s="92"/>
      <c r="E88" s="92"/>
      <c r="F88" s="92"/>
      <c r="G88" s="92"/>
      <c r="H88" s="92"/>
      <c r="I88" s="93"/>
      <c r="J88" s="94"/>
      <c r="K88" s="305">
        <v>0.05</v>
      </c>
      <c r="L88" s="862">
        <f>N81*K88</f>
        <v>3141360.4563054317</v>
      </c>
      <c r="M88" s="863"/>
      <c r="N88" s="51"/>
    </row>
    <row r="89" spans="1:14" ht="15.75" thickBot="1">
      <c r="B89" s="825" t="s">
        <v>953</v>
      </c>
      <c r="C89" s="826"/>
      <c r="D89" s="826"/>
      <c r="E89" s="826"/>
      <c r="F89" s="826"/>
      <c r="G89" s="826"/>
      <c r="H89" s="826"/>
      <c r="I89" s="826"/>
      <c r="J89" s="826"/>
      <c r="K89" s="826"/>
      <c r="L89" s="826"/>
      <c r="M89" s="827"/>
      <c r="N89" s="52">
        <f>L86+L87+L88</f>
        <v>18848162.737832591</v>
      </c>
    </row>
    <row r="90" spans="1:14" ht="15.75" thickBot="1">
      <c r="B90" s="33"/>
      <c r="C90" s="34"/>
      <c r="D90" s="34"/>
      <c r="E90" s="34"/>
      <c r="F90" s="34"/>
      <c r="G90" s="34"/>
      <c r="H90" s="34"/>
      <c r="I90" s="34"/>
      <c r="J90" s="34"/>
      <c r="K90" s="34"/>
      <c r="L90" s="34"/>
      <c r="M90" s="34"/>
      <c r="N90" s="35"/>
    </row>
    <row r="91" spans="1:14" ht="15.75" thickBot="1">
      <c r="A91" t="s">
        <v>2016</v>
      </c>
      <c r="B91" s="825" t="s">
        <v>975</v>
      </c>
      <c r="C91" s="826"/>
      <c r="D91" s="826"/>
      <c r="E91" s="826"/>
      <c r="F91" s="826"/>
      <c r="G91" s="826"/>
      <c r="H91" s="826"/>
      <c r="I91" s="826"/>
      <c r="J91" s="826"/>
      <c r="K91" s="826"/>
      <c r="L91" s="826"/>
      <c r="M91" s="827"/>
      <c r="N91" s="188">
        <f>N81+N89</f>
        <v>81675371.863941222</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140</v>
      </c>
      <c r="B36" s="874" t="str">
        <f>VLOOKUP(A36,EQUIPOS!A6:D154,3,FALSE)</f>
        <v>Camisa para Pilote D=1.20m</v>
      </c>
      <c r="C36" s="875"/>
      <c r="D36" s="875"/>
      <c r="E36" s="875"/>
      <c r="F36" s="875"/>
      <c r="G36" s="875"/>
      <c r="H36" s="876"/>
      <c r="I36" s="267"/>
      <c r="J36" s="268"/>
      <c r="K36" s="269">
        <f>VLOOKUP(A36,EQUIPOS!A6:D163,4,FALSE)</f>
        <v>41208.438568470541</v>
      </c>
      <c r="L36" s="270"/>
      <c r="M36" s="271">
        <v>1</v>
      </c>
      <c r="N36" s="272">
        <f t="shared" ref="N36:N42" si="0">K36/M36</f>
        <v>41208.438568470541</v>
      </c>
    </row>
    <row r="37" spans="1:14">
      <c r="A37" s="113" t="s">
        <v>206</v>
      </c>
      <c r="B37" s="874" t="str">
        <f>VLOOKUP(A37,EQUIPOS!A7:D154,3,FALSE)</f>
        <v>Equipo de Soldadura</v>
      </c>
      <c r="C37" s="875"/>
      <c r="D37" s="875"/>
      <c r="E37" s="875"/>
      <c r="F37" s="875"/>
      <c r="G37" s="875"/>
      <c r="H37" s="876"/>
      <c r="I37" s="421"/>
      <c r="J37" s="422"/>
      <c r="K37" s="269">
        <f>VLOOKUP(A37,EQUIPOS!A7:D164,4,FALSE)</f>
        <v>3612.9840062364128</v>
      </c>
      <c r="L37" s="335"/>
      <c r="M37" s="336">
        <v>1</v>
      </c>
      <c r="N37" s="272">
        <f t="shared" si="0"/>
        <v>3612.9840062364128</v>
      </c>
    </row>
    <row r="38" spans="1:14">
      <c r="A38" s="113" t="s">
        <v>242</v>
      </c>
      <c r="B38" s="874" t="str">
        <f>VLOOKUP(A38,EQUIPOS!A8:D154,3,FALSE)</f>
        <v>Grúa con torre capacidad 1 ton en la punta.</v>
      </c>
      <c r="C38" s="875"/>
      <c r="D38" s="875"/>
      <c r="E38" s="875"/>
      <c r="F38" s="875"/>
      <c r="G38" s="875"/>
      <c r="H38" s="876"/>
      <c r="I38" s="421"/>
      <c r="J38" s="422"/>
      <c r="K38" s="438">
        <f>VLOOKUP(A38,EQUIPOS!A8:D165,4,FALSE)</f>
        <v>225293.60985035033</v>
      </c>
      <c r="L38" s="335"/>
      <c r="M38" s="336">
        <v>2.5</v>
      </c>
      <c r="N38" s="272">
        <f t="shared" si="0"/>
        <v>90117.443940140132</v>
      </c>
    </row>
    <row r="39" spans="1:14">
      <c r="A39" s="113" t="s">
        <v>267</v>
      </c>
      <c r="B39" s="874" t="str">
        <f>VLOOKUP(A39,EQUIPOS!A9:D154,3,FALSE)</f>
        <v>Motobomba de concreto</v>
      </c>
      <c r="C39" s="875"/>
      <c r="D39" s="875"/>
      <c r="E39" s="875"/>
      <c r="F39" s="875"/>
      <c r="G39" s="875"/>
      <c r="H39" s="876"/>
      <c r="I39" s="421"/>
      <c r="J39" s="422"/>
      <c r="K39" s="438">
        <f>VLOOKUP(A39,EQUIPOS!A9:D166,4,FALSE)</f>
        <v>91169.394529659301</v>
      </c>
      <c r="L39" s="335"/>
      <c r="M39" s="336">
        <v>2.5499800000000001</v>
      </c>
      <c r="N39" s="272">
        <f t="shared" si="0"/>
        <v>35752.984152683275</v>
      </c>
    </row>
    <row r="40" spans="1:14">
      <c r="A40" s="113" t="s">
        <v>277</v>
      </c>
      <c r="B40" s="874" t="str">
        <f>VLOOKUP(A40,EQUIPOS!A10:D154,3,FALSE)</f>
        <v>Pala auxiliar de piloteadora</v>
      </c>
      <c r="C40" s="875"/>
      <c r="D40" s="875"/>
      <c r="E40" s="875"/>
      <c r="F40" s="875"/>
      <c r="G40" s="875"/>
      <c r="H40" s="876"/>
      <c r="I40" s="421"/>
      <c r="J40" s="422"/>
      <c r="K40" s="438">
        <f>VLOOKUP(A40,EQUIPOS!A10:D167,4,FALSE)</f>
        <v>412708.75596604589</v>
      </c>
      <c r="L40" s="335"/>
      <c r="M40" s="336">
        <v>2.5</v>
      </c>
      <c r="N40" s="272">
        <f t="shared" si="0"/>
        <v>165083.50238641835</v>
      </c>
    </row>
    <row r="41" spans="1:14">
      <c r="A41" s="113" t="s">
        <v>282</v>
      </c>
      <c r="B41" s="874" t="str">
        <f>VLOOKUP(A41,EQUIPOS!A6:D154,3,FALSE)</f>
        <v>Piloteadora potencia 250KW, RPM 1800, fuerza elevadora 200KN</v>
      </c>
      <c r="C41" s="875"/>
      <c r="D41" s="875"/>
      <c r="E41" s="875"/>
      <c r="F41" s="875"/>
      <c r="G41" s="875"/>
      <c r="H41" s="876"/>
      <c r="I41" s="421"/>
      <c r="J41" s="422"/>
      <c r="K41" s="438">
        <f>VLOOKUP(A41,EQUIPOS!A6:D154,4,FALSE)</f>
        <v>616357.52939659357</v>
      </c>
      <c r="L41" s="335"/>
      <c r="M41" s="336">
        <v>1</v>
      </c>
      <c r="N41" s="272">
        <f t="shared" si="0"/>
        <v>616357.52939659357</v>
      </c>
    </row>
    <row r="42" spans="1:14">
      <c r="A42" s="113" t="s">
        <v>310</v>
      </c>
      <c r="B42" s="874" t="str">
        <f>VLOOKUP(A42,EQUIPOS!A12:D156,3,FALSE)</f>
        <v>Retroexcavadora A25C</v>
      </c>
      <c r="C42" s="875"/>
      <c r="D42" s="875"/>
      <c r="E42" s="875"/>
      <c r="F42" s="875"/>
      <c r="G42" s="875"/>
      <c r="H42" s="876"/>
      <c r="I42" s="328"/>
      <c r="J42" s="330"/>
      <c r="K42" s="438">
        <f>VLOOKUP(A42,EQUIPOS!A12:D169,4,FALSE)</f>
        <v>138610.20245758275</v>
      </c>
      <c r="L42" s="423"/>
      <c r="M42" s="424">
        <v>2.5</v>
      </c>
      <c r="N42" s="272">
        <f t="shared" si="0"/>
        <v>55444.080983033098</v>
      </c>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N83*M45</f>
        <v>8989.0050753001669</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1016565.9685088755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10044.749819554096</v>
      </c>
      <c r="N52" s="272">
        <f>K52*M52</f>
        <v>23655.385825049896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3007.8883019122663</v>
      </c>
      <c r="N53" s="272">
        <f>K53*M53</f>
        <v>372076.41681418376</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437128.68755755079</v>
      </c>
      <c r="N54" s="272">
        <f>K54*M54</f>
        <v>360486.07179483928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SUM(N52:N58)</f>
        <v>756217.87443407299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2">
        <f>VLOOKUP(A64,TRANSPORTE!A5:D117,4,FALSE)</f>
        <v>1399.63700322575</v>
      </c>
      <c r="M64" s="913"/>
      <c r="N64" s="287">
        <f>K64*L64</f>
        <v>1819.5281041934752</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2">
        <f>VLOOKUP(A65,TRANSPORTE!A6:D117,4,FALSE)</f>
        <v>65.869189849698003</v>
      </c>
      <c r="M65" s="913"/>
      <c r="N65" s="287">
        <f>K65*L65</f>
        <v>3.2934594924849003</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1822.8215636859602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1"/>
      <c r="C82" s="902"/>
      <c r="D82" s="902"/>
      <c r="E82" s="902"/>
      <c r="F82" s="902"/>
      <c r="G82" s="902"/>
      <c r="H82" s="902"/>
      <c r="I82" s="126"/>
      <c r="J82" s="126"/>
      <c r="K82" s="126"/>
      <c r="L82" s="915"/>
      <c r="M82" s="915"/>
      <c r="N82" s="127"/>
    </row>
    <row r="83" spans="1:14" ht="15.75" thickBot="1">
      <c r="B83" s="914" t="s">
        <v>953</v>
      </c>
      <c r="C83" s="868"/>
      <c r="D83" s="868"/>
      <c r="E83" s="868"/>
      <c r="F83" s="868"/>
      <c r="G83" s="868"/>
      <c r="H83" s="868"/>
      <c r="I83" s="868"/>
      <c r="J83" s="868"/>
      <c r="K83" s="868"/>
      <c r="L83" s="868"/>
      <c r="M83" s="869"/>
      <c r="N83" s="460">
        <f>SUM(N76:N82)</f>
        <v>89890.050753001662</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N47+N59+N70+N83</f>
        <v>1864496.7152596361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372899.34305192722</v>
      </c>
      <c r="M90" s="861"/>
      <c r="N90" s="51"/>
    </row>
    <row r="91" spans="1:14">
      <c r="B91" s="89" t="s">
        <v>973</v>
      </c>
      <c r="C91" s="90"/>
      <c r="D91" s="90"/>
      <c r="E91" s="90"/>
      <c r="F91" s="90"/>
      <c r="G91" s="90"/>
      <c r="H91" s="90"/>
      <c r="I91" s="87"/>
      <c r="J91" s="88"/>
      <c r="K91" s="304">
        <v>0.05</v>
      </c>
      <c r="L91" s="860">
        <f>N85*K91</f>
        <v>93224.835762981806</v>
      </c>
      <c r="M91" s="861"/>
      <c r="N91" s="51"/>
    </row>
    <row r="92" spans="1:14" ht="15.75" thickBot="1">
      <c r="B92" s="91" t="s">
        <v>974</v>
      </c>
      <c r="C92" s="92"/>
      <c r="D92" s="92"/>
      <c r="E92" s="92"/>
      <c r="F92" s="92"/>
      <c r="G92" s="92"/>
      <c r="H92" s="92"/>
      <c r="I92" s="93"/>
      <c r="J92" s="94"/>
      <c r="K92" s="305">
        <v>0.05</v>
      </c>
      <c r="L92" s="862">
        <f>N85*K92</f>
        <v>93224.835762981806</v>
      </c>
      <c r="M92" s="863"/>
      <c r="N92" s="51"/>
    </row>
    <row r="93" spans="1:14" ht="15.75" thickBot="1">
      <c r="B93" s="825" t="s">
        <v>953</v>
      </c>
      <c r="C93" s="826"/>
      <c r="D93" s="826"/>
      <c r="E93" s="826"/>
      <c r="F93" s="826"/>
      <c r="G93" s="826"/>
      <c r="H93" s="826"/>
      <c r="I93" s="826"/>
      <c r="J93" s="826"/>
      <c r="K93" s="826"/>
      <c r="L93" s="826"/>
      <c r="M93" s="827"/>
      <c r="N93" s="52">
        <f>L90+L91+L92</f>
        <v>559349.01457789086</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2423845.729837527</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182</v>
      </c>
      <c r="B36" s="874" t="str">
        <f>VLOOKUP(A36,EQUIPOS!A6:D154,3,FALSE)</f>
        <v xml:space="preserve">Compresor para penetrar roca
</v>
      </c>
      <c r="C36" s="875"/>
      <c r="D36" s="875"/>
      <c r="E36" s="875"/>
      <c r="F36" s="875"/>
      <c r="G36" s="875"/>
      <c r="H36" s="876"/>
      <c r="I36" s="267"/>
      <c r="J36" s="268"/>
      <c r="K36" s="269">
        <f>VLOOKUP(A36,EQUIPOS!A6:D163,4,FALSE)</f>
        <v>39023.142583778928</v>
      </c>
      <c r="L36" s="270"/>
      <c r="M36" s="271">
        <v>0.125</v>
      </c>
      <c r="N36" s="272">
        <f>K36/M36</f>
        <v>312185.14067023143</v>
      </c>
    </row>
    <row r="37" spans="1:14">
      <c r="A37" s="113" t="s">
        <v>242</v>
      </c>
      <c r="B37" s="874" t="str">
        <f>VLOOKUP(A37,EQUIPOS!A7:D154,3,FALSE)</f>
        <v>Grúa con torre capacidad 1 ton en la punta.</v>
      </c>
      <c r="C37" s="875"/>
      <c r="D37" s="875"/>
      <c r="E37" s="875"/>
      <c r="F37" s="875"/>
      <c r="G37" s="875"/>
      <c r="H37" s="876"/>
      <c r="I37" s="421"/>
      <c r="J37" s="422"/>
      <c r="K37" s="269">
        <f>VLOOKUP(A37,EQUIPOS!A7:D164,4,FALSE)</f>
        <v>225293.60985035033</v>
      </c>
      <c r="L37" s="335"/>
      <c r="M37" s="336">
        <v>2.5</v>
      </c>
      <c r="N37" s="272">
        <f>K37/M37</f>
        <v>90117.443940140132</v>
      </c>
    </row>
    <row r="38" spans="1:14">
      <c r="A38" s="113" t="s">
        <v>267</v>
      </c>
      <c r="B38" s="874" t="str">
        <f>VLOOKUP(A38,EQUIPOS!A8:D154,3,FALSE)</f>
        <v>Motobomba de concreto</v>
      </c>
      <c r="C38" s="875"/>
      <c r="D38" s="875"/>
      <c r="E38" s="875"/>
      <c r="F38" s="875"/>
      <c r="G38" s="875"/>
      <c r="H38" s="876"/>
      <c r="I38" s="421"/>
      <c r="J38" s="422"/>
      <c r="K38" s="438">
        <f>VLOOKUP(A38,EQUIPOS!A8:D165,4,FALSE)</f>
        <v>91169.394529659301</v>
      </c>
      <c r="L38" s="335"/>
      <c r="M38" s="336">
        <v>0.65</v>
      </c>
      <c r="N38" s="272">
        <f>K38/M38</f>
        <v>140260.60696870662</v>
      </c>
    </row>
    <row r="39" spans="1:14">
      <c r="A39" s="113" t="s">
        <v>310</v>
      </c>
      <c r="B39" s="874" t="str">
        <f>VLOOKUP(A39,EQUIPOS!A9:D154,3,FALSE)</f>
        <v>Retroexcavadora A25C</v>
      </c>
      <c r="C39" s="875"/>
      <c r="D39" s="875"/>
      <c r="E39" s="875"/>
      <c r="F39" s="875"/>
      <c r="G39" s="875"/>
      <c r="H39" s="876"/>
      <c r="I39" s="421"/>
      <c r="J39" s="422"/>
      <c r="K39" s="438">
        <f>VLOOKUP(A39,EQUIPOS!A9:D166,4,FALSE)</f>
        <v>138610.20245758275</v>
      </c>
      <c r="L39" s="335"/>
      <c r="M39" s="336">
        <v>0.65</v>
      </c>
      <c r="N39" s="272">
        <f>K39/M39</f>
        <v>213246.46531935807</v>
      </c>
    </row>
    <row r="40" spans="1:14">
      <c r="A40" s="113"/>
      <c r="B40" s="874"/>
      <c r="C40" s="875"/>
      <c r="D40" s="875"/>
      <c r="E40" s="875"/>
      <c r="F40" s="875"/>
      <c r="G40" s="875"/>
      <c r="H40" s="876"/>
      <c r="I40" s="421"/>
      <c r="J40" s="422"/>
      <c r="K40" s="438"/>
      <c r="L40" s="335"/>
      <c r="M40" s="336"/>
      <c r="N40" s="272"/>
    </row>
    <row r="41" spans="1:14">
      <c r="A41" s="113"/>
      <c r="B41" s="874"/>
      <c r="C41" s="875"/>
      <c r="D41" s="875"/>
      <c r="E41" s="875"/>
      <c r="F41" s="875"/>
      <c r="G41" s="875"/>
      <c r="H41" s="876"/>
      <c r="I41" s="421"/>
      <c r="J41" s="422"/>
      <c r="K41" s="438"/>
      <c r="L41" s="335"/>
      <c r="M41" s="336"/>
      <c r="N41" s="272"/>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N87*M45</f>
        <v>46742.82639156087</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394">
        <f>SUM(N36:N46)</f>
        <v>802552.48328999709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0" t="s">
        <v>944</v>
      </c>
      <c r="C51" s="871"/>
      <c r="D51" s="871"/>
      <c r="E51" s="871"/>
      <c r="F51" s="871"/>
      <c r="G51" s="871"/>
      <c r="H51" s="871"/>
      <c r="I51" s="905"/>
      <c r="J51" s="315" t="s">
        <v>945</v>
      </c>
      <c r="K51" s="85" t="s">
        <v>946</v>
      </c>
      <c r="L51" s="906" t="s">
        <v>955</v>
      </c>
      <c r="M51" s="905"/>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3007.8883019122663</v>
      </c>
      <c r="N52" s="272">
        <f>K52*M52</f>
        <v>535790.04021242459</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437128.68755755079</v>
      </c>
      <c r="N53" s="272">
        <f t="shared" ref="N53:N59" si="0">K53*M53</f>
        <v>519099.94338456856</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6301.9425469418911</v>
      </c>
      <c r="N54" s="272">
        <f t="shared" si="0"/>
        <v>1890.5827640825673</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2257.2471504615942</v>
      </c>
      <c r="N55" s="272">
        <f t="shared" si="0"/>
        <v>6771.7414513847825</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12178.986318788971</v>
      </c>
      <c r="N56" s="272">
        <f t="shared" si="0"/>
        <v>3044.7465796972429</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1216.1643511642246</v>
      </c>
      <c r="N57" s="272">
        <f t="shared" si="0"/>
        <v>1216.1643511642246</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12825.00588500455</v>
      </c>
      <c r="N58" s="272">
        <f t="shared" si="0"/>
        <v>12825.00588500455</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10945.479160478022</v>
      </c>
      <c r="N59" s="272">
        <f t="shared" si="0"/>
        <v>5013.0294554989341</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5" t="s">
        <v>953</v>
      </c>
      <c r="C63" s="826"/>
      <c r="D63" s="826"/>
      <c r="E63" s="826"/>
      <c r="F63" s="826"/>
      <c r="G63" s="826"/>
      <c r="H63" s="826"/>
      <c r="I63" s="826"/>
      <c r="J63" s="826"/>
      <c r="K63" s="826"/>
      <c r="L63" s="826"/>
      <c r="M63" s="827"/>
      <c r="N63" s="394">
        <f>SUM(N52:N62)</f>
        <v>1085651.2540838255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2">
        <f>VLOOKUP(A68,TRANSPORTE!A5:D117,4,FALSE)</f>
        <v>1399.63700322575</v>
      </c>
      <c r="M68" s="913"/>
      <c r="N68" s="287">
        <f>K68*L68</f>
        <v>1819.5281041934752</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2">
        <f>VLOOKUP(A69,TRANSPORTE!A6:D117,4,FALSE)</f>
        <v>65.869189849698003</v>
      </c>
      <c r="M69" s="913"/>
      <c r="N69" s="287">
        <f>K69*L69</f>
        <v>3.2934594924849003</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1822.8215636859602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1"/>
      <c r="C86" s="902"/>
      <c r="D86" s="902"/>
      <c r="E86" s="902"/>
      <c r="F86" s="902"/>
      <c r="G86" s="902"/>
      <c r="H86" s="902"/>
      <c r="I86" s="126"/>
      <c r="J86" s="126"/>
      <c r="K86" s="126"/>
      <c r="L86" s="915"/>
      <c r="M86" s="915"/>
      <c r="N86" s="45"/>
    </row>
    <row r="87" spans="1:14" ht="15.75" thickBot="1">
      <c r="B87" s="914" t="s">
        <v>953</v>
      </c>
      <c r="C87" s="868"/>
      <c r="D87" s="868"/>
      <c r="E87" s="868"/>
      <c r="F87" s="868"/>
      <c r="G87" s="868"/>
      <c r="H87" s="868"/>
      <c r="I87" s="868"/>
      <c r="J87" s="868"/>
      <c r="K87" s="868"/>
      <c r="L87" s="868"/>
      <c r="M87" s="869"/>
      <c r="N87" s="301">
        <f>SUM(N80:N86)</f>
        <v>467428.26391560864</v>
      </c>
    </row>
    <row r="88" spans="1:14" ht="15.75" thickBot="1">
      <c r="B88" s="33"/>
      <c r="C88" s="34"/>
      <c r="D88" s="34"/>
      <c r="E88" s="34"/>
      <c r="F88" s="34"/>
      <c r="G88" s="34"/>
      <c r="H88" s="34"/>
      <c r="I88" s="34"/>
      <c r="J88" s="34"/>
      <c r="K88" s="34"/>
      <c r="L88" s="34"/>
      <c r="M88" s="34"/>
      <c r="N88" s="35"/>
    </row>
    <row r="89" spans="1:14" ht="15.75" thickBot="1">
      <c r="B89" s="825" t="s">
        <v>967</v>
      </c>
      <c r="C89" s="826"/>
      <c r="D89" s="826"/>
      <c r="E89" s="826"/>
      <c r="F89" s="826"/>
      <c r="G89" s="826"/>
      <c r="H89" s="826"/>
      <c r="I89" s="826"/>
      <c r="J89" s="826"/>
      <c r="K89" s="826"/>
      <c r="L89" s="826"/>
      <c r="M89" s="827"/>
      <c r="N89" s="99">
        <f>N47+N63+N74+N87</f>
        <v>2357454.8228531172</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0" t="s">
        <v>969</v>
      </c>
      <c r="C93" s="871"/>
      <c r="D93" s="871"/>
      <c r="E93" s="871"/>
      <c r="F93" s="871"/>
      <c r="G93" s="871"/>
      <c r="H93" s="871"/>
      <c r="I93" s="314"/>
      <c r="J93" s="334"/>
      <c r="K93" s="302" t="s">
        <v>970</v>
      </c>
      <c r="L93" s="872" t="s">
        <v>971</v>
      </c>
      <c r="M93" s="873"/>
      <c r="N93" s="303"/>
    </row>
    <row r="94" spans="1:14">
      <c r="B94" s="858" t="s">
        <v>972</v>
      </c>
      <c r="C94" s="859"/>
      <c r="D94" s="859"/>
      <c r="E94" s="859"/>
      <c r="F94" s="859"/>
      <c r="G94" s="859"/>
      <c r="H94" s="859"/>
      <c r="I94" s="87"/>
      <c r="J94" s="88"/>
      <c r="K94" s="304">
        <v>0.2</v>
      </c>
      <c r="L94" s="860">
        <f>N89*K94</f>
        <v>471490.96457062347</v>
      </c>
      <c r="M94" s="861"/>
      <c r="N94" s="51"/>
    </row>
    <row r="95" spans="1:14">
      <c r="B95" s="89" t="s">
        <v>973</v>
      </c>
      <c r="C95" s="90"/>
      <c r="D95" s="90"/>
      <c r="E95" s="90"/>
      <c r="F95" s="90"/>
      <c r="G95" s="90"/>
      <c r="H95" s="90"/>
      <c r="I95" s="87"/>
      <c r="J95" s="88"/>
      <c r="K95" s="304">
        <v>0.05</v>
      </c>
      <c r="L95" s="860">
        <f>N89*K95</f>
        <v>117872.74114265587</v>
      </c>
      <c r="M95" s="861"/>
      <c r="N95" s="51"/>
    </row>
    <row r="96" spans="1:14" ht="15.75" thickBot="1">
      <c r="B96" s="91" t="s">
        <v>974</v>
      </c>
      <c r="C96" s="92"/>
      <c r="D96" s="92"/>
      <c r="E96" s="92"/>
      <c r="F96" s="92"/>
      <c r="G96" s="92"/>
      <c r="H96" s="92"/>
      <c r="I96" s="93"/>
      <c r="J96" s="94"/>
      <c r="K96" s="305">
        <v>0.05</v>
      </c>
      <c r="L96" s="862">
        <f>N89*K96</f>
        <v>117872.74114265587</v>
      </c>
      <c r="M96" s="863"/>
      <c r="N96" s="51"/>
    </row>
    <row r="97" spans="1:14" ht="15.75" thickBot="1">
      <c r="B97" s="825" t="s">
        <v>953</v>
      </c>
      <c r="C97" s="826"/>
      <c r="D97" s="826"/>
      <c r="E97" s="826"/>
      <c r="F97" s="826"/>
      <c r="G97" s="826"/>
      <c r="H97" s="826"/>
      <c r="I97" s="826"/>
      <c r="J97" s="826"/>
      <c r="K97" s="826"/>
      <c r="L97" s="826"/>
      <c r="M97" s="827"/>
      <c r="N97" s="52">
        <f>L94+L95+L96</f>
        <v>707236.44685593515</v>
      </c>
    </row>
    <row r="98" spans="1:14" ht="15.75" thickBot="1">
      <c r="B98" s="33"/>
      <c r="C98" s="34"/>
      <c r="D98" s="34"/>
      <c r="E98" s="34"/>
      <c r="F98" s="34"/>
      <c r="G98" s="34"/>
      <c r="H98" s="34"/>
      <c r="I98" s="34"/>
      <c r="J98" s="34"/>
      <c r="K98" s="34"/>
      <c r="L98" s="34"/>
      <c r="M98" s="34"/>
      <c r="N98" s="35"/>
    </row>
    <row r="99" spans="1:14" ht="15.75" thickBot="1">
      <c r="A99" t="s">
        <v>2016</v>
      </c>
      <c r="B99" s="825" t="s">
        <v>975</v>
      </c>
      <c r="C99" s="826"/>
      <c r="D99" s="826"/>
      <c r="E99" s="826"/>
      <c r="F99" s="826"/>
      <c r="G99" s="826"/>
      <c r="H99" s="826"/>
      <c r="I99" s="826"/>
      <c r="J99" s="826"/>
      <c r="K99" s="826"/>
      <c r="L99" s="826"/>
      <c r="M99" s="827"/>
      <c r="N99" s="188">
        <f>N89+N97</f>
        <v>3064691.2697090525</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40.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2" hidden="1" customHeight="1" thickBo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180</v>
      </c>
      <c r="B36" s="874" t="str">
        <f>VLOOKUP(A36,EQUIPOS!A6:D154,3,FALSE)</f>
        <v>Compresor 120 HP, con martillo.</v>
      </c>
      <c r="C36" s="875"/>
      <c r="D36" s="875"/>
      <c r="E36" s="875"/>
      <c r="F36" s="875"/>
      <c r="G36" s="875"/>
      <c r="H36" s="876"/>
      <c r="I36" s="267"/>
      <c r="J36" s="268"/>
      <c r="K36" s="269">
        <f>VLOOKUP(A36,EQUIPOS!A6:D163,4,FALSE)</f>
        <v>48682.336292635096</v>
      </c>
      <c r="L36" s="270"/>
      <c r="M36" s="271">
        <v>0.16</v>
      </c>
      <c r="N36" s="272">
        <f>K36/M36</f>
        <v>304264.60182896937</v>
      </c>
    </row>
    <row r="37" spans="1:14">
      <c r="A37" s="113" t="s">
        <v>261</v>
      </c>
      <c r="B37" s="874" t="str">
        <f>VLOOKUP(A37,EQUIPOS!A7:D154,3,FALSE)</f>
        <v xml:space="preserve">Motobomba 3 PULGADAS (incluye operario)
</v>
      </c>
      <c r="C37" s="875"/>
      <c r="D37" s="875"/>
      <c r="E37" s="875"/>
      <c r="F37" s="875"/>
      <c r="G37" s="875"/>
      <c r="H37" s="876"/>
      <c r="I37" s="421"/>
      <c r="J37" s="422"/>
      <c r="K37" s="269">
        <f>VLOOKUP(A37,EQUIPOS!A7:D164,4,FALSE)</f>
        <v>8196.1211252585272</v>
      </c>
      <c r="L37" s="335"/>
      <c r="M37" s="336">
        <v>0.16</v>
      </c>
      <c r="N37" s="272">
        <f>K37/M37</f>
        <v>51225.757032865797</v>
      </c>
    </row>
    <row r="38" spans="1:14">
      <c r="A38" s="113"/>
      <c r="B38" s="874"/>
      <c r="C38" s="875"/>
      <c r="D38" s="875"/>
      <c r="E38" s="875"/>
      <c r="F38" s="875"/>
      <c r="G38" s="875"/>
      <c r="H38" s="876"/>
      <c r="I38" s="421"/>
      <c r="J38" s="422"/>
      <c r="K38" s="438"/>
      <c r="L38" s="335"/>
      <c r="M38" s="336"/>
      <c r="N38" s="272"/>
    </row>
    <row r="39" spans="1:14">
      <c r="A39" s="113"/>
      <c r="B39" s="874"/>
      <c r="C39" s="875"/>
      <c r="D39" s="875"/>
      <c r="E39" s="875"/>
      <c r="F39" s="875"/>
      <c r="G39" s="875"/>
      <c r="H39" s="876"/>
      <c r="I39" s="421"/>
      <c r="J39" s="422"/>
      <c r="K39" s="438"/>
      <c r="L39" s="335"/>
      <c r="M39" s="336"/>
      <c r="N39" s="272"/>
    </row>
    <row r="40" spans="1:14">
      <c r="A40" s="113"/>
      <c r="B40" s="874"/>
      <c r="C40" s="875"/>
      <c r="D40" s="875"/>
      <c r="E40" s="875"/>
      <c r="F40" s="875"/>
      <c r="G40" s="875"/>
      <c r="H40" s="876"/>
      <c r="I40" s="328"/>
      <c r="J40" s="330"/>
      <c r="K40" s="438"/>
      <c r="L40" s="423"/>
      <c r="M40" s="424"/>
      <c r="N40" s="272"/>
    </row>
    <row r="41" spans="1:14">
      <c r="B41" s="874"/>
      <c r="C41" s="875"/>
      <c r="D41" s="875"/>
      <c r="E41" s="875"/>
      <c r="F41" s="875"/>
      <c r="G41" s="875"/>
      <c r="H41" s="876"/>
      <c r="I41" s="36"/>
      <c r="J41" s="37"/>
      <c r="K41" s="438"/>
      <c r="L41" s="276"/>
      <c r="M41" s="277"/>
      <c r="N41" s="272"/>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0.05</v>
      </c>
      <c r="N43" s="344">
        <f>N77*M43</f>
        <v>12625.400141187813</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368115.75900302298</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12178.986318788971</v>
      </c>
      <c r="N50" s="272">
        <f>K50*M50</f>
        <v>2435.7972637577946</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1216.1643511642246</v>
      </c>
      <c r="N51" s="272">
        <f>K51*M51</f>
        <v>1216.1643511642246</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12825.00588500455</v>
      </c>
      <c r="N52" s="272">
        <f>K52*M52</f>
        <v>6412.5029425022749</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3003.6543175863108</v>
      </c>
      <c r="N53" s="272">
        <f>K53*M53</f>
        <v>450548.14763794659</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461202.44136506808</v>
      </c>
      <c r="N54" s="272">
        <f>K54*M54</f>
        <v>461202.44136506808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921815.05356043903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2">
        <f>VLOOKUP(A63,TRANSPORTE!A5:D117,4,FALSE)</f>
        <v>1399.63700322575</v>
      </c>
      <c r="M63" s="913"/>
      <c r="N63" s="287">
        <f>K63*L63</f>
        <v>1399.63700322575</v>
      </c>
    </row>
    <row r="64" spans="1:14">
      <c r="B64" s="46"/>
      <c r="C64" s="47"/>
      <c r="D64" s="47"/>
      <c r="E64" s="47"/>
      <c r="F64" s="47"/>
      <c r="G64" s="4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1399.63700322575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SUM(N73:N76)</f>
        <v>252508.00282375625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N45+N58+N68+N77</f>
        <v>1543838.452390444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308767.6904780888</v>
      </c>
      <c r="M84" s="861"/>
      <c r="N84" s="51"/>
    </row>
    <row r="85" spans="1:14">
      <c r="B85" s="89" t="s">
        <v>973</v>
      </c>
      <c r="C85" s="90"/>
      <c r="D85" s="90"/>
      <c r="E85" s="90"/>
      <c r="F85" s="90"/>
      <c r="G85" s="90"/>
      <c r="H85" s="90"/>
      <c r="I85" s="87"/>
      <c r="J85" s="88"/>
      <c r="K85" s="304">
        <v>0.05</v>
      </c>
      <c r="L85" s="860">
        <f>N79*K85</f>
        <v>77191.9226195222</v>
      </c>
      <c r="M85" s="861"/>
      <c r="N85" s="51"/>
    </row>
    <row r="86" spans="1:14" ht="15.75" thickBot="1">
      <c r="B86" s="91" t="s">
        <v>974</v>
      </c>
      <c r="C86" s="92"/>
      <c r="D86" s="92"/>
      <c r="E86" s="92"/>
      <c r="F86" s="92"/>
      <c r="G86" s="92"/>
      <c r="H86" s="92"/>
      <c r="I86" s="93"/>
      <c r="J86" s="94"/>
      <c r="K86" s="305">
        <v>0.05</v>
      </c>
      <c r="L86" s="862">
        <f>N79*K86</f>
        <v>77191.9226195222</v>
      </c>
      <c r="M86" s="863"/>
      <c r="N86" s="51"/>
    </row>
    <row r="87" spans="1:14" ht="15.75" thickBot="1">
      <c r="B87" s="825" t="s">
        <v>953</v>
      </c>
      <c r="C87" s="826"/>
      <c r="D87" s="826"/>
      <c r="E87" s="826"/>
      <c r="F87" s="826"/>
      <c r="G87" s="826"/>
      <c r="H87" s="826"/>
      <c r="I87" s="826"/>
      <c r="J87" s="826"/>
      <c r="K87" s="826"/>
      <c r="L87" s="826"/>
      <c r="M87" s="827"/>
      <c r="N87" s="52">
        <f>L84+L85+L86</f>
        <v>463151.5357171332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2006989.9881075772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9"/>
      <c r="C1" s="931"/>
      <c r="D1" s="932"/>
      <c r="E1" s="932"/>
      <c r="F1" s="932"/>
      <c r="G1" s="932"/>
      <c r="H1" s="932"/>
      <c r="I1" s="932"/>
      <c r="J1" s="933"/>
      <c r="K1" s="934" t="s">
        <v>933</v>
      </c>
      <c r="L1" s="936" t="s">
        <v>2198</v>
      </c>
      <c r="M1" s="937"/>
      <c r="N1" s="938"/>
    </row>
    <row r="2" spans="2:14" ht="38.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452"/>
      <c r="L30" s="801" t="s">
        <v>945</v>
      </c>
      <c r="M30" s="802"/>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72531.014349050427</v>
      </c>
      <c r="L36" s="270"/>
      <c r="M36" s="271">
        <v>0.01</v>
      </c>
      <c r="N36" s="272">
        <f t="shared" ref="N36:N41" si="0">K36/M36</f>
        <v>7253101.4349050429</v>
      </c>
    </row>
    <row r="37" spans="1:14">
      <c r="A37" s="113" t="s">
        <v>192</v>
      </c>
      <c r="B37" s="874" t="str">
        <f>VLOOKUP(A37,EQUIPOS!A7:D154,3,FALSE)</f>
        <v>Equipo de acarreo interno</v>
      </c>
      <c r="C37" s="875"/>
      <c r="D37" s="875"/>
      <c r="E37" s="875"/>
      <c r="F37" s="875"/>
      <c r="G37" s="875"/>
      <c r="H37" s="876"/>
      <c r="I37" s="421"/>
      <c r="J37" s="422"/>
      <c r="K37" s="269">
        <f>VLOOKUP(A37,EQUIPOS!A7:D164,4,FALSE)</f>
        <v>43289.672839605424</v>
      </c>
      <c r="L37" s="335"/>
      <c r="M37" s="336">
        <v>0.05</v>
      </c>
      <c r="N37" s="272">
        <f t="shared" si="0"/>
        <v>865793.45679210848</v>
      </c>
    </row>
    <row r="38" spans="1:14">
      <c r="A38" s="113" t="s">
        <v>217</v>
      </c>
      <c r="B38" s="874" t="str">
        <f>VLOOKUP(A38,EQUIPOS!A8:D154,3,FALSE)</f>
        <v>Equipo de soldadura y de acetileno (incluye soldadura)</v>
      </c>
      <c r="C38" s="875"/>
      <c r="D38" s="875"/>
      <c r="E38" s="875"/>
      <c r="F38" s="875"/>
      <c r="G38" s="875"/>
      <c r="H38" s="876"/>
      <c r="I38" s="421"/>
      <c r="J38" s="422"/>
      <c r="K38" s="269">
        <f>VLOOKUP(A38,EQUIPOS!A8:D165,4,FALSE)</f>
        <v>44434.351688729606</v>
      </c>
      <c r="L38" s="335"/>
      <c r="M38" s="336">
        <v>0.01</v>
      </c>
      <c r="N38" s="272">
        <f t="shared" si="0"/>
        <v>4443435.1688729608</v>
      </c>
    </row>
    <row r="39" spans="1:14">
      <c r="A39" s="113" t="s">
        <v>242</v>
      </c>
      <c r="B39" s="874" t="str">
        <f>VLOOKUP(A39,EQUIPOS!A9:D154,3,FALSE)</f>
        <v>Grúa con torre capacidad 1 ton en la punta.</v>
      </c>
      <c r="C39" s="875"/>
      <c r="D39" s="875"/>
      <c r="E39" s="875"/>
      <c r="F39" s="875"/>
      <c r="G39" s="875"/>
      <c r="H39" s="876"/>
      <c r="I39" s="421"/>
      <c r="J39" s="422"/>
      <c r="K39" s="269">
        <f>VLOOKUP(A39,EQUIPOS!A9:D166,4,FALSE)</f>
        <v>225293.60985035033</v>
      </c>
      <c r="L39" s="335"/>
      <c r="M39" s="336">
        <v>0.04</v>
      </c>
      <c r="N39" s="272">
        <f t="shared" si="0"/>
        <v>5632340.246258758</v>
      </c>
    </row>
    <row r="40" spans="1:14">
      <c r="A40" s="113" t="s">
        <v>255</v>
      </c>
      <c r="B40" s="874" t="str">
        <f>VLOOKUP(A40,EQUIPOS!A10:D154,3,FALSE)</f>
        <v>Manómetro cable de acero para bajar la celda</v>
      </c>
      <c r="C40" s="875"/>
      <c r="D40" s="875"/>
      <c r="E40" s="875"/>
      <c r="F40" s="875"/>
      <c r="G40" s="875"/>
      <c r="H40" s="876"/>
      <c r="I40" s="328"/>
      <c r="J40" s="330"/>
      <c r="K40" s="269">
        <f>VLOOKUP(A40,EQUIPOS!A10:D167,4,FALSE)</f>
        <v>1970304.4844833871</v>
      </c>
      <c r="L40" s="423"/>
      <c r="M40" s="424">
        <v>1</v>
      </c>
      <c r="N40" s="272">
        <f t="shared" si="0"/>
        <v>1970304.4844833871</v>
      </c>
    </row>
    <row r="41" spans="1:14">
      <c r="A41" t="s">
        <v>320</v>
      </c>
      <c r="B41" s="874" t="str">
        <f>VLOOKUP(A41,EQUIPOS!A11:D155,3,FALSE)</f>
        <v>Retroexcavadora sobre llantas, motor 62HP, Profundidad de excavación de 5.41 metros.</v>
      </c>
      <c r="C41" s="875"/>
      <c r="D41" s="875"/>
      <c r="E41" s="875"/>
      <c r="F41" s="875"/>
      <c r="G41" s="875"/>
      <c r="H41" s="876"/>
      <c r="I41" s="36"/>
      <c r="J41" s="37"/>
      <c r="K41" s="269">
        <f>VLOOKUP(A41,EQUIPOS!A11:D168,4,FALSE)</f>
        <v>132894.18578239923</v>
      </c>
      <c r="L41" s="276"/>
      <c r="M41" s="277">
        <v>0.2</v>
      </c>
      <c r="N41" s="272">
        <f t="shared" si="0"/>
        <v>664470.92891199607</v>
      </c>
    </row>
    <row r="42" spans="1:14">
      <c r="B42" s="320"/>
      <c r="C42" s="321"/>
      <c r="D42" s="321"/>
      <c r="E42" s="321"/>
      <c r="F42" s="323"/>
      <c r="G42" s="323"/>
      <c r="H42" s="125"/>
      <c r="I42" s="36"/>
      <c r="J42" s="37"/>
      <c r="K42" s="438"/>
      <c r="L42" s="276"/>
      <c r="M42" s="277"/>
      <c r="N42" s="273"/>
    </row>
    <row r="43" spans="1:14">
      <c r="B43" s="882" t="s">
        <v>952</v>
      </c>
      <c r="C43" s="883"/>
      <c r="D43" s="883"/>
      <c r="E43" s="38"/>
      <c r="F43" s="39"/>
      <c r="G43" s="39"/>
      <c r="H43" s="40"/>
      <c r="I43" s="36"/>
      <c r="J43" s="37"/>
      <c r="K43" s="279"/>
      <c r="L43" s="276"/>
      <c r="M43" s="401">
        <v>0.01</v>
      </c>
      <c r="N43" s="344">
        <f>N81*M43</f>
        <v>6913.9567913614801</v>
      </c>
    </row>
    <row r="44" spans="1:14" ht="15.75" thickBot="1">
      <c r="B44" s="874"/>
      <c r="C44" s="875"/>
      <c r="D44" s="875"/>
      <c r="E44" s="875"/>
      <c r="F44" s="875"/>
      <c r="G44" s="875"/>
      <c r="H44" s="876"/>
      <c r="I44" s="884"/>
      <c r="J44" s="885"/>
      <c r="K44" s="41"/>
      <c r="L44" s="886"/>
      <c r="M44" s="887"/>
      <c r="N44" s="105"/>
    </row>
    <row r="45" spans="1:14" ht="15.75" thickBot="1">
      <c r="B45" s="825" t="s">
        <v>953</v>
      </c>
      <c r="C45" s="826"/>
      <c r="D45" s="826"/>
      <c r="E45" s="826"/>
      <c r="F45" s="826"/>
      <c r="G45" s="826"/>
      <c r="H45" s="826"/>
      <c r="I45" s="826"/>
      <c r="J45" s="826"/>
      <c r="K45" s="826"/>
      <c r="L45" s="826"/>
      <c r="M45" s="827"/>
      <c r="N45" s="394">
        <f>SUM(N36:N44)</f>
        <v>20836359.677015614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21530641.991824754</v>
      </c>
      <c r="N50" s="272">
        <f t="shared" ref="N50:N55" si="1">K50*M50</f>
        <v>21530641.991824754</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147929.80925979387</v>
      </c>
      <c r="N51" s="272">
        <f t="shared" si="1"/>
        <v>4437894.2777938163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2523319.9078746452</v>
      </c>
      <c r="N52" s="272">
        <f t="shared" si="1"/>
        <v>5046639.8157492904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1484715.5519803972</v>
      </c>
      <c r="N53" s="272">
        <f t="shared" si="1"/>
        <v>7423577.7599019855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84056.250538398643</v>
      </c>
      <c r="N54" s="272">
        <f t="shared" si="1"/>
        <v>5043375.0323039182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62908.865073858527</v>
      </c>
      <c r="N55" s="272">
        <f t="shared" si="1"/>
        <v>754906.38088630233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44237035.25846006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2">
        <f>VLOOKUP(A63,TRANSPORTE!A5:D117,4,FALSE)</f>
        <v>1164138.2769312817</v>
      </c>
      <c r="M63" s="913"/>
      <c r="N63" s="287">
        <f>K63*L63</f>
        <v>1164138.2769312817</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2">
        <f>VLOOKUP(A64,TRANSPORTE!A6:D117,4,FALSE)</f>
        <v>149714.97617111495</v>
      </c>
      <c r="M64" s="913"/>
      <c r="N64" s="287">
        <f>K64*L64</f>
        <v>1197719.8093689196</v>
      </c>
    </row>
    <row r="65" spans="1:15">
      <c r="A65" t="s">
        <v>1399</v>
      </c>
      <c r="B65" s="46" t="str">
        <f>VLOOKUP(A65,TRANSPORTE!A6:D117,3,FALSE)</f>
        <v>Pasajes aéreos</v>
      </c>
      <c r="C65" s="47"/>
      <c r="D65" s="47"/>
      <c r="E65" s="47"/>
      <c r="F65" s="47"/>
      <c r="G65" s="47"/>
      <c r="H65" s="311" t="s">
        <v>945</v>
      </c>
      <c r="I65" s="279">
        <v>3</v>
      </c>
      <c r="J65" s="286">
        <v>1</v>
      </c>
      <c r="K65" s="279">
        <f>I65*J65</f>
        <v>3</v>
      </c>
      <c r="L65" s="912">
        <f>VLOOKUP(A65,TRANSPORTE!A6:D117,4,FALSE)</f>
        <v>342216.68211599154</v>
      </c>
      <c r="M65" s="913"/>
      <c r="N65" s="287">
        <f>K65*L65</f>
        <v>1026650.0463479746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3388508.1326481756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69153298.747259989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13830659.749451999</v>
      </c>
      <c r="M88" s="861"/>
      <c r="N88" s="51"/>
    </row>
    <row r="89" spans="1:14">
      <c r="B89" s="89" t="s">
        <v>973</v>
      </c>
      <c r="C89" s="90"/>
      <c r="D89" s="90"/>
      <c r="E89" s="90"/>
      <c r="F89" s="90"/>
      <c r="G89" s="90"/>
      <c r="H89" s="90"/>
      <c r="I89" s="87"/>
      <c r="J89" s="88"/>
      <c r="K89" s="304">
        <v>0.05</v>
      </c>
      <c r="L89" s="860">
        <f>N83*K89</f>
        <v>3457664.9373629997</v>
      </c>
      <c r="M89" s="861"/>
      <c r="N89" s="51"/>
    </row>
    <row r="90" spans="1:14" ht="15.75" thickBot="1">
      <c r="B90" s="91" t="s">
        <v>974</v>
      </c>
      <c r="C90" s="92"/>
      <c r="D90" s="92"/>
      <c r="E90" s="92"/>
      <c r="F90" s="92"/>
      <c r="G90" s="92"/>
      <c r="H90" s="92"/>
      <c r="I90" s="93"/>
      <c r="J90" s="94"/>
      <c r="K90" s="305">
        <v>0.05</v>
      </c>
      <c r="L90" s="862">
        <f>N83*K90</f>
        <v>3457664.9373629997</v>
      </c>
      <c r="M90" s="863"/>
      <c r="N90" s="51"/>
    </row>
    <row r="91" spans="1:14" ht="15.75" thickBot="1">
      <c r="B91" s="825" t="s">
        <v>953</v>
      </c>
      <c r="C91" s="826"/>
      <c r="D91" s="826"/>
      <c r="E91" s="826"/>
      <c r="F91" s="826"/>
      <c r="G91" s="826"/>
      <c r="H91" s="826"/>
      <c r="I91" s="826"/>
      <c r="J91" s="826"/>
      <c r="K91" s="826"/>
      <c r="L91" s="826"/>
      <c r="M91" s="827"/>
      <c r="N91" s="52">
        <f>L88+L89+L90</f>
        <v>20745989.624177996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89899288.371437982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63"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5" t="s">
        <v>944</v>
      </c>
      <c r="C35" s="896"/>
      <c r="D35" s="896"/>
      <c r="E35" s="896"/>
      <c r="F35" s="896"/>
      <c r="G35" s="896"/>
      <c r="H35" s="897"/>
      <c r="I35" s="898" t="s">
        <v>948</v>
      </c>
      <c r="J35" s="899"/>
      <c r="K35" s="69" t="s">
        <v>949</v>
      </c>
      <c r="L35" s="900" t="s">
        <v>950</v>
      </c>
      <c r="M35" s="897"/>
      <c r="N35" s="70" t="s">
        <v>951</v>
      </c>
    </row>
    <row r="36" spans="1:16">
      <c r="A36" s="113" t="s">
        <v>121</v>
      </c>
      <c r="B36" s="874" t="str">
        <f>VLOOKUP(A36,EQUIPOS!A6:D154,3,FALSE)</f>
        <v>Bomba eléctrica para accionar la celda</v>
      </c>
      <c r="C36" s="875"/>
      <c r="D36" s="875"/>
      <c r="E36" s="875"/>
      <c r="F36" s="875"/>
      <c r="G36" s="875"/>
      <c r="H36" s="876"/>
      <c r="I36" s="267"/>
      <c r="J36" s="268"/>
      <c r="K36" s="269">
        <f>VLOOKUP(A36,EQUIPOS!A6:D163,4,FALSE)</f>
        <v>72531.014349050427</v>
      </c>
      <c r="L36" s="270"/>
      <c r="M36" s="271">
        <v>0.01</v>
      </c>
      <c r="N36" s="272">
        <f>K36/M36</f>
        <v>7253101.4349050429</v>
      </c>
    </row>
    <row r="37" spans="1:16">
      <c r="A37" s="113" t="s">
        <v>217</v>
      </c>
      <c r="B37" s="874" t="str">
        <f>VLOOKUP(A37,EQUIPOS!A7:D154,3,FALSE)</f>
        <v>Equipo de soldadura y de acetileno (incluye soldadura)</v>
      </c>
      <c r="C37" s="875"/>
      <c r="D37" s="875"/>
      <c r="E37" s="875"/>
      <c r="F37" s="875"/>
      <c r="G37" s="875"/>
      <c r="H37" s="876"/>
      <c r="I37" s="421"/>
      <c r="J37" s="422"/>
      <c r="K37" s="269">
        <f>VLOOKUP(A37,EQUIPOS!A7:D164,4,FALSE)</f>
        <v>44434.351688729606</v>
      </c>
      <c r="L37" s="335"/>
      <c r="M37" s="336">
        <v>0.01</v>
      </c>
      <c r="N37" s="272">
        <f>K37/M37</f>
        <v>4443435.1688729608</v>
      </c>
    </row>
    <row r="38" spans="1:16">
      <c r="A38" s="113" t="s">
        <v>255</v>
      </c>
      <c r="B38" s="874" t="str">
        <f>VLOOKUP(A38,EQUIPOS!A8:D154,3,FALSE)</f>
        <v>Manómetro cable de acero para bajar la celda</v>
      </c>
      <c r="C38" s="875"/>
      <c r="D38" s="875"/>
      <c r="E38" s="875"/>
      <c r="F38" s="875"/>
      <c r="G38" s="875"/>
      <c r="H38" s="876"/>
      <c r="I38" s="421"/>
      <c r="J38" s="422"/>
      <c r="K38" s="269">
        <f>VLOOKUP(A38,EQUIPOS!A8:D165,4,FALSE)</f>
        <v>1970304.4844833871</v>
      </c>
      <c r="L38" s="335"/>
      <c r="M38" s="336">
        <v>1</v>
      </c>
      <c r="N38" s="272">
        <f>K38/M38</f>
        <v>1970304.4844833871</v>
      </c>
    </row>
    <row r="39" spans="1:16">
      <c r="A39" s="113"/>
      <c r="B39" s="874"/>
      <c r="C39" s="875"/>
      <c r="D39" s="875"/>
      <c r="E39" s="875"/>
      <c r="F39" s="875"/>
      <c r="G39" s="875"/>
      <c r="H39" s="876"/>
      <c r="I39" s="421"/>
      <c r="J39" s="422"/>
      <c r="K39" s="269"/>
      <c r="L39" s="335"/>
      <c r="M39" s="336"/>
      <c r="N39" s="272"/>
    </row>
    <row r="40" spans="1:16">
      <c r="A40" s="113"/>
      <c r="B40" s="874"/>
      <c r="C40" s="875"/>
      <c r="D40" s="875"/>
      <c r="E40" s="875"/>
      <c r="F40" s="875"/>
      <c r="G40" s="875"/>
      <c r="H40" s="876"/>
      <c r="I40" s="328"/>
      <c r="J40" s="330"/>
      <c r="K40" s="269"/>
      <c r="L40" s="423"/>
      <c r="M40" s="424"/>
      <c r="N40" s="272"/>
    </row>
    <row r="41" spans="1:16">
      <c r="B41" s="874"/>
      <c r="C41" s="875"/>
      <c r="D41" s="875"/>
      <c r="E41" s="875"/>
      <c r="F41" s="875"/>
      <c r="G41" s="875"/>
      <c r="H41" s="876"/>
      <c r="I41" s="36"/>
      <c r="J41" s="37"/>
      <c r="K41" s="269"/>
      <c r="L41" s="276"/>
      <c r="M41" s="277"/>
      <c r="N41" s="272"/>
    </row>
    <row r="42" spans="1:16">
      <c r="B42" s="320"/>
      <c r="C42" s="321"/>
      <c r="D42" s="321"/>
      <c r="E42" s="321"/>
      <c r="F42" s="323"/>
      <c r="G42" s="323"/>
      <c r="H42" s="125"/>
      <c r="I42" s="36"/>
      <c r="J42" s="37"/>
      <c r="K42" s="438"/>
      <c r="L42" s="276"/>
      <c r="M42" s="277"/>
      <c r="N42" s="273"/>
    </row>
    <row r="43" spans="1:16">
      <c r="B43" s="882" t="s">
        <v>952</v>
      </c>
      <c r="C43" s="883"/>
      <c r="D43" s="883"/>
      <c r="E43" s="38"/>
      <c r="F43" s="39"/>
      <c r="G43" s="39"/>
      <c r="H43" s="40"/>
      <c r="I43" s="36"/>
      <c r="J43" s="37"/>
      <c r="K43" s="279"/>
      <c r="L43" s="276"/>
      <c r="M43" s="401">
        <v>0.01</v>
      </c>
      <c r="N43" s="344">
        <f>N81*M43</f>
        <v>6913.9567913614801</v>
      </c>
    </row>
    <row r="44" spans="1:16" ht="15.75" thickBot="1">
      <c r="B44" s="874"/>
      <c r="C44" s="875"/>
      <c r="D44" s="875"/>
      <c r="E44" s="875"/>
      <c r="F44" s="875"/>
      <c r="G44" s="875"/>
      <c r="H44" s="876"/>
      <c r="I44" s="884"/>
      <c r="J44" s="885"/>
      <c r="K44" s="41"/>
      <c r="L44" s="886"/>
      <c r="M44" s="887"/>
      <c r="N44" s="105"/>
    </row>
    <row r="45" spans="1:16" ht="15.75" thickBot="1">
      <c r="B45" s="825" t="s">
        <v>953</v>
      </c>
      <c r="C45" s="826"/>
      <c r="D45" s="826"/>
      <c r="E45" s="826"/>
      <c r="F45" s="826"/>
      <c r="G45" s="826"/>
      <c r="H45" s="826"/>
      <c r="I45" s="826"/>
      <c r="J45" s="826"/>
      <c r="K45" s="826"/>
      <c r="L45" s="826"/>
      <c r="M45" s="827"/>
      <c r="N45" s="394">
        <f>SUM(N36:N44)</f>
        <v>13673755.045052754</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0" t="s">
        <v>944</v>
      </c>
      <c r="C49" s="871"/>
      <c r="D49" s="871"/>
      <c r="E49" s="871"/>
      <c r="F49" s="871"/>
      <c r="G49" s="871"/>
      <c r="H49" s="871"/>
      <c r="I49" s="905"/>
      <c r="J49" s="315" t="s">
        <v>945</v>
      </c>
      <c r="K49" s="85" t="s">
        <v>946</v>
      </c>
      <c r="L49" s="906" t="s">
        <v>955</v>
      </c>
      <c r="M49" s="905"/>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21530641.991824754</v>
      </c>
      <c r="N50" s="272">
        <f t="shared" ref="N50:N55" si="0">K50*M50</f>
        <v>21530641.991824754</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147929.80925979387</v>
      </c>
      <c r="N51" s="272">
        <f t="shared" si="0"/>
        <v>4437894.2777938163</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2523319.9078746452</v>
      </c>
      <c r="N52" s="272">
        <f t="shared" si="0"/>
        <v>5046639.8157492904</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1484715.5519803972</v>
      </c>
      <c r="N53" s="272">
        <f t="shared" si="0"/>
        <v>7423577.7599019855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84056.250538398643</v>
      </c>
      <c r="N54" s="272">
        <f t="shared" si="0"/>
        <v>5043375.0323039182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62908.865073858527</v>
      </c>
      <c r="N55" s="272">
        <f t="shared" si="0"/>
        <v>754906.38088630233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5" t="s">
        <v>953</v>
      </c>
      <c r="C58" s="826"/>
      <c r="D58" s="826"/>
      <c r="E58" s="826"/>
      <c r="F58" s="826"/>
      <c r="G58" s="826"/>
      <c r="H58" s="826"/>
      <c r="I58" s="826"/>
      <c r="J58" s="826"/>
      <c r="K58" s="826"/>
      <c r="L58" s="826"/>
      <c r="M58" s="827"/>
      <c r="N58" s="394">
        <f>SUM(N50:N57)</f>
        <v>44237035.25846006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1" t="s">
        <v>961</v>
      </c>
      <c r="M62" s="89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2">
        <f>VLOOKUP(A63,TRANSPORTE!A5:D117,4,FALSE)</f>
        <v>342216.68211599154</v>
      </c>
      <c r="M63" s="913"/>
      <c r="N63" s="287">
        <f>K63*L63</f>
        <v>1026650.0463479746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2">
        <f>VLOOKUP(A64,TRANSPORTE!A6:D117,4,FALSE)</f>
        <v>1164138.2769312817</v>
      </c>
      <c r="M64" s="913"/>
      <c r="N64" s="287">
        <f>K64*L64</f>
        <v>1164138.2769312817</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2">
        <f>VLOOKUP(A65,TRANSPORTE!A6:D118,4,FALSE)</f>
        <v>149714.97617111495</v>
      </c>
      <c r="M65" s="913"/>
      <c r="N65" s="287">
        <f>K65*L65</f>
        <v>1197719.8093689196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3"/>
      <c r="M67" s="904"/>
      <c r="N67" s="127"/>
    </row>
    <row r="68" spans="1:15" ht="15.75" thickBot="1">
      <c r="B68" s="914" t="s">
        <v>953</v>
      </c>
      <c r="C68" s="868"/>
      <c r="D68" s="868"/>
      <c r="E68" s="868"/>
      <c r="F68" s="868"/>
      <c r="G68" s="868"/>
      <c r="H68" s="868"/>
      <c r="I68" s="868"/>
      <c r="J68" s="868"/>
      <c r="K68" s="868"/>
      <c r="L68" s="868"/>
      <c r="M68" s="869"/>
      <c r="N68" s="104">
        <f>SUM(N63:N67)</f>
        <v>3388508.1326481756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4" t="s">
        <v>963</v>
      </c>
      <c r="C72" s="865"/>
      <c r="D72" s="865"/>
      <c r="E72" s="865"/>
      <c r="F72" s="865"/>
      <c r="G72" s="865"/>
      <c r="H72" s="865"/>
      <c r="I72" s="73" t="s">
        <v>964</v>
      </c>
      <c r="J72" s="75" t="s">
        <v>1410</v>
      </c>
      <c r="K72" s="74" t="s">
        <v>966</v>
      </c>
      <c r="L72" s="866" t="s">
        <v>950</v>
      </c>
      <c r="M72" s="867"/>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1"/>
      <c r="C80" s="902"/>
      <c r="D80" s="902"/>
      <c r="E80" s="902"/>
      <c r="F80" s="902"/>
      <c r="G80" s="902"/>
      <c r="H80" s="902"/>
      <c r="I80" s="44"/>
      <c r="J80" s="44"/>
      <c r="K80" s="44"/>
      <c r="L80" s="980"/>
      <c r="M80" s="981"/>
      <c r="N80" s="45"/>
    </row>
    <row r="81" spans="1:14" ht="15.75" thickBot="1">
      <c r="B81" s="825" t="s">
        <v>953</v>
      </c>
      <c r="C81" s="826"/>
      <c r="D81" s="826"/>
      <c r="E81" s="826"/>
      <c r="F81" s="826"/>
      <c r="G81" s="826"/>
      <c r="H81" s="826"/>
      <c r="I81" s="868"/>
      <c r="J81" s="868"/>
      <c r="K81" s="868"/>
      <c r="L81" s="868"/>
      <c r="M81" s="869"/>
      <c r="N81" s="301">
        <f>SUM(N73:N80)</f>
        <v>691395.67913614796</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N45+N58+N68+N81</f>
        <v>61990694.115297139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12398138.823059428</v>
      </c>
      <c r="M88" s="861"/>
      <c r="N88" s="51"/>
    </row>
    <row r="89" spans="1:14">
      <c r="B89" s="89" t="s">
        <v>973</v>
      </c>
      <c r="C89" s="90"/>
      <c r="D89" s="90"/>
      <c r="E89" s="90"/>
      <c r="F89" s="90"/>
      <c r="G89" s="90"/>
      <c r="H89" s="90"/>
      <c r="I89" s="87"/>
      <c r="J89" s="88"/>
      <c r="K89" s="304">
        <v>0.05</v>
      </c>
      <c r="L89" s="860">
        <f>N83*K89</f>
        <v>3099534.7057648571</v>
      </c>
      <c r="M89" s="861"/>
      <c r="N89" s="51"/>
    </row>
    <row r="90" spans="1:14" ht="15.75" thickBot="1">
      <c r="B90" s="91" t="s">
        <v>974</v>
      </c>
      <c r="C90" s="92"/>
      <c r="D90" s="92"/>
      <c r="E90" s="92"/>
      <c r="F90" s="92"/>
      <c r="G90" s="92"/>
      <c r="H90" s="92"/>
      <c r="I90" s="93"/>
      <c r="J90" s="94"/>
      <c r="K90" s="305">
        <v>0.05</v>
      </c>
      <c r="L90" s="862">
        <f>N83*K90</f>
        <v>3099534.7057648571</v>
      </c>
      <c r="M90" s="863"/>
      <c r="N90" s="51"/>
    </row>
    <row r="91" spans="1:14" ht="15.75" thickBot="1">
      <c r="B91" s="825" t="s">
        <v>953</v>
      </c>
      <c r="C91" s="826"/>
      <c r="D91" s="826"/>
      <c r="E91" s="826"/>
      <c r="F91" s="826"/>
      <c r="G91" s="826"/>
      <c r="H91" s="826"/>
      <c r="I91" s="826"/>
      <c r="J91" s="826"/>
      <c r="K91" s="826"/>
      <c r="L91" s="826"/>
      <c r="M91" s="827"/>
      <c r="N91" s="52">
        <f>L88+L89+L90</f>
        <v>18597208.234589141</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80587902.349886283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259</v>
      </c>
      <c r="B36" s="874" t="str">
        <f>VLOOKUP(A36,EQUIPOS!A6:D154,3,FALSE)</f>
        <v>Montacargas</v>
      </c>
      <c r="C36" s="875"/>
      <c r="D36" s="875"/>
      <c r="E36" s="875"/>
      <c r="F36" s="875"/>
      <c r="G36" s="875"/>
      <c r="H36" s="876"/>
      <c r="I36" s="267"/>
      <c r="J36" s="268"/>
      <c r="K36" s="269">
        <f>VLOOKUP(A36,EQUIPOS!A6:D163,4,FALSE)</f>
        <v>89909.320513026643</v>
      </c>
      <c r="L36" s="270"/>
      <c r="M36" s="336">
        <v>1.5</v>
      </c>
      <c r="N36" s="272">
        <f>K36/M36</f>
        <v>59939.547008684429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62632.965705471164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2818.4012679235234</v>
      </c>
      <c r="N48" s="272">
        <f>K48*M48</f>
        <v>882726.319858626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882726.319858626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53868.373935734664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999227.65949983173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199845.53189996636</v>
      </c>
      <c r="M84" s="861"/>
      <c r="N84" s="51"/>
    </row>
    <row r="85" spans="1:14">
      <c r="B85" s="89" t="s">
        <v>973</v>
      </c>
      <c r="C85" s="90"/>
      <c r="D85" s="90"/>
      <c r="E85" s="90"/>
      <c r="F85" s="90"/>
      <c r="G85" s="90"/>
      <c r="H85" s="90"/>
      <c r="I85" s="87"/>
      <c r="J85" s="88"/>
      <c r="K85" s="304">
        <v>0.05</v>
      </c>
      <c r="L85" s="860">
        <f>N79*K85</f>
        <v>49961.382974991589</v>
      </c>
      <c r="M85" s="861"/>
      <c r="N85" s="51"/>
    </row>
    <row r="86" spans="1:14" ht="15.75" thickBot="1">
      <c r="B86" s="91" t="s">
        <v>974</v>
      </c>
      <c r="C86" s="92"/>
      <c r="D86" s="92"/>
      <c r="E86" s="92"/>
      <c r="F86" s="92"/>
      <c r="G86" s="92"/>
      <c r="H86" s="92"/>
      <c r="I86" s="93"/>
      <c r="J86" s="94"/>
      <c r="K86" s="305">
        <v>0.05</v>
      </c>
      <c r="L86" s="862">
        <f>N79*K86</f>
        <v>49961.382974991589</v>
      </c>
      <c r="M86" s="863"/>
      <c r="N86" s="51"/>
    </row>
    <row r="87" spans="1:14" ht="15.75" thickBot="1">
      <c r="B87" s="825" t="s">
        <v>953</v>
      </c>
      <c r="C87" s="826"/>
      <c r="D87" s="826"/>
      <c r="E87" s="826"/>
      <c r="F87" s="826"/>
      <c r="G87" s="826"/>
      <c r="H87" s="826"/>
      <c r="I87" s="826"/>
      <c r="J87" s="826"/>
      <c r="K87" s="826"/>
      <c r="L87" s="826"/>
      <c r="M87" s="827"/>
      <c r="N87" s="52">
        <f>L84+L85+L86</f>
        <v>299768.29784994951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1298995.9573497812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55"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267</v>
      </c>
      <c r="B36" s="874" t="str">
        <f>VLOOKUP(A36,EQUIPOS!A6:D154,3,FALSE)</f>
        <v>Motobomba de concreto</v>
      </c>
      <c r="C36" s="875"/>
      <c r="D36" s="875"/>
      <c r="E36" s="875"/>
      <c r="F36" s="875"/>
      <c r="G36" s="875"/>
      <c r="H36" s="876"/>
      <c r="I36" s="267"/>
      <c r="J36" s="268"/>
      <c r="K36" s="269">
        <f>VLOOKUP(A36,EQUIPOS!A6:D163,4,FALSE)</f>
        <v>91169.394529659301</v>
      </c>
      <c r="L36" s="270"/>
      <c r="M36" s="336">
        <v>2.5</v>
      </c>
      <c r="N36" s="272">
        <f>K36/M36</f>
        <v>36467.757811863718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36467.757811863718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3007.8883019122663</v>
      </c>
      <c r="N48" s="272">
        <f>K48*M48</f>
        <v>140644.88555576146</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415589.01309819322</v>
      </c>
      <c r="N49" s="272">
        <f>K49*M49</f>
        <v>277605.62189696491</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418250.50745272636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2">
        <f>VLOOKUP(A60,TRANSPORTE!A2:D117,4,FALSE)</f>
        <v>1399.63700322575</v>
      </c>
      <c r="M60" s="913"/>
      <c r="N60" s="287">
        <f>K60*L60</f>
        <v>1215.4104536066986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1215.4104536066986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455933.67571819678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91186.735143639366</v>
      </c>
      <c r="M84" s="861"/>
      <c r="N84" s="51"/>
    </row>
    <row r="85" spans="1:14">
      <c r="B85" s="89" t="s">
        <v>973</v>
      </c>
      <c r="C85" s="90"/>
      <c r="D85" s="90"/>
      <c r="E85" s="90"/>
      <c r="F85" s="90"/>
      <c r="G85" s="90"/>
      <c r="H85" s="90"/>
      <c r="I85" s="87"/>
      <c r="J85" s="88"/>
      <c r="K85" s="304">
        <v>0.05</v>
      </c>
      <c r="L85" s="860">
        <f>N79*K85</f>
        <v>22796.683785909841</v>
      </c>
      <c r="M85" s="861"/>
      <c r="N85" s="51"/>
    </row>
    <row r="86" spans="1:14" ht="15.75" thickBot="1">
      <c r="B86" s="91" t="s">
        <v>974</v>
      </c>
      <c r="C86" s="92"/>
      <c r="D86" s="92"/>
      <c r="E86" s="92"/>
      <c r="F86" s="92"/>
      <c r="G86" s="92"/>
      <c r="H86" s="92"/>
      <c r="I86" s="93"/>
      <c r="J86" s="94"/>
      <c r="K86" s="305">
        <v>0.05</v>
      </c>
      <c r="L86" s="862">
        <f>N79*K86</f>
        <v>22796.683785909841</v>
      </c>
      <c r="M86" s="863"/>
      <c r="N86" s="51"/>
    </row>
    <row r="87" spans="1:14" ht="15.75" thickBot="1">
      <c r="B87" s="825" t="s">
        <v>953</v>
      </c>
      <c r="C87" s="826"/>
      <c r="D87" s="826"/>
      <c r="E87" s="826"/>
      <c r="F87" s="826"/>
      <c r="G87" s="826"/>
      <c r="H87" s="826"/>
      <c r="I87" s="826"/>
      <c r="J87" s="826"/>
      <c r="K87" s="826"/>
      <c r="L87" s="826"/>
      <c r="M87" s="827"/>
      <c r="N87" s="52">
        <f>L84+L85+L86</f>
        <v>136780.10271545904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592713.77843365585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I61" zoomScale="77" zoomScaleNormal="77" workbookViewId="0">
      <selection activeCell="O85" sqref="O85"/>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121</v>
      </c>
      <c r="B36" s="874" t="str">
        <f>VLOOKUP(A36,EQUIPOS!A6:D154,3,FALSE)</f>
        <v>Bomba eléctrica para accionar la celda</v>
      </c>
      <c r="C36" s="875"/>
      <c r="D36" s="875"/>
      <c r="E36" s="875"/>
      <c r="F36" s="875"/>
      <c r="G36" s="875"/>
      <c r="H36" s="876"/>
      <c r="I36" s="267"/>
      <c r="J36" s="268"/>
      <c r="K36" s="269">
        <f>VLOOKUP(A36,EQUIPOS!A6:D163,4,FALSE)</f>
        <v>72531.014349050427</v>
      </c>
      <c r="L36" s="270"/>
      <c r="M36" s="271">
        <v>0.01</v>
      </c>
      <c r="N36" s="272">
        <f t="shared" ref="N36:N41" si="0">K36/M36</f>
        <v>7253101.4349050429</v>
      </c>
    </row>
    <row r="37" spans="1:14">
      <c r="A37" s="113" t="s">
        <v>192</v>
      </c>
      <c r="B37" s="874" t="str">
        <f>VLOOKUP(A37,EQUIPOS!A7:D154,3,FALSE)</f>
        <v>Equipo de acarreo interno</v>
      </c>
      <c r="C37" s="875"/>
      <c r="D37" s="875"/>
      <c r="E37" s="875"/>
      <c r="F37" s="875"/>
      <c r="G37" s="875"/>
      <c r="H37" s="876"/>
      <c r="I37" s="421"/>
      <c r="J37" s="422"/>
      <c r="K37" s="269">
        <f>VLOOKUP(A37,EQUIPOS!A7:D164,4,FALSE)</f>
        <v>43289.672839605424</v>
      </c>
      <c r="L37" s="335"/>
      <c r="M37" s="336">
        <v>0.05</v>
      </c>
      <c r="N37" s="272">
        <f t="shared" si="0"/>
        <v>865793.45679210848</v>
      </c>
    </row>
    <row r="38" spans="1:14">
      <c r="A38" s="113" t="s">
        <v>214</v>
      </c>
      <c r="B38" s="874" t="str">
        <f>VLOOKUP(A38,EQUIPOS!A8:D154,3,FALSE)</f>
        <v>Equipo de oxigeno y soldadura</v>
      </c>
      <c r="C38" s="875"/>
      <c r="D38" s="875"/>
      <c r="E38" s="875"/>
      <c r="F38" s="875"/>
      <c r="G38" s="875"/>
      <c r="H38" s="876"/>
      <c r="I38" s="421"/>
      <c r="J38" s="422"/>
      <c r="K38" s="438">
        <f>VLOOKUP(A38,EQUIPOS!A8:D165,4,FALSE)</f>
        <v>1352.8022762376695</v>
      </c>
      <c r="L38" s="335"/>
      <c r="M38" s="336">
        <v>0.01</v>
      </c>
      <c r="N38" s="272">
        <f t="shared" si="0"/>
        <v>135280.22762376696</v>
      </c>
    </row>
    <row r="39" spans="1:14">
      <c r="A39" s="113" t="s">
        <v>248</v>
      </c>
      <c r="B39" s="874" t="str">
        <f>VLOOKUP(A39,EQUIPOS!A9:D154,3,FALSE)</f>
        <v>Grúa telescópica de 50 Ton.</v>
      </c>
      <c r="C39" s="875"/>
      <c r="D39" s="875"/>
      <c r="E39" s="875"/>
      <c r="F39" s="875"/>
      <c r="G39" s="875"/>
      <c r="H39" s="876"/>
      <c r="I39" s="421"/>
      <c r="J39" s="422"/>
      <c r="K39" s="438">
        <f>VLOOKUP(A39,EQUIPOS!A9:D166,4,FALSE)</f>
        <v>288146.88483862364</v>
      </c>
      <c r="L39" s="335"/>
      <c r="M39" s="336">
        <v>0.04</v>
      </c>
      <c r="N39" s="272">
        <f t="shared" si="0"/>
        <v>7203672.1209655907</v>
      </c>
    </row>
    <row r="40" spans="1:14">
      <c r="A40" s="113" t="s">
        <v>255</v>
      </c>
      <c r="B40" s="874" t="str">
        <f>VLOOKUP(A40,EQUIPOS!A10:D154,3,FALSE)</f>
        <v>Manómetro cable de acero para bajar la celda</v>
      </c>
      <c r="C40" s="875"/>
      <c r="D40" s="875"/>
      <c r="E40" s="875"/>
      <c r="F40" s="875"/>
      <c r="G40" s="875"/>
      <c r="H40" s="876"/>
      <c r="I40" s="421"/>
      <c r="J40" s="422"/>
      <c r="K40" s="438">
        <f>VLOOKUP(A40,EQUIPOS!A10:D167,4,FALSE)</f>
        <v>1970304.4844833871</v>
      </c>
      <c r="L40" s="335"/>
      <c r="M40" s="336">
        <v>1</v>
      </c>
      <c r="N40" s="272">
        <f t="shared" si="0"/>
        <v>1970304.4844833871</v>
      </c>
    </row>
    <row r="41" spans="1:14">
      <c r="A41" s="113" t="s">
        <v>322</v>
      </c>
      <c r="B41" s="874" t="str">
        <f>VLOOKUP(A41,EQUIPOS!A11:D155,3,FALSE)</f>
        <v xml:space="preserve">Retroexcavadora sobre llantas JD 410
</v>
      </c>
      <c r="C41" s="875"/>
      <c r="D41" s="875"/>
      <c r="E41" s="875"/>
      <c r="F41" s="875"/>
      <c r="G41" s="875"/>
      <c r="H41" s="876"/>
      <c r="I41" s="421"/>
      <c r="J41" s="422"/>
      <c r="K41" s="438">
        <f>VLOOKUP(A41,EQUIPOS!A11:D168,4,FALSE)</f>
        <v>127782.87094461465</v>
      </c>
      <c r="L41" s="335"/>
      <c r="M41" s="336">
        <v>0.2</v>
      </c>
      <c r="N41" s="272">
        <f t="shared" si="0"/>
        <v>638914.35472307319</v>
      </c>
    </row>
    <row r="42" spans="1:14">
      <c r="A42" s="113"/>
      <c r="B42" s="874"/>
      <c r="C42" s="875"/>
      <c r="D42" s="875"/>
      <c r="E42" s="875"/>
      <c r="F42" s="875"/>
      <c r="G42" s="875"/>
      <c r="H42" s="876"/>
      <c r="I42" s="328"/>
      <c r="J42" s="330"/>
      <c r="K42" s="438"/>
      <c r="L42" s="423"/>
      <c r="M42" s="424"/>
      <c r="N42" s="272"/>
    </row>
    <row r="43" spans="1:14">
      <c r="B43" s="874"/>
      <c r="C43" s="875"/>
      <c r="D43" s="875"/>
      <c r="E43" s="875"/>
      <c r="F43" s="875"/>
      <c r="G43" s="875"/>
      <c r="H43" s="876"/>
      <c r="I43" s="36"/>
      <c r="J43" s="37"/>
      <c r="K43" s="438"/>
      <c r="L43" s="276"/>
      <c r="M43" s="277"/>
      <c r="N43" s="272"/>
    </row>
    <row r="44" spans="1:14">
      <c r="B44" s="320"/>
      <c r="C44" s="321"/>
      <c r="D44" s="321"/>
      <c r="E44" s="321"/>
      <c r="F44" s="323"/>
      <c r="G44" s="323"/>
      <c r="H44" s="125"/>
      <c r="I44" s="36"/>
      <c r="J44" s="37"/>
      <c r="K44" s="438"/>
      <c r="L44" s="276"/>
      <c r="M44" s="277"/>
      <c r="N44" s="273"/>
    </row>
    <row r="45" spans="1:14">
      <c r="B45" s="882" t="s">
        <v>952</v>
      </c>
      <c r="C45" s="883"/>
      <c r="D45" s="883"/>
      <c r="E45" s="38"/>
      <c r="F45" s="39"/>
      <c r="G45" s="39"/>
      <c r="H45" s="40"/>
      <c r="I45" s="36"/>
      <c r="J45" s="37"/>
      <c r="K45" s="279"/>
      <c r="L45" s="276"/>
      <c r="M45" s="401">
        <v>0.1</v>
      </c>
      <c r="N45" s="344">
        <f>N86*M45</f>
        <v>69139.567913614796</v>
      </c>
    </row>
    <row r="46" spans="1:14" ht="15.75" thickBot="1">
      <c r="B46" s="874"/>
      <c r="C46" s="875"/>
      <c r="D46" s="875"/>
      <c r="E46" s="875"/>
      <c r="F46" s="875"/>
      <c r="G46" s="875"/>
      <c r="H46" s="876"/>
      <c r="I46" s="884"/>
      <c r="J46" s="885"/>
      <c r="K46" s="41"/>
      <c r="L46" s="886"/>
      <c r="M46" s="887"/>
      <c r="N46" s="105"/>
    </row>
    <row r="47" spans="1:14" ht="15.75" thickBot="1">
      <c r="B47" s="825" t="s">
        <v>953</v>
      </c>
      <c r="C47" s="826"/>
      <c r="D47" s="826"/>
      <c r="E47" s="826"/>
      <c r="F47" s="826"/>
      <c r="G47" s="826"/>
      <c r="H47" s="826"/>
      <c r="I47" s="826"/>
      <c r="J47" s="826"/>
      <c r="K47" s="826"/>
      <c r="L47" s="826"/>
      <c r="M47" s="827"/>
      <c r="N47" s="411">
        <f>SUM(N36:N45)</f>
        <v>18136205.647406586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0" t="s">
        <v>944</v>
      </c>
      <c r="C51" s="871"/>
      <c r="D51" s="871"/>
      <c r="E51" s="871"/>
      <c r="F51" s="871"/>
      <c r="G51" s="871"/>
      <c r="H51" s="871"/>
      <c r="I51" s="905"/>
      <c r="J51" s="315" t="s">
        <v>945</v>
      </c>
      <c r="K51" s="85" t="s">
        <v>946</v>
      </c>
      <c r="L51" s="906" t="s">
        <v>955</v>
      </c>
      <c r="M51" s="905"/>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21530641.991824754</v>
      </c>
      <c r="N52" s="272">
        <f t="shared" ref="N52:N57" si="1">K52*M52</f>
        <v>21530641.991824754</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147929.80925979387</v>
      </c>
      <c r="N53" s="272">
        <f t="shared" si="1"/>
        <v>4437894.2777938163</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2523319.9078746452</v>
      </c>
      <c r="N54" s="272">
        <f t="shared" si="1"/>
        <v>5046639.8157492904</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1484715.5519803972</v>
      </c>
      <c r="N55" s="272">
        <f t="shared" si="1"/>
        <v>7423577.7599019855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84056.250538398643</v>
      </c>
      <c r="N56" s="272">
        <f t="shared" si="1"/>
        <v>5043375.0323039182</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62908.865073858527</v>
      </c>
      <c r="N57" s="272">
        <f t="shared" si="1"/>
        <v>754906.38088630233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5" t="s">
        <v>953</v>
      </c>
      <c r="C63" s="826"/>
      <c r="D63" s="826"/>
      <c r="E63" s="826"/>
      <c r="F63" s="826"/>
      <c r="G63" s="826"/>
      <c r="H63" s="826"/>
      <c r="I63" s="826"/>
      <c r="J63" s="826"/>
      <c r="K63" s="826"/>
      <c r="L63" s="826"/>
      <c r="M63" s="827"/>
      <c r="N63" s="394">
        <f>SUM(N52:N62)</f>
        <v>44237035.25846006</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1" t="s">
        <v>961</v>
      </c>
      <c r="M67" s="89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2">
        <f>VLOOKUP(A68,TRANSPORTE!A5:D117,4,FALSE)</f>
        <v>1164138.2769312817</v>
      </c>
      <c r="M68" s="913"/>
      <c r="N68" s="287">
        <f>K68*L68</f>
        <v>1164138.2769312817</v>
      </c>
    </row>
    <row r="69" spans="1:15">
      <c r="A69" t="s">
        <v>1399</v>
      </c>
      <c r="B69" s="46" t="str">
        <f>VLOOKUP(A69,TRANSPORTE!A5:D117,3,FALSE)</f>
        <v>Pasajes aéreos</v>
      </c>
      <c r="C69" s="47"/>
      <c r="D69" s="47"/>
      <c r="E69" s="47"/>
      <c r="F69" s="47"/>
      <c r="G69" s="47"/>
      <c r="H69" s="311" t="s">
        <v>945</v>
      </c>
      <c r="I69" s="279">
        <v>3</v>
      </c>
      <c r="J69" s="286">
        <v>1</v>
      </c>
      <c r="K69" s="279">
        <f>I69*J69</f>
        <v>3</v>
      </c>
      <c r="L69" s="912">
        <f>VLOOKUP(A69,TRANSPORTE!A5:D117,4,FALSE)</f>
        <v>342216.68211599154</v>
      </c>
      <c r="M69" s="913"/>
      <c r="N69" s="287">
        <f>K69*L69</f>
        <v>1026650.0463479746</v>
      </c>
    </row>
    <row r="70" spans="1:15">
      <c r="B70" s="46"/>
      <c r="C70" s="47"/>
      <c r="D70" s="47"/>
      <c r="E70" s="47"/>
      <c r="F70" s="47"/>
      <c r="G70" s="47"/>
      <c r="H70" s="311"/>
      <c r="I70" s="279"/>
      <c r="J70" s="286"/>
      <c r="K70" s="279"/>
      <c r="L70" s="912"/>
      <c r="M70" s="913"/>
      <c r="N70" s="287"/>
    </row>
    <row r="71" spans="1:15">
      <c r="B71" s="46"/>
      <c r="C71" s="47"/>
      <c r="D71" s="47"/>
      <c r="E71" s="47"/>
      <c r="F71" s="47"/>
      <c r="G71" s="47"/>
      <c r="H71" s="311"/>
      <c r="I71" s="279"/>
      <c r="J71" s="286"/>
      <c r="K71" s="279"/>
      <c r="L71" s="912"/>
      <c r="M71" s="913"/>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3"/>
      <c r="M73" s="904"/>
      <c r="N73" s="127"/>
    </row>
    <row r="74" spans="1:15" ht="15.75" thickBot="1">
      <c r="B74" s="914" t="s">
        <v>953</v>
      </c>
      <c r="C74" s="868"/>
      <c r="D74" s="868"/>
      <c r="E74" s="868"/>
      <c r="F74" s="868"/>
      <c r="G74" s="868"/>
      <c r="H74" s="868"/>
      <c r="I74" s="868"/>
      <c r="J74" s="868"/>
      <c r="K74" s="868"/>
      <c r="L74" s="868"/>
      <c r="M74" s="869"/>
      <c r="N74" s="104">
        <f>N68+N69+N70+N71+N72</f>
        <v>2190788.323279256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4" t="s">
        <v>963</v>
      </c>
      <c r="C78" s="865"/>
      <c r="D78" s="865"/>
      <c r="E78" s="865"/>
      <c r="F78" s="865"/>
      <c r="G78" s="865"/>
      <c r="H78" s="865"/>
      <c r="I78" s="73" t="s">
        <v>964</v>
      </c>
      <c r="J78" s="75" t="s">
        <v>1410</v>
      </c>
      <c r="K78" s="74" t="s">
        <v>966</v>
      </c>
      <c r="L78" s="866" t="s">
        <v>950</v>
      </c>
      <c r="M78" s="867"/>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1"/>
      <c r="C85" s="902" t="e">
        <f>VLOOKUP(B85,'MANO DE OBRA'!B12:E73,3,FALSE)</f>
        <v>#N/A</v>
      </c>
      <c r="D85" s="902" t="e">
        <f>VLOOKUP(C85,'MANO DE OBRA'!C12:F73,3,FALSE)</f>
        <v>#N/A</v>
      </c>
      <c r="E85" s="902" t="e">
        <f>VLOOKUP(D85,'MANO DE OBRA'!D12:G73,3,FALSE)</f>
        <v>#N/A</v>
      </c>
      <c r="F85" s="902" t="e">
        <f>VLOOKUP(E85,'MANO DE OBRA'!E12:H73,3,FALSE)</f>
        <v>#N/A</v>
      </c>
      <c r="G85" s="902" t="e">
        <f>VLOOKUP(F85,'MANO DE OBRA'!F12:I73,3,FALSE)</f>
        <v>#N/A</v>
      </c>
      <c r="H85" s="902" t="e">
        <f>VLOOKUP(G85,'MANO DE OBRA'!G12:J73,3,FALSE)</f>
        <v>#N/A</v>
      </c>
      <c r="I85" s="470"/>
      <c r="J85" s="471"/>
      <c r="K85" s="472"/>
      <c r="L85" s="982"/>
      <c r="M85" s="982"/>
      <c r="N85" s="473"/>
    </row>
    <row r="86" spans="1:14" ht="15.75" thickBot="1">
      <c r="B86" s="914" t="s">
        <v>953</v>
      </c>
      <c r="C86" s="868"/>
      <c r="D86" s="868"/>
      <c r="E86" s="868"/>
      <c r="F86" s="868"/>
      <c r="G86" s="868"/>
      <c r="H86" s="868"/>
      <c r="I86" s="868"/>
      <c r="J86" s="868"/>
      <c r="K86" s="868"/>
      <c r="L86" s="868"/>
      <c r="M86" s="869"/>
      <c r="N86" s="460">
        <f>SUM(N79:N85)</f>
        <v>691395.67913614796</v>
      </c>
    </row>
    <row r="87" spans="1:14" ht="15.75" thickBot="1">
      <c r="B87" s="33"/>
      <c r="C87" s="34"/>
      <c r="D87" s="34"/>
      <c r="E87" s="34"/>
      <c r="F87" s="34"/>
      <c r="G87" s="34"/>
      <c r="H87" s="34"/>
      <c r="I87" s="34"/>
      <c r="J87" s="34"/>
      <c r="K87" s="34"/>
      <c r="L87" s="34"/>
      <c r="M87" s="34"/>
      <c r="N87" s="35"/>
    </row>
    <row r="88" spans="1:14" ht="15.75" thickBot="1">
      <c r="B88" s="825" t="s">
        <v>967</v>
      </c>
      <c r="C88" s="826"/>
      <c r="D88" s="826"/>
      <c r="E88" s="826"/>
      <c r="F88" s="826"/>
      <c r="G88" s="826"/>
      <c r="H88" s="826"/>
      <c r="I88" s="826"/>
      <c r="J88" s="826"/>
      <c r="K88" s="826"/>
      <c r="L88" s="826"/>
      <c r="M88" s="827"/>
      <c r="N88" s="99">
        <f>N86+N74+N63+N47</f>
        <v>65255424.908282049</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0" t="s">
        <v>969</v>
      </c>
      <c r="C92" s="871"/>
      <c r="D92" s="871"/>
      <c r="E92" s="871"/>
      <c r="F92" s="871"/>
      <c r="G92" s="871"/>
      <c r="H92" s="871"/>
      <c r="I92" s="314"/>
      <c r="J92" s="334"/>
      <c r="K92" s="302" t="s">
        <v>970</v>
      </c>
      <c r="L92" s="872" t="s">
        <v>971</v>
      </c>
      <c r="M92" s="873"/>
      <c r="N92" s="303"/>
    </row>
    <row r="93" spans="1:14">
      <c r="B93" s="858" t="s">
        <v>972</v>
      </c>
      <c r="C93" s="859"/>
      <c r="D93" s="859"/>
      <c r="E93" s="859"/>
      <c r="F93" s="859"/>
      <c r="G93" s="859"/>
      <c r="H93" s="859"/>
      <c r="I93" s="87"/>
      <c r="J93" s="88"/>
      <c r="K93" s="304">
        <v>0.2</v>
      </c>
      <c r="L93" s="860">
        <f>N88*K93</f>
        <v>13051084.98165641</v>
      </c>
      <c r="M93" s="861"/>
      <c r="N93" s="51"/>
    </row>
    <row r="94" spans="1:14">
      <c r="B94" s="89" t="s">
        <v>973</v>
      </c>
      <c r="C94" s="90"/>
      <c r="D94" s="90"/>
      <c r="E94" s="90"/>
      <c r="F94" s="90"/>
      <c r="G94" s="90"/>
      <c r="H94" s="90"/>
      <c r="I94" s="87"/>
      <c r="J94" s="88"/>
      <c r="K94" s="304">
        <v>0.05</v>
      </c>
      <c r="L94" s="860">
        <f>N88*K94</f>
        <v>3262771.2454141025</v>
      </c>
      <c r="M94" s="861"/>
      <c r="N94" s="51"/>
    </row>
    <row r="95" spans="1:14" ht="15.75" thickBot="1">
      <c r="B95" s="91" t="s">
        <v>974</v>
      </c>
      <c r="C95" s="92"/>
      <c r="D95" s="92"/>
      <c r="E95" s="92"/>
      <c r="F95" s="92"/>
      <c r="G95" s="92"/>
      <c r="H95" s="92"/>
      <c r="I95" s="93"/>
      <c r="J95" s="94"/>
      <c r="K95" s="305">
        <v>0.05</v>
      </c>
      <c r="L95" s="862">
        <f>N88*K95</f>
        <v>3262771.2454141025</v>
      </c>
      <c r="M95" s="863"/>
      <c r="N95" s="51"/>
    </row>
    <row r="96" spans="1:14" ht="15.75" thickBot="1">
      <c r="B96" s="825" t="s">
        <v>953</v>
      </c>
      <c r="C96" s="826"/>
      <c r="D96" s="826"/>
      <c r="E96" s="826"/>
      <c r="F96" s="826"/>
      <c r="G96" s="826"/>
      <c r="H96" s="826"/>
      <c r="I96" s="826"/>
      <c r="J96" s="826"/>
      <c r="K96" s="826"/>
      <c r="L96" s="826"/>
      <c r="M96" s="827"/>
      <c r="N96" s="52">
        <f>L93+L94+L95</f>
        <v>19576627.472484615</v>
      </c>
    </row>
    <row r="97" spans="1:14" ht="15.75" thickBot="1">
      <c r="B97" s="33"/>
      <c r="C97" s="34"/>
      <c r="D97" s="34"/>
      <c r="E97" s="34"/>
      <c r="F97" s="34"/>
      <c r="G97" s="34"/>
      <c r="H97" s="34"/>
      <c r="I97" s="34"/>
      <c r="J97" s="34"/>
      <c r="K97" s="34"/>
      <c r="L97" s="34"/>
      <c r="M97" s="34"/>
      <c r="N97" s="35"/>
    </row>
    <row r="98" spans="1:14" ht="15.75" thickBot="1">
      <c r="A98" t="s">
        <v>2016</v>
      </c>
      <c r="B98" s="825" t="s">
        <v>975</v>
      </c>
      <c r="C98" s="826"/>
      <c r="D98" s="826"/>
      <c r="E98" s="826"/>
      <c r="F98" s="826"/>
      <c r="G98" s="826"/>
      <c r="H98" s="826"/>
      <c r="I98" s="826"/>
      <c r="J98" s="826"/>
      <c r="K98" s="826"/>
      <c r="L98" s="826"/>
      <c r="M98" s="827"/>
      <c r="N98" s="188">
        <f>N88+N96</f>
        <v>84832052.38076666</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D17" sqref="D17"/>
    </sheetView>
  </sheetViews>
  <sheetFormatPr baseColWidth="10" defaultRowHeight="15"/>
  <cols>
    <col min="1" max="1" width="10.42578125" bestFit="1" customWidth="1"/>
    <col min="2" max="2" width="16.85546875" customWidth="1"/>
    <col min="4" max="4" width="11.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326</v>
      </c>
      <c r="B36" s="874" t="str">
        <f>VLOOKUP(A36,EQUIPOS!A6:D154,3,FALSE)</f>
        <v>Sensor de Impacto para prueba de integridad tipo</v>
      </c>
      <c r="C36" s="875"/>
      <c r="D36" s="875"/>
      <c r="E36" s="875"/>
      <c r="F36" s="875"/>
      <c r="G36" s="875"/>
      <c r="H36" s="876"/>
      <c r="I36" s="267"/>
      <c r="J36" s="268"/>
      <c r="K36" s="269">
        <f>VLOOKUP(A36,EQUIPOS!A6:D163,4,FALSE)</f>
        <v>122376.57514273071</v>
      </c>
      <c r="L36" s="270"/>
      <c r="M36" s="336">
        <v>1</v>
      </c>
      <c r="N36" s="272">
        <f>K36/M36</f>
        <v>122376.57514273071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122376.57514273071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400073.41755476414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522449.99269749486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104489.99853949898</v>
      </c>
      <c r="M84" s="861"/>
      <c r="N84" s="51"/>
    </row>
    <row r="85" spans="1:14">
      <c r="B85" s="89" t="s">
        <v>973</v>
      </c>
      <c r="C85" s="90"/>
      <c r="D85" s="90"/>
      <c r="E85" s="90"/>
      <c r="F85" s="90"/>
      <c r="G85" s="90"/>
      <c r="H85" s="90"/>
      <c r="I85" s="87"/>
      <c r="J85" s="88"/>
      <c r="K85" s="304">
        <v>0.05</v>
      </c>
      <c r="L85" s="860">
        <f>N79*K85</f>
        <v>26122.499634874745</v>
      </c>
      <c r="M85" s="861"/>
      <c r="N85" s="51"/>
    </row>
    <row r="86" spans="1:14" ht="15.75" thickBot="1">
      <c r="B86" s="91" t="s">
        <v>974</v>
      </c>
      <c r="C86" s="92"/>
      <c r="D86" s="92"/>
      <c r="E86" s="92"/>
      <c r="F86" s="92"/>
      <c r="G86" s="92"/>
      <c r="H86" s="92"/>
      <c r="I86" s="93"/>
      <c r="J86" s="94"/>
      <c r="K86" s="305">
        <v>0.05</v>
      </c>
      <c r="L86" s="862">
        <f>N79*K86</f>
        <v>26122.499634874745</v>
      </c>
      <c r="M86" s="863"/>
      <c r="N86" s="51"/>
    </row>
    <row r="87" spans="1:14" ht="15.75" thickBot="1">
      <c r="B87" s="825" t="s">
        <v>953</v>
      </c>
      <c r="C87" s="826"/>
      <c r="D87" s="826"/>
      <c r="E87" s="826"/>
      <c r="F87" s="826"/>
      <c r="G87" s="826"/>
      <c r="H87" s="826"/>
      <c r="I87" s="826"/>
      <c r="J87" s="826"/>
      <c r="K87" s="826"/>
      <c r="L87" s="826"/>
      <c r="M87" s="827"/>
      <c r="N87" s="52">
        <f>L84+L85+L86</f>
        <v>156734.99780924848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679184.99050674331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320</v>
      </c>
      <c r="B36" s="874" t="str">
        <f>VLOOKUP(A36,EQUIPOS!A6:D154,3,FALSE)</f>
        <v>Retroexcavadora sobre llantas, motor 62HP, Profundidad de excavación de 5.41 metros.</v>
      </c>
      <c r="C36" s="875"/>
      <c r="D36" s="875"/>
      <c r="E36" s="875"/>
      <c r="F36" s="875"/>
      <c r="G36" s="875"/>
      <c r="H36" s="876"/>
      <c r="I36" s="267"/>
      <c r="J36" s="268"/>
      <c r="K36" s="269">
        <f>VLOOKUP(A36,EQUIPOS!A6:D163,4,FALSE)</f>
        <v>132894.18578239923</v>
      </c>
      <c r="L36" s="270"/>
      <c r="M36" s="336">
        <v>10</v>
      </c>
      <c r="N36" s="272">
        <f>K36/M36</f>
        <v>13289.418578239924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336.34905451801001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13625.767632757934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82019.988194283578</v>
      </c>
      <c r="N48" s="272">
        <f>K48*M48</f>
        <v>40098.660894983084</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26618.480547896164</v>
      </c>
      <c r="N49" s="272">
        <f>K49*M49</f>
        <v>35491.307397194883</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4046.0090432802167</v>
      </c>
      <c r="N50" s="272">
        <f>K50*M50</f>
        <v>6069.0135649203248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81658.981857098304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3363.4905451800996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98648.240035036346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19729.648007007272</v>
      </c>
      <c r="M84" s="861"/>
      <c r="N84" s="51"/>
    </row>
    <row r="85" spans="1:14">
      <c r="B85" s="89" t="s">
        <v>973</v>
      </c>
      <c r="C85" s="90"/>
      <c r="D85" s="90"/>
      <c r="E85" s="90"/>
      <c r="F85" s="90"/>
      <c r="G85" s="90"/>
      <c r="H85" s="90"/>
      <c r="I85" s="87"/>
      <c r="J85" s="88"/>
      <c r="K85" s="304">
        <v>0.05</v>
      </c>
      <c r="L85" s="860">
        <f>N79*K85</f>
        <v>4932.412001751818</v>
      </c>
      <c r="M85" s="861"/>
      <c r="N85" s="51"/>
    </row>
    <row r="86" spans="1:14" ht="15.75" thickBot="1">
      <c r="B86" s="91" t="s">
        <v>974</v>
      </c>
      <c r="C86" s="92"/>
      <c r="D86" s="92"/>
      <c r="E86" s="92"/>
      <c r="F86" s="92"/>
      <c r="G86" s="92"/>
      <c r="H86" s="92"/>
      <c r="I86" s="93"/>
      <c r="J86" s="94"/>
      <c r="K86" s="305">
        <v>0.05</v>
      </c>
      <c r="L86" s="862">
        <f>N79*K86</f>
        <v>4932.412001751818</v>
      </c>
      <c r="M86" s="863"/>
      <c r="N86" s="51"/>
    </row>
    <row r="87" spans="1:14" ht="15.75" thickBot="1">
      <c r="B87" s="825" t="s">
        <v>953</v>
      </c>
      <c r="C87" s="826"/>
      <c r="D87" s="826"/>
      <c r="E87" s="826"/>
      <c r="F87" s="826"/>
      <c r="G87" s="826"/>
      <c r="H87" s="826"/>
      <c r="I87" s="826"/>
      <c r="J87" s="826"/>
      <c r="K87" s="826"/>
      <c r="L87" s="826"/>
      <c r="M87" s="827"/>
      <c r="N87" s="52">
        <f>L84+L85+L86</f>
        <v>29594.472010510908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128242.71204554726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7"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204</v>
      </c>
      <c r="B36" s="874" t="str">
        <f>VLOOKUP(A36,EQUIPOS!A6:D154,3,FALSE)</f>
        <v xml:space="preserve">Equipo de soldadura 250 AMP
</v>
      </c>
      <c r="C36" s="875"/>
      <c r="D36" s="875"/>
      <c r="E36" s="875"/>
      <c r="F36" s="875"/>
      <c r="G36" s="875"/>
      <c r="H36" s="876"/>
      <c r="I36" s="267"/>
      <c r="J36" s="268"/>
      <c r="K36" s="269">
        <f>VLOOKUP(A36,EQUIPOS!A6:D163,4,FALSE)</f>
        <v>5039.34752486858</v>
      </c>
      <c r="L36" s="270"/>
      <c r="M36" s="336">
        <v>10</v>
      </c>
      <c r="N36" s="272">
        <f>K36/M36</f>
        <v>503.93475248685797</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132894.18578239923</v>
      </c>
      <c r="L37" s="335"/>
      <c r="M37" s="336">
        <v>10</v>
      </c>
      <c r="N37" s="272">
        <f>K37/M37</f>
        <v>13289.418578239924</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14195.396439762801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11696.160352745574</v>
      </c>
      <c r="N48" s="272">
        <f>K48*M48</f>
        <v>385.97329164060397</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113434.96584495404</v>
      </c>
      <c r="N49" s="272">
        <f>K49*M49</f>
        <v>340304.89753486216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995.04356004345641</v>
      </c>
      <c r="N50" s="272">
        <f>K50*M50</f>
        <v>9950.4356004345645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350641.30642693728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4020.4310903601995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368857.13395706029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73771.426791412057</v>
      </c>
      <c r="M84" s="861"/>
      <c r="N84" s="51"/>
    </row>
    <row r="85" spans="1:14">
      <c r="B85" s="89" t="s">
        <v>973</v>
      </c>
      <c r="C85" s="90"/>
      <c r="D85" s="90"/>
      <c r="E85" s="90"/>
      <c r="F85" s="90"/>
      <c r="G85" s="90"/>
      <c r="H85" s="90"/>
      <c r="I85" s="87"/>
      <c r="J85" s="88"/>
      <c r="K85" s="304">
        <v>0.05</v>
      </c>
      <c r="L85" s="860">
        <f>N79*K85</f>
        <v>18442.856697853014</v>
      </c>
      <c r="M85" s="861"/>
      <c r="N85" s="51"/>
    </row>
    <row r="86" spans="1:14" ht="15.75" thickBot="1">
      <c r="B86" s="91" t="s">
        <v>974</v>
      </c>
      <c r="C86" s="92"/>
      <c r="D86" s="92"/>
      <c r="E86" s="92"/>
      <c r="F86" s="92"/>
      <c r="G86" s="92"/>
      <c r="H86" s="92"/>
      <c r="I86" s="93"/>
      <c r="J86" s="94"/>
      <c r="K86" s="305">
        <v>0.05</v>
      </c>
      <c r="L86" s="862">
        <f>N79*K86</f>
        <v>18442.856697853014</v>
      </c>
      <c r="M86" s="863"/>
      <c r="N86" s="51"/>
    </row>
    <row r="87" spans="1:14" ht="15.75" thickBot="1">
      <c r="B87" s="825" t="s">
        <v>953</v>
      </c>
      <c r="C87" s="826"/>
      <c r="D87" s="826"/>
      <c r="E87" s="826"/>
      <c r="F87" s="826"/>
      <c r="G87" s="826"/>
      <c r="H87" s="826"/>
      <c r="I87" s="826"/>
      <c r="J87" s="826"/>
      <c r="K87" s="826"/>
      <c r="L87" s="826"/>
      <c r="M87" s="827"/>
      <c r="N87" s="52">
        <f>L84+L85+L86</f>
        <v>110657.14018711809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479514.27414417837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616357.52939659357</v>
      </c>
      <c r="L36" s="270"/>
      <c r="M36" s="336">
        <v>2</v>
      </c>
      <c r="N36" s="272">
        <f>K36/M36</f>
        <v>308178.76469829679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312895.53024347691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3007.8883019122663</v>
      </c>
      <c r="N48" s="272">
        <f>K48*M48</f>
        <v>84220.872453543459</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437128.68755755079</v>
      </c>
      <c r="N49" s="272">
        <f>K49*M49</f>
        <v>152995.04064514276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30247.11181618537</v>
      </c>
      <c r="N50" s="272">
        <f>K50*M50</f>
        <v>90741.335448556114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327957.24854724231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1399.63700322575</v>
      </c>
      <c r="M60" s="913"/>
      <c r="N60" s="287">
        <f>K60*L60</f>
        <v>489.87295112901251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489.87295112901251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688510.30719364923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137702.06143872984</v>
      </c>
      <c r="M84" s="861"/>
      <c r="N84" s="51"/>
    </row>
    <row r="85" spans="1:14">
      <c r="B85" s="89" t="s">
        <v>973</v>
      </c>
      <c r="C85" s="90"/>
      <c r="D85" s="90"/>
      <c r="E85" s="90"/>
      <c r="F85" s="90"/>
      <c r="G85" s="90"/>
      <c r="H85" s="90"/>
      <c r="I85" s="87"/>
      <c r="J85" s="88"/>
      <c r="K85" s="304">
        <v>0.05</v>
      </c>
      <c r="L85" s="860">
        <f>N79*K85</f>
        <v>34425.51535968246</v>
      </c>
      <c r="M85" s="861"/>
      <c r="N85" s="51"/>
    </row>
    <row r="86" spans="1:14" ht="15.75" thickBot="1">
      <c r="B86" s="91" t="s">
        <v>974</v>
      </c>
      <c r="C86" s="92"/>
      <c r="D86" s="92"/>
      <c r="E86" s="92"/>
      <c r="F86" s="92"/>
      <c r="G86" s="92"/>
      <c r="H86" s="92"/>
      <c r="I86" s="93"/>
      <c r="J86" s="94"/>
      <c r="K86" s="305">
        <v>0.05</v>
      </c>
      <c r="L86" s="862">
        <f>N79*K86</f>
        <v>34425.51535968246</v>
      </c>
      <c r="M86" s="863"/>
      <c r="N86" s="51"/>
    </row>
    <row r="87" spans="1:14" ht="15.75" thickBot="1">
      <c r="B87" s="825" t="s">
        <v>953</v>
      </c>
      <c r="C87" s="826"/>
      <c r="D87" s="826"/>
      <c r="E87" s="826"/>
      <c r="F87" s="826"/>
      <c r="G87" s="826"/>
      <c r="H87" s="826"/>
      <c r="I87" s="826"/>
      <c r="J87" s="826"/>
      <c r="K87" s="826"/>
      <c r="L87" s="826"/>
      <c r="M87" s="827"/>
      <c r="N87" s="52">
        <f>L84+L85+L86</f>
        <v>206553.09215809478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895063.39935174398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282</v>
      </c>
      <c r="B36" s="874" t="str">
        <f>VLOOKUP(A36,EQUIPOS!A6:D154,3,FALSE)</f>
        <v>Piloteadora potencia 250KW, RPM 1800, fuerza elevadora 200KN</v>
      </c>
      <c r="C36" s="875"/>
      <c r="D36" s="875"/>
      <c r="E36" s="875"/>
      <c r="F36" s="875"/>
      <c r="G36" s="875"/>
      <c r="H36" s="876"/>
      <c r="I36" s="267"/>
      <c r="J36" s="268"/>
      <c r="K36" s="269">
        <f>VLOOKUP(A36,EQUIPOS!A6:D163,4,FALSE)</f>
        <v>616357.52939659357</v>
      </c>
      <c r="L36" s="270"/>
      <c r="M36" s="336">
        <v>2</v>
      </c>
      <c r="N36" s="272">
        <f>K36/M36</f>
        <v>308178.76469829679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4716.7655451800993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312895.53024347691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3007.8883019122663</v>
      </c>
      <c r="N48" s="272">
        <f>K48*M48</f>
        <v>84220.872453543459</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461202.44136506808</v>
      </c>
      <c r="N49" s="272">
        <f>K49*M49</f>
        <v>161420.85447777383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30247.11181618537</v>
      </c>
      <c r="N50" s="272">
        <f>K50*M50</f>
        <v>60494.22363237074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306135.95056368806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2">
        <f>VLOOKUP(A60,TRANSPORTE!A2:D117,4,FALSE)</f>
        <v>1399.63700322575</v>
      </c>
      <c r="M60" s="913"/>
      <c r="N60" s="287">
        <f>K60*L60</f>
        <v>489.87295112901251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489.87295112901251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47167.655451800994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666689.00921009493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133337.80184201899</v>
      </c>
      <c r="M84" s="861"/>
      <c r="N84" s="51"/>
    </row>
    <row r="85" spans="1:14">
      <c r="B85" s="89" t="s">
        <v>973</v>
      </c>
      <c r="C85" s="90"/>
      <c r="D85" s="90"/>
      <c r="E85" s="90"/>
      <c r="F85" s="90"/>
      <c r="G85" s="90"/>
      <c r="H85" s="90"/>
      <c r="I85" s="87"/>
      <c r="J85" s="88"/>
      <c r="K85" s="304">
        <v>0.05</v>
      </c>
      <c r="L85" s="860">
        <f>N79*K85</f>
        <v>33334.450460504748</v>
      </c>
      <c r="M85" s="861"/>
      <c r="N85" s="51"/>
    </row>
    <row r="86" spans="1:14" ht="15.75" thickBot="1">
      <c r="B86" s="91" t="s">
        <v>974</v>
      </c>
      <c r="C86" s="92"/>
      <c r="D86" s="92"/>
      <c r="E86" s="92"/>
      <c r="F86" s="92"/>
      <c r="G86" s="92"/>
      <c r="H86" s="92"/>
      <c r="I86" s="93"/>
      <c r="J86" s="94"/>
      <c r="K86" s="305">
        <v>0.05</v>
      </c>
      <c r="L86" s="862">
        <f>N79*K86</f>
        <v>33334.450460504748</v>
      </c>
      <c r="M86" s="863"/>
      <c r="N86" s="51"/>
    </row>
    <row r="87" spans="1:14" ht="15.75" thickBot="1">
      <c r="B87" s="825" t="s">
        <v>953</v>
      </c>
      <c r="C87" s="826"/>
      <c r="D87" s="826"/>
      <c r="E87" s="826"/>
      <c r="F87" s="826"/>
      <c r="G87" s="826"/>
      <c r="H87" s="826"/>
      <c r="I87" s="826"/>
      <c r="J87" s="826"/>
      <c r="K87" s="826"/>
      <c r="L87" s="826"/>
      <c r="M87" s="827"/>
      <c r="N87" s="52">
        <f>L84+L85+L86</f>
        <v>200006.70276302847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866695.71197312337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195</v>
      </c>
      <c r="B36" s="874" t="str">
        <f>VLOOKUP(A36,EQUIPOS!A6:D154,3,FALSE)</f>
        <v xml:space="preserve">Equipo de oxicorte, Capacidad de corte: hasta 6´´ (152mm) </v>
      </c>
      <c r="C36" s="875"/>
      <c r="D36" s="875"/>
      <c r="E36" s="875"/>
      <c r="F36" s="875"/>
      <c r="G36" s="875"/>
      <c r="H36" s="876"/>
      <c r="I36" s="267"/>
      <c r="J36" s="268"/>
      <c r="K36" s="269">
        <f>VLOOKUP(A36,EQUIPOS!A6:D163,4,FALSE)</f>
        <v>25556.574188922928</v>
      </c>
      <c r="L36" s="270"/>
      <c r="M36" s="336">
        <v>1.1299999999999999</v>
      </c>
      <c r="N36" s="272">
        <f>K36/M36</f>
        <v>22616.437335330029</v>
      </c>
    </row>
    <row r="37" spans="1:14">
      <c r="A37" s="113" t="s">
        <v>332</v>
      </c>
      <c r="B37" s="874" t="str">
        <f>VLOOKUP(A37,EQUIPOS!A7:D154,3,FALSE)</f>
        <v xml:space="preserve">Taladro de 1/2´´, pulidora, lijadora y circular
</v>
      </c>
      <c r="C37" s="875"/>
      <c r="D37" s="875"/>
      <c r="E37" s="875"/>
      <c r="F37" s="875"/>
      <c r="G37" s="875"/>
      <c r="H37" s="876"/>
      <c r="I37" s="421"/>
      <c r="J37" s="422"/>
      <c r="K37" s="269">
        <f>VLOOKUP(A37,EQUIPOS!A7:D164,4,FALSE)</f>
        <v>1977.172557578132</v>
      </c>
      <c r="L37" s="335"/>
      <c r="M37" s="336">
        <v>0.53</v>
      </c>
      <c r="N37" s="272">
        <f>K37/M37</f>
        <v>3730.5142595813809</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2680.2873935734665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29027.238988484878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66013.831758782486</v>
      </c>
      <c r="N48" s="272">
        <f>K48*M48</f>
        <v>1320.2766351756497</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4164.6209926016418</v>
      </c>
      <c r="N49" s="272">
        <f>K49*M49</f>
        <v>2082.3104963008209</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83583.659043650332</v>
      </c>
      <c r="N50" s="272">
        <f>K50*M50</f>
        <v>6686.6927234920267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10089.279854968498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26802.873935734664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65919.392779188041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13183.878555837609</v>
      </c>
      <c r="M84" s="861"/>
      <c r="N84" s="51"/>
    </row>
    <row r="85" spans="1:14">
      <c r="B85" s="89" t="s">
        <v>973</v>
      </c>
      <c r="C85" s="90"/>
      <c r="D85" s="90"/>
      <c r="E85" s="90"/>
      <c r="F85" s="90"/>
      <c r="G85" s="90"/>
      <c r="H85" s="90"/>
      <c r="I85" s="87"/>
      <c r="J85" s="88"/>
      <c r="K85" s="304">
        <v>0.05</v>
      </c>
      <c r="L85" s="860">
        <f>N79*K85</f>
        <v>3295.9696389594023</v>
      </c>
      <c r="M85" s="861"/>
      <c r="N85" s="51"/>
    </row>
    <row r="86" spans="1:14" ht="15.75" thickBot="1">
      <c r="B86" s="91" t="s">
        <v>974</v>
      </c>
      <c r="C86" s="92"/>
      <c r="D86" s="92"/>
      <c r="E86" s="92"/>
      <c r="F86" s="92"/>
      <c r="G86" s="92"/>
      <c r="H86" s="92"/>
      <c r="I86" s="93"/>
      <c r="J86" s="94"/>
      <c r="K86" s="305">
        <v>0.05</v>
      </c>
      <c r="L86" s="862">
        <f>N79*K86</f>
        <v>3295.9696389594023</v>
      </c>
      <c r="M86" s="863"/>
      <c r="N86" s="51"/>
    </row>
    <row r="87" spans="1:14" ht="15.75" thickBot="1">
      <c r="B87" s="825" t="s">
        <v>953</v>
      </c>
      <c r="C87" s="826"/>
      <c r="D87" s="826"/>
      <c r="E87" s="826"/>
      <c r="F87" s="826"/>
      <c r="G87" s="826"/>
      <c r="H87" s="826"/>
      <c r="I87" s="826"/>
      <c r="J87" s="826"/>
      <c r="K87" s="826"/>
      <c r="L87" s="826"/>
      <c r="M87" s="827"/>
      <c r="N87" s="52">
        <f>L84+L85+L86</f>
        <v>19775.817833756413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85695.210612944458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20396.095857121789</v>
      </c>
      <c r="L36" s="270"/>
      <c r="M36" s="336">
        <v>12</v>
      </c>
      <c r="N36" s="272">
        <f t="shared" ref="N36:N42" si="0">K36/M36</f>
        <v>1699.674654760149</v>
      </c>
    </row>
    <row r="37" spans="1:14">
      <c r="A37" s="113" t="s">
        <v>288</v>
      </c>
      <c r="B37" s="874" t="str">
        <f>VLOOKUP(A37,EQUIPOS!A7:D154,3,FALSE)</f>
        <v xml:space="preserve">Planta eléctrica </v>
      </c>
      <c r="C37" s="875"/>
      <c r="D37" s="875"/>
      <c r="E37" s="875"/>
      <c r="F37" s="875"/>
      <c r="G37" s="875"/>
      <c r="H37" s="876"/>
      <c r="I37" s="267"/>
      <c r="J37" s="268"/>
      <c r="K37" s="269">
        <f>VLOOKUP(A37,EQUIPOS!A7:D164,4,FALSE)</f>
        <v>7942.5365857928109</v>
      </c>
      <c r="L37" s="270"/>
      <c r="M37" s="336">
        <v>1.3</v>
      </c>
      <c r="N37" s="272">
        <f t="shared" si="0"/>
        <v>6109.6435275329313</v>
      </c>
    </row>
    <row r="38" spans="1:14">
      <c r="A38" s="113" t="s">
        <v>125</v>
      </c>
      <c r="B38" s="874" t="str">
        <f>VLOOKUP(A38,EQUIPOS!A8:D154,3,FALSE)</f>
        <v>Bomba para gato de tensionamiento</v>
      </c>
      <c r="C38" s="875"/>
      <c r="D38" s="875"/>
      <c r="E38" s="875"/>
      <c r="F38" s="875"/>
      <c r="G38" s="875"/>
      <c r="H38" s="876"/>
      <c r="I38" s="267"/>
      <c r="J38" s="268"/>
      <c r="K38" s="269">
        <f>VLOOKUP(A38,EQUIPOS!A8:D165,4,FALSE)</f>
        <v>52030.856778371897</v>
      </c>
      <c r="L38" s="270"/>
      <c r="M38" s="336">
        <v>12</v>
      </c>
      <c r="N38" s="272">
        <f t="shared" si="0"/>
        <v>4335.9047315309917</v>
      </c>
    </row>
    <row r="39" spans="1:14">
      <c r="A39" s="113" t="s">
        <v>180</v>
      </c>
      <c r="B39" s="874" t="str">
        <f>VLOOKUP(A39,EQUIPOS!A9:D154,3,FALSE)</f>
        <v>Compresor 120 HP, con martillo.</v>
      </c>
      <c r="C39" s="875"/>
      <c r="D39" s="875"/>
      <c r="E39" s="875"/>
      <c r="F39" s="875"/>
      <c r="G39" s="875"/>
      <c r="H39" s="876"/>
      <c r="I39" s="267"/>
      <c r="J39" s="268"/>
      <c r="K39" s="269">
        <f>VLOOKUP(A39,EQUIPOS!A9:D166,4,FALSE)</f>
        <v>48682.336292635096</v>
      </c>
      <c r="L39" s="270"/>
      <c r="M39" s="336">
        <v>1.3</v>
      </c>
      <c r="N39" s="272">
        <f t="shared" si="0"/>
        <v>37447.950994334686</v>
      </c>
    </row>
    <row r="40" spans="1:14">
      <c r="A40" s="113" t="s">
        <v>197</v>
      </c>
      <c r="B40" s="874" t="str">
        <f>VLOOKUP(A40,EQUIPOS!A10:D154,3,FALSE)</f>
        <v>Equipo de perforación (TRACKDRILL), potencia 40 HP, 2100 golpes / minuto</v>
      </c>
      <c r="C40" s="875"/>
      <c r="D40" s="875"/>
      <c r="E40" s="875"/>
      <c r="F40" s="875"/>
      <c r="G40" s="875"/>
      <c r="H40" s="876"/>
      <c r="I40" s="267"/>
      <c r="J40" s="268"/>
      <c r="K40" s="269">
        <f>VLOOKUP(A40,EQUIPOS!A10:D167,4,FALSE)</f>
        <v>150577.29951660827</v>
      </c>
      <c r="L40" s="270"/>
      <c r="M40" s="336">
        <v>1.3</v>
      </c>
      <c r="N40" s="272">
        <f t="shared" si="0"/>
        <v>115828.6919358525</v>
      </c>
    </row>
    <row r="41" spans="1:14">
      <c r="A41" s="113" t="s">
        <v>195</v>
      </c>
      <c r="B41" s="874" t="str">
        <f>VLOOKUP(A41,EQUIPOS!A11:D155,3,FALSE)</f>
        <v xml:space="preserve">Equipo de oxicorte, Capacidad de corte: hasta 6´´ (152mm) </v>
      </c>
      <c r="C41" s="875"/>
      <c r="D41" s="875"/>
      <c r="E41" s="875"/>
      <c r="F41" s="875"/>
      <c r="G41" s="875"/>
      <c r="H41" s="876"/>
      <c r="I41" s="267"/>
      <c r="J41" s="268"/>
      <c r="K41" s="269">
        <f>VLOOKUP(A41,EQUIPOS!A11:D168,4,FALSE)</f>
        <v>25556.574188922928</v>
      </c>
      <c r="L41" s="270"/>
      <c r="M41" s="336">
        <v>15</v>
      </c>
      <c r="N41" s="272">
        <f t="shared" si="0"/>
        <v>1703.7716125948618</v>
      </c>
    </row>
    <row r="42" spans="1:14">
      <c r="A42" s="113" t="s">
        <v>240</v>
      </c>
      <c r="B42" s="874" t="str">
        <f>VLOOKUP(A42,EQUIPOS!A12:D156,3,FALSE)</f>
        <v>Gato para tensionamiento, fuerza Max 200 ton, área de tensión 314 cm2.</v>
      </c>
      <c r="C42" s="875"/>
      <c r="D42" s="875"/>
      <c r="E42" s="875"/>
      <c r="F42" s="875"/>
      <c r="G42" s="875"/>
      <c r="H42" s="876"/>
      <c r="I42" s="267"/>
      <c r="J42" s="268"/>
      <c r="K42" s="269">
        <f>VLOOKUP(A42,EQUIPOS!A12:D169,4,FALSE)</f>
        <v>159214.42174181799</v>
      </c>
      <c r="L42" s="270"/>
      <c r="M42" s="336">
        <v>12</v>
      </c>
      <c r="N42" s="272">
        <f t="shared" si="0"/>
        <v>13267.868478484832</v>
      </c>
    </row>
    <row r="43" spans="1:14">
      <c r="A43" s="113"/>
      <c r="B43" s="874"/>
      <c r="C43" s="875"/>
      <c r="D43" s="875"/>
      <c r="E43" s="875"/>
      <c r="F43" s="875"/>
      <c r="G43" s="875"/>
      <c r="H43" s="876"/>
      <c r="I43" s="421"/>
      <c r="J43" s="422"/>
      <c r="K43" s="269"/>
      <c r="L43" s="335"/>
      <c r="M43" s="336"/>
      <c r="N43" s="272"/>
    </row>
    <row r="44" spans="1:14">
      <c r="A44" s="113"/>
      <c r="B44" s="874"/>
      <c r="C44" s="875"/>
      <c r="D44" s="875"/>
      <c r="E44" s="875"/>
      <c r="F44" s="875"/>
      <c r="G44" s="875"/>
      <c r="H44" s="876"/>
      <c r="I44" s="328"/>
      <c r="J44" s="330"/>
      <c r="K44" s="269"/>
      <c r="L44" s="423"/>
      <c r="M44" s="424"/>
      <c r="N44" s="272"/>
    </row>
    <row r="45" spans="1:14">
      <c r="B45" s="874"/>
      <c r="C45" s="875"/>
      <c r="D45" s="875"/>
      <c r="E45" s="875"/>
      <c r="F45" s="875"/>
      <c r="G45" s="875"/>
      <c r="H45" s="876"/>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4"/>
      <c r="C48" s="875"/>
      <c r="D48" s="875"/>
      <c r="E48" s="875"/>
      <c r="F48" s="875"/>
      <c r="G48" s="875"/>
      <c r="H48" s="876"/>
      <c r="I48" s="884"/>
      <c r="J48" s="885"/>
      <c r="K48" s="41"/>
      <c r="L48" s="886"/>
      <c r="M48" s="887"/>
      <c r="N48" s="105"/>
    </row>
    <row r="49" spans="1:14" ht="15.75" thickBot="1">
      <c r="B49" s="825" t="s">
        <v>953</v>
      </c>
      <c r="C49" s="826"/>
      <c r="D49" s="826"/>
      <c r="E49" s="826"/>
      <c r="F49" s="826"/>
      <c r="G49" s="826"/>
      <c r="H49" s="826"/>
      <c r="I49" s="826"/>
      <c r="J49" s="826"/>
      <c r="K49" s="826"/>
      <c r="L49" s="826"/>
      <c r="M49" s="827"/>
      <c r="N49" s="394">
        <f>SUM(N36:N48)</f>
        <v>184527.1260045988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0" t="s">
        <v>944</v>
      </c>
      <c r="C53" s="871"/>
      <c r="D53" s="871"/>
      <c r="E53" s="871"/>
      <c r="F53" s="871"/>
      <c r="G53" s="871"/>
      <c r="H53" s="871"/>
      <c r="I53" s="905"/>
      <c r="J53" s="315" t="s">
        <v>945</v>
      </c>
      <c r="K53" s="85" t="s">
        <v>946</v>
      </c>
      <c r="L53" s="906" t="s">
        <v>955</v>
      </c>
      <c r="M53" s="905"/>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4260.0216268853019</v>
      </c>
      <c r="N54" s="272">
        <f>K54*M54</f>
        <v>852.00432537706047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6301.9425469418911</v>
      </c>
      <c r="N55" s="272">
        <f t="shared" ref="N55:N67" si="1">K55*M55</f>
        <v>34849.742284588661</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43593.617962900498</v>
      </c>
      <c r="N56" s="272">
        <f t="shared" si="1"/>
        <v>348.74894370320402</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49054.558958184687</v>
      </c>
      <c r="N57" s="272">
        <f t="shared" si="1"/>
        <v>1079.2002970800631</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941.22947217360831</v>
      </c>
      <c r="N58" s="272">
        <f t="shared" si="1"/>
        <v>282.36884165208249</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1053.027090474772</v>
      </c>
      <c r="N59" s="272">
        <f t="shared" si="1"/>
        <v>105.30270904747721</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16694.619729617993</v>
      </c>
      <c r="N60" s="272">
        <f t="shared" si="1"/>
        <v>8347.3098648089963</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66778.47891847197</v>
      </c>
      <c r="N61" s="272">
        <f t="shared" si="1"/>
        <v>6677.8478918471974</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1216.1643511642246</v>
      </c>
      <c r="N62" s="272">
        <f t="shared" si="1"/>
        <v>12161.643511642247</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20653.787494635348</v>
      </c>
      <c r="N63" s="272">
        <f t="shared" si="1"/>
        <v>20653.787494635348</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22182.067123246801</v>
      </c>
      <c r="N64" s="272">
        <f t="shared" si="1"/>
        <v>11091.033561623401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7849.7880847872675</v>
      </c>
      <c r="N65" s="272">
        <f t="shared" si="1"/>
        <v>4317.3834466329972</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4046.0090432802167</v>
      </c>
      <c r="N66" s="272">
        <f t="shared" si="1"/>
        <v>202.30045216401084</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4101.7906752902481</v>
      </c>
      <c r="N67" s="272">
        <f t="shared" si="1"/>
        <v>4101.7906752902481</v>
      </c>
    </row>
    <row r="68" spans="1:14" ht="15.75" thickBot="1">
      <c r="B68" s="43"/>
      <c r="C68" s="310"/>
      <c r="D68" s="310"/>
      <c r="E68" s="310"/>
      <c r="F68" s="310"/>
      <c r="G68" s="310"/>
      <c r="H68" s="310"/>
      <c r="I68" s="310"/>
      <c r="J68" s="435"/>
      <c r="K68" s="126"/>
      <c r="L68" s="325"/>
      <c r="M68" s="402"/>
      <c r="N68" s="272"/>
    </row>
    <row r="69" spans="1:14" ht="15.75" thickBot="1">
      <c r="B69" s="825" t="s">
        <v>953</v>
      </c>
      <c r="C69" s="826"/>
      <c r="D69" s="826"/>
      <c r="E69" s="826"/>
      <c r="F69" s="826"/>
      <c r="G69" s="826"/>
      <c r="H69" s="826"/>
      <c r="I69" s="826"/>
      <c r="J69" s="826"/>
      <c r="K69" s="826"/>
      <c r="L69" s="826"/>
      <c r="M69" s="827"/>
      <c r="N69" s="394">
        <f>SUM(N54:N68)</f>
        <v>105070.46430009299</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1" t="s">
        <v>961</v>
      </c>
      <c r="M73" s="890"/>
      <c r="N73" s="76" t="s">
        <v>951</v>
      </c>
    </row>
    <row r="74" spans="1:14">
      <c r="B74" s="46"/>
      <c r="C74" s="317"/>
      <c r="D74" s="317"/>
      <c r="E74" s="317"/>
      <c r="F74" s="317"/>
      <c r="G74" s="317"/>
      <c r="H74" s="311"/>
      <c r="I74" s="279"/>
      <c r="J74" s="286"/>
      <c r="K74" s="279"/>
      <c r="L74" s="912"/>
      <c r="M74" s="913"/>
      <c r="N74" s="287"/>
    </row>
    <row r="75" spans="1:14">
      <c r="B75" s="46"/>
      <c r="C75" s="47"/>
      <c r="D75" s="47"/>
      <c r="E75" s="47"/>
      <c r="F75" s="47"/>
      <c r="G75" s="47"/>
      <c r="H75" s="311"/>
      <c r="I75" s="279"/>
      <c r="J75" s="286"/>
      <c r="K75" s="279"/>
      <c r="L75" s="912"/>
      <c r="M75" s="913"/>
      <c r="N75" s="287"/>
    </row>
    <row r="76" spans="1:14">
      <c r="B76" s="46"/>
      <c r="C76" s="47"/>
      <c r="D76" s="47"/>
      <c r="E76" s="47"/>
      <c r="F76" s="47"/>
      <c r="G76" s="47"/>
      <c r="H76" s="311"/>
      <c r="I76" s="279"/>
      <c r="J76" s="286"/>
      <c r="K76" s="279"/>
      <c r="L76" s="912"/>
      <c r="M76" s="913"/>
      <c r="N76" s="287"/>
    </row>
    <row r="77" spans="1:14">
      <c r="B77" s="46"/>
      <c r="C77" s="47"/>
      <c r="D77" s="47"/>
      <c r="E77" s="47"/>
      <c r="F77" s="47"/>
      <c r="G77" s="47"/>
      <c r="H77" s="311"/>
      <c r="I77" s="279"/>
      <c r="J77" s="286"/>
      <c r="K77" s="279"/>
      <c r="L77" s="912"/>
      <c r="M77" s="913"/>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3"/>
      <c r="M79" s="904"/>
      <c r="N79" s="127"/>
    </row>
    <row r="80" spans="1:14" ht="15.75" thickBot="1">
      <c r="B80" s="914" t="s">
        <v>953</v>
      </c>
      <c r="C80" s="868"/>
      <c r="D80" s="868"/>
      <c r="E80" s="868"/>
      <c r="F80" s="868"/>
      <c r="G80" s="868"/>
      <c r="H80" s="868"/>
      <c r="I80" s="868"/>
      <c r="J80" s="868"/>
      <c r="K80" s="868"/>
      <c r="L80" s="868"/>
      <c r="M80" s="869"/>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4" t="s">
        <v>963</v>
      </c>
      <c r="C84" s="865"/>
      <c r="D84" s="865"/>
      <c r="E84" s="865"/>
      <c r="F84" s="865"/>
      <c r="G84" s="865"/>
      <c r="H84" s="865"/>
      <c r="I84" s="73" t="s">
        <v>964</v>
      </c>
      <c r="J84" s="75" t="s">
        <v>1410</v>
      </c>
      <c r="K84" s="74" t="s">
        <v>966</v>
      </c>
      <c r="L84" s="866" t="s">
        <v>950</v>
      </c>
      <c r="M84" s="867"/>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1"/>
      <c r="C90" s="902"/>
      <c r="D90" s="902"/>
      <c r="E90" s="902"/>
      <c r="F90" s="902"/>
      <c r="G90" s="902"/>
      <c r="H90" s="902"/>
      <c r="I90" s="126"/>
      <c r="J90" s="126"/>
      <c r="K90" s="126"/>
      <c r="L90" s="915"/>
      <c r="M90" s="915"/>
      <c r="N90" s="45"/>
    </row>
    <row r="91" spans="1:15" ht="15.75" thickBot="1">
      <c r="B91" s="914" t="s">
        <v>953</v>
      </c>
      <c r="C91" s="868"/>
      <c r="D91" s="868"/>
      <c r="E91" s="868"/>
      <c r="F91" s="868"/>
      <c r="G91" s="868"/>
      <c r="H91" s="868"/>
      <c r="I91" s="868"/>
      <c r="J91" s="868"/>
      <c r="K91" s="868"/>
      <c r="L91" s="868"/>
      <c r="M91" s="869"/>
      <c r="N91" s="301">
        <f>SUM(N85:N90)</f>
        <v>41336.200695078456</v>
      </c>
    </row>
    <row r="92" spans="1:15" ht="15.75" thickBot="1">
      <c r="B92" s="33"/>
      <c r="C92" s="34"/>
      <c r="D92" s="34"/>
      <c r="E92" s="34"/>
      <c r="F92" s="34"/>
      <c r="G92" s="34"/>
      <c r="H92" s="34"/>
      <c r="I92" s="34"/>
      <c r="J92" s="34"/>
      <c r="K92" s="34"/>
      <c r="L92" s="34"/>
      <c r="M92" s="34"/>
      <c r="N92" s="35"/>
    </row>
    <row r="93" spans="1:15" ht="15.75" thickBot="1">
      <c r="B93" s="825" t="s">
        <v>967</v>
      </c>
      <c r="C93" s="826"/>
      <c r="D93" s="826"/>
      <c r="E93" s="826"/>
      <c r="F93" s="826"/>
      <c r="G93" s="826"/>
      <c r="H93" s="826"/>
      <c r="I93" s="826"/>
      <c r="J93" s="826"/>
      <c r="K93" s="826"/>
      <c r="L93" s="826"/>
      <c r="M93" s="827"/>
      <c r="N93" s="99">
        <f>N49+N69+N80+N91</f>
        <v>330933.79099977028</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0" t="s">
        <v>969</v>
      </c>
      <c r="C97" s="871"/>
      <c r="D97" s="871"/>
      <c r="E97" s="871"/>
      <c r="F97" s="871"/>
      <c r="G97" s="871"/>
      <c r="H97" s="871"/>
      <c r="I97" s="314"/>
      <c r="J97" s="334"/>
      <c r="K97" s="302" t="s">
        <v>970</v>
      </c>
      <c r="L97" s="872" t="s">
        <v>971</v>
      </c>
      <c r="M97" s="873"/>
      <c r="N97" s="303"/>
    </row>
    <row r="98" spans="1:14">
      <c r="B98" s="858" t="s">
        <v>972</v>
      </c>
      <c r="C98" s="859"/>
      <c r="D98" s="859"/>
      <c r="E98" s="859"/>
      <c r="F98" s="859"/>
      <c r="G98" s="859"/>
      <c r="H98" s="859"/>
      <c r="I98" s="87"/>
      <c r="J98" s="88"/>
      <c r="K98" s="304">
        <v>0.2</v>
      </c>
      <c r="L98" s="860">
        <f>N93*K98</f>
        <v>66186.758199954056</v>
      </c>
      <c r="M98" s="861"/>
      <c r="N98" s="51"/>
    </row>
    <row r="99" spans="1:14">
      <c r="B99" s="89" t="s">
        <v>973</v>
      </c>
      <c r="C99" s="90"/>
      <c r="D99" s="90"/>
      <c r="E99" s="90"/>
      <c r="F99" s="90"/>
      <c r="G99" s="90"/>
      <c r="H99" s="90"/>
      <c r="I99" s="87"/>
      <c r="J99" s="88"/>
      <c r="K99" s="304">
        <v>0.05</v>
      </c>
      <c r="L99" s="860">
        <f>N93*K99</f>
        <v>16546.689549988514</v>
      </c>
      <c r="M99" s="861"/>
      <c r="N99" s="51"/>
    </row>
    <row r="100" spans="1:14" ht="15.75" thickBot="1">
      <c r="B100" s="91" t="s">
        <v>974</v>
      </c>
      <c r="C100" s="92"/>
      <c r="D100" s="92"/>
      <c r="E100" s="92"/>
      <c r="F100" s="92"/>
      <c r="G100" s="92"/>
      <c r="H100" s="92"/>
      <c r="I100" s="93"/>
      <c r="J100" s="94"/>
      <c r="K100" s="305">
        <v>0.05</v>
      </c>
      <c r="L100" s="862">
        <f>N93*K100</f>
        <v>16546.689549988514</v>
      </c>
      <c r="M100" s="863"/>
      <c r="N100" s="51"/>
    </row>
    <row r="101" spans="1:14" ht="15.75" thickBot="1">
      <c r="B101" s="825" t="s">
        <v>953</v>
      </c>
      <c r="C101" s="826"/>
      <c r="D101" s="826"/>
      <c r="E101" s="826"/>
      <c r="F101" s="826"/>
      <c r="G101" s="826"/>
      <c r="H101" s="826"/>
      <c r="I101" s="826"/>
      <c r="J101" s="826"/>
      <c r="K101" s="826"/>
      <c r="L101" s="826"/>
      <c r="M101" s="827"/>
      <c r="N101" s="52">
        <f>L98+L99+L100</f>
        <v>99280.137299931084</v>
      </c>
    </row>
    <row r="102" spans="1:14" ht="15.75" thickBot="1">
      <c r="B102" s="33"/>
      <c r="C102" s="34"/>
      <c r="D102" s="34"/>
      <c r="E102" s="34"/>
      <c r="F102" s="34"/>
      <c r="G102" s="34"/>
      <c r="H102" s="34"/>
      <c r="I102" s="34"/>
      <c r="J102" s="34"/>
      <c r="K102" s="34"/>
      <c r="L102" s="34"/>
      <c r="M102" s="34"/>
      <c r="N102" s="35"/>
    </row>
    <row r="103" spans="1:14" ht="15.75" thickBot="1">
      <c r="A103" t="s">
        <v>2016</v>
      </c>
      <c r="B103" s="825" t="s">
        <v>975</v>
      </c>
      <c r="C103" s="826"/>
      <c r="D103" s="826"/>
      <c r="E103" s="826"/>
      <c r="F103" s="826"/>
      <c r="G103" s="826"/>
      <c r="H103" s="826"/>
      <c r="I103" s="826"/>
      <c r="J103" s="826"/>
      <c r="K103" s="826"/>
      <c r="L103" s="826"/>
      <c r="M103" s="827"/>
      <c r="N103" s="188">
        <f>N93+N101</f>
        <v>430213.92829970137</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224</v>
      </c>
      <c r="B36" s="874" t="str">
        <f>VLOOKUP(A36,EQUIPOS!A6:D154,3,FALSE)</f>
        <v>Equipo de Medición (Deformimetros Eléctricos, Mecánicos, Celdas de Carga,  Etc.)</v>
      </c>
      <c r="C36" s="875"/>
      <c r="D36" s="875"/>
      <c r="E36" s="875"/>
      <c r="F36" s="875"/>
      <c r="G36" s="875"/>
      <c r="H36" s="876"/>
      <c r="I36" s="267"/>
      <c r="J36" s="268"/>
      <c r="K36" s="269">
        <f>VLOOKUP(A36,EQUIPOS!A6:D163,4,FALSE)</f>
        <v>145166.09041165761</v>
      </c>
      <c r="L36" s="270"/>
      <c r="M36" s="336">
        <v>3.3333333330000001</v>
      </c>
      <c r="N36" s="272">
        <f>K36/M36</f>
        <v>43549.827127852266</v>
      </c>
    </row>
    <row r="37" spans="1:14">
      <c r="A37" s="113" t="s">
        <v>125</v>
      </c>
      <c r="B37" s="874" t="str">
        <f>VLOOKUP(A37,EQUIPOS!A7:D154,3,FALSE)</f>
        <v>Bomba para gato de tensionamiento</v>
      </c>
      <c r="C37" s="875"/>
      <c r="D37" s="875"/>
      <c r="E37" s="875"/>
      <c r="F37" s="875"/>
      <c r="G37" s="875"/>
      <c r="H37" s="876"/>
      <c r="I37" s="421"/>
      <c r="J37" s="422"/>
      <c r="K37" s="269">
        <f>VLOOKUP(A37,EQUIPOS!A7:D164,4,FALSE)</f>
        <v>52030.856778371897</v>
      </c>
      <c r="L37" s="335"/>
      <c r="M37" s="336">
        <v>0.1</v>
      </c>
      <c r="N37" s="272">
        <f>K37/M37</f>
        <v>520308.56778371893</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159214.42174181799</v>
      </c>
      <c r="L38" s="423"/>
      <c r="M38" s="424">
        <v>0.1</v>
      </c>
      <c r="N38" s="272">
        <f>K38/M38</f>
        <v>1592144.2174181798</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2156002.6123297513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2">
        <f>VLOOKUP(A60,TRANSPORTE!A2:D117,4,FALSE)</f>
        <v>5540.0638512563228</v>
      </c>
      <c r="M60" s="913"/>
      <c r="N60" s="287">
        <f>K60*L60</f>
        <v>83100.957768844848</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83100.957768844848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6101.0196361652497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2245204.5897347615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449040.91794695234</v>
      </c>
      <c r="M84" s="861"/>
      <c r="N84" s="51"/>
    </row>
    <row r="85" spans="1:14">
      <c r="B85" s="89" t="s">
        <v>973</v>
      </c>
      <c r="C85" s="90"/>
      <c r="D85" s="90"/>
      <c r="E85" s="90"/>
      <c r="F85" s="90"/>
      <c r="G85" s="90"/>
      <c r="H85" s="90"/>
      <c r="I85" s="87"/>
      <c r="J85" s="88"/>
      <c r="K85" s="304">
        <v>0.05</v>
      </c>
      <c r="L85" s="860">
        <f>N79*K85</f>
        <v>112260.22948673808</v>
      </c>
      <c r="M85" s="861"/>
      <c r="N85" s="51"/>
    </row>
    <row r="86" spans="1:14" ht="15.75" thickBot="1">
      <c r="B86" s="91" t="s">
        <v>974</v>
      </c>
      <c r="C86" s="92"/>
      <c r="D86" s="92"/>
      <c r="E86" s="92"/>
      <c r="F86" s="92"/>
      <c r="G86" s="92"/>
      <c r="H86" s="92"/>
      <c r="I86" s="93"/>
      <c r="J86" s="94"/>
      <c r="K86" s="305">
        <v>0.05</v>
      </c>
      <c r="L86" s="862">
        <f>N79*K86</f>
        <v>112260.22948673808</v>
      </c>
      <c r="M86" s="863"/>
      <c r="N86" s="51"/>
    </row>
    <row r="87" spans="1:14" ht="15.75" thickBot="1">
      <c r="B87" s="825" t="s">
        <v>953</v>
      </c>
      <c r="C87" s="826"/>
      <c r="D87" s="826"/>
      <c r="E87" s="826"/>
      <c r="F87" s="826"/>
      <c r="G87" s="826"/>
      <c r="H87" s="826"/>
      <c r="I87" s="826"/>
      <c r="J87" s="826"/>
      <c r="K87" s="826"/>
      <c r="L87" s="826"/>
      <c r="M87" s="827"/>
      <c r="N87" s="52">
        <f>L84+L85+L86</f>
        <v>673561.37692042848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2918765.9666551901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1101.4056613085061</v>
      </c>
      <c r="L36" s="270"/>
      <c r="M36" s="336">
        <v>2</v>
      </c>
      <c r="N36" s="272">
        <f>K36/M36</f>
        <v>550.70283065425303</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4947.7527629754795</v>
      </c>
      <c r="L37" s="335"/>
      <c r="M37" s="336">
        <v>2</v>
      </c>
      <c r="N37" s="272">
        <f>K37/M37</f>
        <v>2473.8763814877398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1681.7452725900498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4706.324484732042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59370.93241592624</v>
      </c>
      <c r="N48" s="272">
        <f>K48*M48</f>
        <v>273106.28911326069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4963.8142525716758</v>
      </c>
      <c r="N49" s="272">
        <f>K49*M49</f>
        <v>4963.8142525716758</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461202.44136506808</v>
      </c>
      <c r="N50" s="272">
        <f>K50*M50</f>
        <v>461202.44136506808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12825.00588500455</v>
      </c>
      <c r="N51" s="272">
        <f>K51*M51</f>
        <v>58995.027071020922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798267.57180192135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1399.63700322575</v>
      </c>
      <c r="M60" s="913"/>
      <c r="N60" s="287">
        <f>K60*L60</f>
        <v>1399.63700322575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1399.63700322575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838008.43874168012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167601.68774833603</v>
      </c>
      <c r="M84" s="861"/>
      <c r="N84" s="51"/>
    </row>
    <row r="85" spans="1:14">
      <c r="B85" s="89" t="s">
        <v>973</v>
      </c>
      <c r="C85" s="90"/>
      <c r="D85" s="90"/>
      <c r="E85" s="90"/>
      <c r="F85" s="90"/>
      <c r="G85" s="90"/>
      <c r="H85" s="90"/>
      <c r="I85" s="87"/>
      <c r="J85" s="88"/>
      <c r="K85" s="304">
        <v>0.05</v>
      </c>
      <c r="L85" s="860">
        <f>N79*K85</f>
        <v>41900.421937084007</v>
      </c>
      <c r="M85" s="861"/>
      <c r="N85" s="51"/>
    </row>
    <row r="86" spans="1:14" ht="15.75" thickBot="1">
      <c r="B86" s="91" t="s">
        <v>974</v>
      </c>
      <c r="C86" s="92"/>
      <c r="D86" s="92"/>
      <c r="E86" s="92"/>
      <c r="F86" s="92"/>
      <c r="G86" s="92"/>
      <c r="H86" s="92"/>
      <c r="I86" s="93"/>
      <c r="J86" s="94"/>
      <c r="K86" s="305">
        <v>0.05</v>
      </c>
      <c r="L86" s="862">
        <f>N79*K86</f>
        <v>41900.421937084007</v>
      </c>
      <c r="M86" s="863"/>
      <c r="N86" s="51"/>
    </row>
    <row r="87" spans="1:14" ht="15.75" thickBot="1">
      <c r="B87" s="825" t="s">
        <v>953</v>
      </c>
      <c r="C87" s="826"/>
      <c r="D87" s="826"/>
      <c r="E87" s="826"/>
      <c r="F87" s="826"/>
      <c r="G87" s="826"/>
      <c r="H87" s="826"/>
      <c r="I87" s="826"/>
      <c r="J87" s="826"/>
      <c r="K87" s="826"/>
      <c r="L87" s="826"/>
      <c r="M87" s="827"/>
      <c r="N87" s="52">
        <f>L84+L85+L86</f>
        <v>251402.53162250403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1089410.9703641841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1101.4056613085061</v>
      </c>
      <c r="L36" s="270"/>
      <c r="M36" s="336">
        <v>2</v>
      </c>
      <c r="N36" s="272">
        <f>K36/M36</f>
        <v>550.70283065425303</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4947.7527629754795</v>
      </c>
      <c r="L37" s="335"/>
      <c r="M37" s="336">
        <v>2</v>
      </c>
      <c r="N37" s="272">
        <f>K37/M37</f>
        <v>2473.8763814877398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4372.9299734370179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59370.93241592624</v>
      </c>
      <c r="N48" s="272">
        <f>K48*M48</f>
        <v>273106.28911326069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4963.8142525716758</v>
      </c>
      <c r="N49" s="272">
        <f>K49*M49</f>
        <v>4963.8142525716758</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461202.44136506808</v>
      </c>
      <c r="N50" s="272">
        <f>K50*M50</f>
        <v>461202.44136506808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12825.00588500455</v>
      </c>
      <c r="N51" s="272">
        <f>K51*M51</f>
        <v>58995.027071020922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798267.57180192135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1399.63700322575</v>
      </c>
      <c r="M60" s="913"/>
      <c r="N60" s="287">
        <f>K60*L60</f>
        <v>1399.63700322575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1399.63700322575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831007.15400448453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166201.43080089692</v>
      </c>
      <c r="M84" s="861"/>
      <c r="N84" s="51"/>
    </row>
    <row r="85" spans="1:14">
      <c r="B85" s="89" t="s">
        <v>973</v>
      </c>
      <c r="C85" s="90"/>
      <c r="D85" s="90"/>
      <c r="E85" s="90"/>
      <c r="F85" s="90"/>
      <c r="G85" s="90"/>
      <c r="H85" s="90"/>
      <c r="I85" s="87"/>
      <c r="J85" s="88"/>
      <c r="K85" s="304">
        <v>0.05</v>
      </c>
      <c r="L85" s="860">
        <f>N79*K85</f>
        <v>41550.357700224231</v>
      </c>
      <c r="M85" s="861"/>
      <c r="N85" s="51"/>
    </row>
    <row r="86" spans="1:14" ht="15.75" thickBot="1">
      <c r="B86" s="91" t="s">
        <v>974</v>
      </c>
      <c r="C86" s="92"/>
      <c r="D86" s="92"/>
      <c r="E86" s="92"/>
      <c r="F86" s="92"/>
      <c r="G86" s="92"/>
      <c r="H86" s="92"/>
      <c r="I86" s="93"/>
      <c r="J86" s="94"/>
      <c r="K86" s="305">
        <v>0.05</v>
      </c>
      <c r="L86" s="862">
        <f>N79*K86</f>
        <v>41550.357700224231</v>
      </c>
      <c r="M86" s="863"/>
      <c r="N86" s="51"/>
    </row>
    <row r="87" spans="1:14" ht="15.75" thickBot="1">
      <c r="B87" s="825" t="s">
        <v>953</v>
      </c>
      <c r="C87" s="826"/>
      <c r="D87" s="826"/>
      <c r="E87" s="826"/>
      <c r="F87" s="826"/>
      <c r="G87" s="826"/>
      <c r="H87" s="826"/>
      <c r="I87" s="826"/>
      <c r="J87" s="826"/>
      <c r="K87" s="826"/>
      <c r="L87" s="826"/>
      <c r="M87" s="827"/>
      <c r="N87" s="52">
        <f>L84+L85+L86</f>
        <v>249302.1462013454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1080309.30020583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1101.4056613085061</v>
      </c>
      <c r="L36" s="270"/>
      <c r="M36" s="336">
        <v>2</v>
      </c>
      <c r="N36" s="272">
        <f>K36/M36</f>
        <v>550.70283065425303</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4947.7527629754795</v>
      </c>
      <c r="L37" s="335"/>
      <c r="M37" s="336">
        <v>2</v>
      </c>
      <c r="N37" s="272">
        <f>K37/M37</f>
        <v>2473.8763814877398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4372.9299734370179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437128.68755755079</v>
      </c>
      <c r="N48" s="272">
        <f>K48*M48</f>
        <v>437128.68755755079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4963.8142525716758</v>
      </c>
      <c r="N49" s="272">
        <f>K49*M49</f>
        <v>4963.8142525716758</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12825.00588500455</v>
      </c>
      <c r="N50" s="272">
        <f>K50*M50</f>
        <v>58995.027071020922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501087.52888114337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1399.63700322575</v>
      </c>
      <c r="M60" s="913"/>
      <c r="N60" s="287">
        <f>K60*L60</f>
        <v>1399.63700322575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1399.63700322575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533827.11108370661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106765.42221674132</v>
      </c>
      <c r="M84" s="861"/>
      <c r="N84" s="51"/>
    </row>
    <row r="85" spans="1:14">
      <c r="B85" s="89" t="s">
        <v>973</v>
      </c>
      <c r="C85" s="90"/>
      <c r="D85" s="90"/>
      <c r="E85" s="90"/>
      <c r="F85" s="90"/>
      <c r="G85" s="90"/>
      <c r="H85" s="90"/>
      <c r="I85" s="87"/>
      <c r="J85" s="88"/>
      <c r="K85" s="304">
        <v>0.05</v>
      </c>
      <c r="L85" s="860">
        <f>N79*K85</f>
        <v>26691.355554185331</v>
      </c>
      <c r="M85" s="861"/>
      <c r="N85" s="51"/>
    </row>
    <row r="86" spans="1:14" ht="15.75" thickBot="1">
      <c r="B86" s="91" t="s">
        <v>974</v>
      </c>
      <c r="C86" s="92"/>
      <c r="D86" s="92"/>
      <c r="E86" s="92"/>
      <c r="F86" s="92"/>
      <c r="G86" s="92"/>
      <c r="H86" s="92"/>
      <c r="I86" s="93"/>
      <c r="J86" s="94"/>
      <c r="K86" s="305">
        <v>0.05</v>
      </c>
      <c r="L86" s="862">
        <f>N79*K86</f>
        <v>26691.355554185331</v>
      </c>
      <c r="M86" s="863"/>
      <c r="N86" s="51"/>
    </row>
    <row r="87" spans="1:14" ht="15.75" thickBot="1">
      <c r="B87" s="825" t="s">
        <v>953</v>
      </c>
      <c r="C87" s="826"/>
      <c r="D87" s="826"/>
      <c r="E87" s="826"/>
      <c r="F87" s="826"/>
      <c r="G87" s="826"/>
      <c r="H87" s="826"/>
      <c r="I87" s="826"/>
      <c r="J87" s="826"/>
      <c r="K87" s="826"/>
      <c r="L87" s="826"/>
      <c r="M87" s="827"/>
      <c r="N87" s="52">
        <f>L84+L85+L86</f>
        <v>160148.13332511199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693975.24440881866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112</v>
      </c>
      <c r="B36" s="874" t="str">
        <f>VLOOKUP(A36,EQUIPOS!A6:D154,3,FALSE)</f>
        <v xml:space="preserve">Aspersor manual
</v>
      </c>
      <c r="C36" s="875"/>
      <c r="D36" s="875"/>
      <c r="E36" s="875"/>
      <c r="F36" s="875"/>
      <c r="G36" s="875"/>
      <c r="H36" s="876"/>
      <c r="I36" s="267"/>
      <c r="J36" s="268"/>
      <c r="K36" s="269">
        <f>VLOOKUP(A36,EQUIPOS!A6:D163,4,FALSE)</f>
        <v>1101.4056613085061</v>
      </c>
      <c r="L36" s="270"/>
      <c r="M36" s="336">
        <v>2</v>
      </c>
      <c r="N36" s="272">
        <f>K36/M36</f>
        <v>550.70283065425303</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4947.7527629754795</v>
      </c>
      <c r="L37" s="335"/>
      <c r="M37" s="336">
        <v>2</v>
      </c>
      <c r="N37" s="272">
        <f>K37/M37</f>
        <v>2473.8763814877398</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1348.350761295025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4372.9299734370179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415589.01309819322</v>
      </c>
      <c r="N48" s="272">
        <f>K48*M48</f>
        <v>415589.01309819322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4963.8142525716758</v>
      </c>
      <c r="N49" s="272">
        <f>K49*M49</f>
        <v>4963.8142525716758</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4791.3264986213089</v>
      </c>
      <c r="N50" s="272">
        <f>K50*M50</f>
        <v>22040.101893658019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5" t="s">
        <v>953</v>
      </c>
      <c r="C55" s="826"/>
      <c r="D55" s="826"/>
      <c r="E55" s="826"/>
      <c r="F55" s="826"/>
      <c r="G55" s="826"/>
      <c r="H55" s="826"/>
      <c r="I55" s="826"/>
      <c r="J55" s="826"/>
      <c r="K55" s="826"/>
      <c r="L55" s="826"/>
      <c r="M55" s="827"/>
      <c r="N55" s="394">
        <f>SUM(N48:N54)</f>
        <v>442592.92924442288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2">
        <f>VLOOKUP(A60,TRANSPORTE!A2:D117,4,FALSE)</f>
        <v>1399.63700322575</v>
      </c>
      <c r="M60" s="913"/>
      <c r="N60" s="287">
        <f>K60*L60</f>
        <v>1399.63700322575</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1399.63700322575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26967.015225900497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475332.51144698617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95066.502289397235</v>
      </c>
      <c r="M84" s="861"/>
      <c r="N84" s="51"/>
    </row>
    <row r="85" spans="1:14">
      <c r="B85" s="89" t="s">
        <v>973</v>
      </c>
      <c r="C85" s="90"/>
      <c r="D85" s="90"/>
      <c r="E85" s="90"/>
      <c r="F85" s="90"/>
      <c r="G85" s="90"/>
      <c r="H85" s="90"/>
      <c r="I85" s="87"/>
      <c r="J85" s="88"/>
      <c r="K85" s="304">
        <v>0.05</v>
      </c>
      <c r="L85" s="860">
        <f>N79*K85</f>
        <v>23766.625572349309</v>
      </c>
      <c r="M85" s="861"/>
      <c r="N85" s="51"/>
    </row>
    <row r="86" spans="1:14" ht="15.75" thickBot="1">
      <c r="B86" s="91" t="s">
        <v>974</v>
      </c>
      <c r="C86" s="92"/>
      <c r="D86" s="92"/>
      <c r="E86" s="92"/>
      <c r="F86" s="92"/>
      <c r="G86" s="92"/>
      <c r="H86" s="92"/>
      <c r="I86" s="93"/>
      <c r="J86" s="94"/>
      <c r="K86" s="305">
        <v>0.05</v>
      </c>
      <c r="L86" s="862">
        <f>N79*K86</f>
        <v>23766.625572349309</v>
      </c>
      <c r="M86" s="863"/>
      <c r="N86" s="51"/>
    </row>
    <row r="87" spans="1:14" ht="15.75" thickBot="1">
      <c r="B87" s="825" t="s">
        <v>953</v>
      </c>
      <c r="C87" s="826"/>
      <c r="D87" s="826"/>
      <c r="E87" s="826"/>
      <c r="F87" s="826"/>
      <c r="G87" s="826"/>
      <c r="H87" s="826"/>
      <c r="I87" s="826"/>
      <c r="J87" s="826"/>
      <c r="K87" s="826"/>
      <c r="L87" s="826"/>
      <c r="M87" s="827"/>
      <c r="N87" s="52">
        <f>L84+L85+L86</f>
        <v>142599.75343409585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617932.264881082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ht="25.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4472.4004830615122</v>
      </c>
      <c r="L36" s="270"/>
      <c r="M36" s="336">
        <v>1</v>
      </c>
      <c r="N36" s="272">
        <f>K36/M36</f>
        <v>4472.4004830615122</v>
      </c>
    </row>
    <row r="37" spans="1:14">
      <c r="A37" s="113" t="s">
        <v>363</v>
      </c>
      <c r="B37" s="874" t="str">
        <f>VLOOKUP(A37,EQUIPOS!A7:D154,3,FALSE)</f>
        <v>Vibrador de concreto, Motor de 3 hp a 18.000 rpm Mangueras de 4 mt</v>
      </c>
      <c r="C37" s="875"/>
      <c r="D37" s="875"/>
      <c r="E37" s="875"/>
      <c r="F37" s="875"/>
      <c r="G37" s="875"/>
      <c r="H37" s="876"/>
      <c r="I37" s="421"/>
      <c r="J37" s="422"/>
      <c r="K37" s="269">
        <f>VLOOKUP(A37,EQUIPOS!A7:D164,4,FALSE)</f>
        <v>4947.7527629754795</v>
      </c>
      <c r="L37" s="335"/>
      <c r="M37" s="336">
        <v>1</v>
      </c>
      <c r="N37" s="272">
        <f>K37/M37</f>
        <v>4947.7527629754795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12793.492268627042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57389.444061264127</v>
      </c>
      <c r="N48" s="272">
        <f>K48*M48</f>
        <v>54519.971858200915</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1.3841609884906005</v>
      </c>
      <c r="N49" s="272">
        <f>K49*M49</f>
        <v>235.30736804340208</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53875.804628941834</v>
      </c>
      <c r="N50" s="272">
        <f>K50*M50</f>
        <v>29631.692545918013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494.34422421256869</v>
      </c>
      <c r="N51" s="272">
        <f>K51*M51</f>
        <v>148303.2672637706</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4791.3264986213089</v>
      </c>
      <c r="N52" s="272">
        <f>K52*M52</f>
        <v>14853.112145726058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247543.35118165897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2">
        <f>VLOOKUP(A64,TRANSPORTE!A2:D117,4,FALSE)</f>
        <v>1399.63700322575</v>
      </c>
      <c r="M64" s="913"/>
      <c r="N64" s="287">
        <f>K64*L64</f>
        <v>769.80035177416255</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2">
        <f>VLOOKUP(A65,TRANSPORTE!A3:D117,4,FALSE)</f>
        <v>1399.63700322575</v>
      </c>
      <c r="M65" s="913"/>
      <c r="N65" s="287">
        <f>K65*L65</f>
        <v>1329.6551530644624</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2099.4555048386251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329903.07940692559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65980.615881385122</v>
      </c>
      <c r="M88" s="861"/>
      <c r="N88" s="51"/>
    </row>
    <row r="89" spans="1:14">
      <c r="B89" s="89" t="s">
        <v>973</v>
      </c>
      <c r="C89" s="90"/>
      <c r="D89" s="90"/>
      <c r="E89" s="90"/>
      <c r="F89" s="90"/>
      <c r="G89" s="90"/>
      <c r="H89" s="90"/>
      <c r="I89" s="87"/>
      <c r="J89" s="88"/>
      <c r="K89" s="304">
        <v>0.05</v>
      </c>
      <c r="L89" s="860">
        <f>N83*K89</f>
        <v>16495.15397034628</v>
      </c>
      <c r="M89" s="861"/>
      <c r="N89" s="51"/>
    </row>
    <row r="90" spans="1:14" ht="15.75" thickBot="1">
      <c r="B90" s="91" t="s">
        <v>974</v>
      </c>
      <c r="C90" s="92"/>
      <c r="D90" s="92"/>
      <c r="E90" s="92"/>
      <c r="F90" s="92"/>
      <c r="G90" s="92"/>
      <c r="H90" s="92"/>
      <c r="I90" s="93"/>
      <c r="J90" s="94"/>
      <c r="K90" s="305">
        <v>0.05</v>
      </c>
      <c r="L90" s="862">
        <f>N83*K90</f>
        <v>16495.15397034628</v>
      </c>
      <c r="M90" s="863"/>
      <c r="N90" s="51"/>
    </row>
    <row r="91" spans="1:14" ht="15.75" thickBot="1">
      <c r="B91" s="825" t="s">
        <v>953</v>
      </c>
      <c r="C91" s="826"/>
      <c r="D91" s="826"/>
      <c r="E91" s="826"/>
      <c r="F91" s="826"/>
      <c r="G91" s="826"/>
      <c r="H91" s="826"/>
      <c r="I91" s="826"/>
      <c r="J91" s="826"/>
      <c r="K91" s="826"/>
      <c r="L91" s="826"/>
      <c r="M91" s="827"/>
      <c r="N91" s="52">
        <f>L88+L89+L90</f>
        <v>98970.923822077675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428874.00322900328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4472.4004830615122</v>
      </c>
      <c r="L36" s="270"/>
      <c r="M36" s="336">
        <v>1</v>
      </c>
      <c r="N36" s="272">
        <f>K36/M36</f>
        <v>4472.4004830615122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7845.7395056515616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57389.444061264127</v>
      </c>
      <c r="N48" s="272">
        <f>K48*M48</f>
        <v>48207.133011461861</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1.3841609884906005</v>
      </c>
      <c r="N49" s="272">
        <f>K49*M49</f>
        <v>256.06978287076112</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53875.804628941834</v>
      </c>
      <c r="N50" s="272">
        <f>K50*M50</f>
        <v>33941.756916233353</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494.34422421256869</v>
      </c>
      <c r="N51" s="272">
        <f>K51*M51</f>
        <v>128529.49829526785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210934.45800583385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2">
        <f>VLOOKUP(A64,TRANSPORTE!A2:D117,4,FALSE)</f>
        <v>1399.63700322575</v>
      </c>
      <c r="M64" s="913"/>
      <c r="N64" s="287">
        <f>K64*L64</f>
        <v>881.77131203222257</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2">
        <f>VLOOKUP(A65,TRANSPORTE!A3:D117,4,FALSE)</f>
        <v>1399.63700322575</v>
      </c>
      <c r="M65" s="913"/>
      <c r="N65" s="287">
        <f>K65*L65</f>
        <v>1175.69508270963</v>
      </c>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2057.4663947418526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67466.780451800994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288304.44435802824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57660.888871605654</v>
      </c>
      <c r="M88" s="861"/>
      <c r="N88" s="51"/>
    </row>
    <row r="89" spans="1:14">
      <c r="B89" s="89" t="s">
        <v>973</v>
      </c>
      <c r="C89" s="90"/>
      <c r="D89" s="90"/>
      <c r="E89" s="90"/>
      <c r="F89" s="90"/>
      <c r="G89" s="90"/>
      <c r="H89" s="90"/>
      <c r="I89" s="87"/>
      <c r="J89" s="88"/>
      <c r="K89" s="304">
        <v>0.05</v>
      </c>
      <c r="L89" s="860">
        <f>N83*K89</f>
        <v>14415.222217901413</v>
      </c>
      <c r="M89" s="861"/>
      <c r="N89" s="51"/>
    </row>
    <row r="90" spans="1:14" ht="15.75" thickBot="1">
      <c r="B90" s="91" t="s">
        <v>974</v>
      </c>
      <c r="C90" s="92"/>
      <c r="D90" s="92"/>
      <c r="E90" s="92"/>
      <c r="F90" s="92"/>
      <c r="G90" s="92"/>
      <c r="H90" s="92"/>
      <c r="I90" s="93"/>
      <c r="J90" s="94"/>
      <c r="K90" s="305">
        <v>0.05</v>
      </c>
      <c r="L90" s="862">
        <f>N83*K90</f>
        <v>14415.222217901413</v>
      </c>
      <c r="M90" s="863"/>
      <c r="N90" s="51"/>
    </row>
    <row r="91" spans="1:14" ht="15.75" thickBot="1">
      <c r="B91" s="825" t="s">
        <v>953</v>
      </c>
      <c r="C91" s="826"/>
      <c r="D91" s="826"/>
      <c r="E91" s="826"/>
      <c r="F91" s="826"/>
      <c r="G91" s="826"/>
      <c r="H91" s="826"/>
      <c r="I91" s="826"/>
      <c r="J91" s="826"/>
      <c r="K91" s="826"/>
      <c r="L91" s="826"/>
      <c r="M91" s="827"/>
      <c r="N91" s="52">
        <f>L88+L89+L90</f>
        <v>86491.333307408466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374795.77766543673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4472.4004830615122</v>
      </c>
      <c r="L36" s="270"/>
      <c r="M36" s="336">
        <v>1</v>
      </c>
      <c r="N36" s="272">
        <f>K36/M36</f>
        <v>4472.4004830615122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N81*M41</f>
        <v>2698.6712180720406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7171.0717011335528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57389.444061264127</v>
      </c>
      <c r="N48" s="272">
        <f>K48*M48</f>
        <v>28924.279806877119</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1.3841609884906005</v>
      </c>
      <c r="N49" s="272">
        <f>K49*M49</f>
        <v>153.64186972245665</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69208.049424530021</v>
      </c>
      <c r="N50" s="272">
        <f>K50*M50</f>
        <v>27683.219769812011</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53875.804628941834</v>
      </c>
      <c r="N51" s="272">
        <f>K51*M51</f>
        <v>20365.054149740012</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494.34422421256869</v>
      </c>
      <c r="N52" s="272">
        <f>K52*M52</f>
        <v>77117.698977160719</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SUM(N48:N58)</f>
        <v>154243.89457331231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2">
        <f>VLOOKUP(A64,TRANSPORTE!A2:D117,4,FALSE)</f>
        <v>1399.63700322575</v>
      </c>
      <c r="M64" s="913"/>
      <c r="N64" s="287">
        <f>K64*L64</f>
        <v>529.06278721933347</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2">
        <f>VLOOKUP(A65,TRANSPORTE!A3:D117,4,FALSE)</f>
        <v>1399.63700322575</v>
      </c>
      <c r="M65" s="913"/>
      <c r="N65" s="287">
        <f>K65*L65</f>
        <v>705.41704962577808</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2">
        <f>VLOOKUP(A66,TRANSPORTE!A3:D117,4,FALSE)</f>
        <v>1399.63700322575</v>
      </c>
      <c r="M66" s="913"/>
      <c r="N66" s="287">
        <f>K66*L66</f>
        <v>559.85480129030009</v>
      </c>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f>N64+N65+N66+N67+N68</f>
        <v>1794.3346381354118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1"/>
      <c r="C80" s="902"/>
      <c r="D80" s="902"/>
      <c r="E80" s="902"/>
      <c r="F80" s="902"/>
      <c r="G80" s="902"/>
      <c r="H80" s="902"/>
      <c r="I80" s="126"/>
      <c r="J80" s="126"/>
      <c r="K80" s="126"/>
      <c r="L80" s="915"/>
      <c r="M80" s="915"/>
      <c r="N80" s="45"/>
    </row>
    <row r="81" spans="1:14" ht="15.75" thickBot="1">
      <c r="B81" s="914" t="s">
        <v>953</v>
      </c>
      <c r="C81" s="868"/>
      <c r="D81" s="868"/>
      <c r="E81" s="868"/>
      <c r="F81" s="868"/>
      <c r="G81" s="868"/>
      <c r="H81" s="868"/>
      <c r="I81" s="868"/>
      <c r="J81" s="868"/>
      <c r="K81" s="868"/>
      <c r="L81" s="868"/>
      <c r="M81" s="869"/>
      <c r="N81" s="301">
        <f>SUM(N75:N80)</f>
        <v>53973.424361440804</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N43+N59+N70+N81</f>
        <v>217182.72527402209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43436.545054804417</v>
      </c>
      <c r="M88" s="861"/>
      <c r="N88" s="51"/>
    </row>
    <row r="89" spans="1:14">
      <c r="B89" s="89" t="s">
        <v>973</v>
      </c>
      <c r="C89" s="90"/>
      <c r="D89" s="90"/>
      <c r="E89" s="90"/>
      <c r="F89" s="90"/>
      <c r="G89" s="90"/>
      <c r="H89" s="90"/>
      <c r="I89" s="87"/>
      <c r="J89" s="88"/>
      <c r="K89" s="304">
        <v>0.05</v>
      </c>
      <c r="L89" s="860">
        <f>N83*K89</f>
        <v>10859.136263701104</v>
      </c>
      <c r="M89" s="861"/>
      <c r="N89" s="51"/>
    </row>
    <row r="90" spans="1:14" ht="15.75" thickBot="1">
      <c r="B90" s="91" t="s">
        <v>974</v>
      </c>
      <c r="C90" s="92"/>
      <c r="D90" s="92"/>
      <c r="E90" s="92"/>
      <c r="F90" s="92"/>
      <c r="G90" s="92"/>
      <c r="H90" s="92"/>
      <c r="I90" s="93"/>
      <c r="J90" s="94"/>
      <c r="K90" s="305">
        <v>0.05</v>
      </c>
      <c r="L90" s="862">
        <f>N83*K90</f>
        <v>10859.136263701104</v>
      </c>
      <c r="M90" s="863"/>
      <c r="N90" s="51"/>
    </row>
    <row r="91" spans="1:14" ht="15.75" thickBot="1">
      <c r="B91" s="825" t="s">
        <v>953</v>
      </c>
      <c r="C91" s="826"/>
      <c r="D91" s="826"/>
      <c r="E91" s="826"/>
      <c r="F91" s="826"/>
      <c r="G91" s="826"/>
      <c r="H91" s="826"/>
      <c r="I91" s="826"/>
      <c r="J91" s="826"/>
      <c r="K91" s="826"/>
      <c r="L91" s="826"/>
      <c r="M91" s="827"/>
      <c r="N91" s="52">
        <f>L88+L89+L90</f>
        <v>65154.817582206626</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282337.54285622871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4947.7527629754795</v>
      </c>
      <c r="L36" s="270"/>
      <c r="M36" s="336">
        <v>1</v>
      </c>
      <c r="N36" s="272">
        <f>K36/M36</f>
        <v>4947.7527629754795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6530.5718430602328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3007.8883019122663</v>
      </c>
      <c r="N48" s="272">
        <f>K48*M48</f>
        <v>102605.08575483123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41418.355732526426</v>
      </c>
      <c r="N49" s="272">
        <f>K49*M49</f>
        <v>6212.7533598789641</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415589.01309819322</v>
      </c>
      <c r="N50" s="272">
        <f>K50*M50</f>
        <v>52364.215650372345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9480.4380319386964</v>
      </c>
      <c r="N51" s="272">
        <f>K51*M51</f>
        <v>9480.4380319386964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170662.49279702123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2">
        <f>VLOOKUP(A61,TRANSPORTE!A3:D117,4,FALSE)</f>
        <v>1399.63700322575</v>
      </c>
      <c r="M61" s="913"/>
      <c r="N61" s="287">
        <f>K61*L61</f>
        <v>176.35426240644452</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176.35426240644452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256510.37290672556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51302.074581345114</v>
      </c>
      <c r="M85" s="861"/>
      <c r="N85" s="51"/>
    </row>
    <row r="86" spans="1:14">
      <c r="B86" s="89" t="s">
        <v>973</v>
      </c>
      <c r="C86" s="90"/>
      <c r="D86" s="90"/>
      <c r="E86" s="90"/>
      <c r="F86" s="90"/>
      <c r="G86" s="90"/>
      <c r="H86" s="90"/>
      <c r="I86" s="87"/>
      <c r="J86" s="88"/>
      <c r="K86" s="304">
        <v>0.05</v>
      </c>
      <c r="L86" s="860">
        <f>N80*K86</f>
        <v>12825.518645336278</v>
      </c>
      <c r="M86" s="861"/>
      <c r="N86" s="51"/>
    </row>
    <row r="87" spans="1:14" ht="15.75" thickBot="1">
      <c r="B87" s="91" t="s">
        <v>974</v>
      </c>
      <c r="C87" s="92"/>
      <c r="D87" s="92"/>
      <c r="E87" s="92"/>
      <c r="F87" s="92"/>
      <c r="G87" s="92"/>
      <c r="H87" s="92"/>
      <c r="I87" s="93"/>
      <c r="J87" s="94"/>
      <c r="K87" s="305">
        <v>0.05</v>
      </c>
      <c r="L87" s="862">
        <f>N80*K87</f>
        <v>12825.518645336278</v>
      </c>
      <c r="M87" s="863"/>
      <c r="N87" s="51"/>
    </row>
    <row r="88" spans="1:14" ht="15.75" thickBot="1">
      <c r="B88" s="825" t="s">
        <v>953</v>
      </c>
      <c r="C88" s="826"/>
      <c r="D88" s="826"/>
      <c r="E88" s="826"/>
      <c r="F88" s="826"/>
      <c r="G88" s="826"/>
      <c r="H88" s="826"/>
      <c r="I88" s="826"/>
      <c r="J88" s="826"/>
      <c r="K88" s="826"/>
      <c r="L88" s="826"/>
      <c r="M88" s="827"/>
      <c r="N88" s="52">
        <f>L85+L86+L87</f>
        <v>76953.111872017675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333463.48477874324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4947.7527629754795</v>
      </c>
      <c r="L36" s="270"/>
      <c r="M36" s="336">
        <v>1</v>
      </c>
      <c r="N36" s="272">
        <f>K36/M36</f>
        <v>4947.7527629754795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1582.8190800847531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6530.5718430602328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3007.8883019122663</v>
      </c>
      <c r="N48" s="272">
        <f>K48*M48</f>
        <v>102605.08575483123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41418.355732526426</v>
      </c>
      <c r="N49" s="272">
        <f>K49*M49</f>
        <v>6212.7533598789641</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437128.68755755079</v>
      </c>
      <c r="N50" s="272">
        <f>K50*M50</f>
        <v>55078.214632251402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9480.4380319386964</v>
      </c>
      <c r="N51" s="272">
        <f>K51*M51</f>
        <v>9480.4380319386964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173376.49177890026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2">
        <f>VLOOKUP(A61,TRANSPORTE!A3:D117,4,FALSE)</f>
        <v>1399.63700322575</v>
      </c>
      <c r="M61" s="913"/>
      <c r="N61" s="287">
        <f>K61*L61</f>
        <v>176.35426240644452</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176.35426240644452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79140.954004237647</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259224.3718886046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51844.874377720924</v>
      </c>
      <c r="M85" s="861"/>
      <c r="N85" s="51"/>
    </row>
    <row r="86" spans="1:14">
      <c r="B86" s="89" t="s">
        <v>973</v>
      </c>
      <c r="C86" s="90"/>
      <c r="D86" s="90"/>
      <c r="E86" s="90"/>
      <c r="F86" s="90"/>
      <c r="G86" s="90"/>
      <c r="H86" s="90"/>
      <c r="I86" s="87"/>
      <c r="J86" s="88"/>
      <c r="K86" s="304">
        <v>0.05</v>
      </c>
      <c r="L86" s="860">
        <f>N80*K86</f>
        <v>12961.218594430231</v>
      </c>
      <c r="M86" s="861"/>
      <c r="N86" s="51"/>
    </row>
    <row r="87" spans="1:14" ht="15.75" thickBot="1">
      <c r="B87" s="91" t="s">
        <v>974</v>
      </c>
      <c r="C87" s="92"/>
      <c r="D87" s="92"/>
      <c r="E87" s="92"/>
      <c r="F87" s="92"/>
      <c r="G87" s="92"/>
      <c r="H87" s="92"/>
      <c r="I87" s="93"/>
      <c r="J87" s="94"/>
      <c r="K87" s="305">
        <v>0.05</v>
      </c>
      <c r="L87" s="862">
        <f>N80*K87</f>
        <v>12961.218594430231</v>
      </c>
      <c r="M87" s="863"/>
      <c r="N87" s="51"/>
    </row>
    <row r="88" spans="1:14" ht="15.75" thickBot="1">
      <c r="B88" s="825" t="s">
        <v>953</v>
      </c>
      <c r="C88" s="826"/>
      <c r="D88" s="826"/>
      <c r="E88" s="826"/>
      <c r="F88" s="826"/>
      <c r="G88" s="826"/>
      <c r="H88" s="826"/>
      <c r="I88" s="826"/>
      <c r="J88" s="826"/>
      <c r="K88" s="826"/>
      <c r="L88" s="826"/>
      <c r="M88" s="827"/>
      <c r="N88" s="52">
        <f>L85+L86+L87</f>
        <v>77767.311566581382</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336991.68345518596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9"/>
      <c r="C1" s="931"/>
      <c r="D1" s="932"/>
      <c r="E1" s="932"/>
      <c r="F1" s="932"/>
      <c r="G1" s="932"/>
      <c r="H1" s="932"/>
      <c r="I1" s="932"/>
      <c r="J1" s="933"/>
      <c r="K1" s="934" t="s">
        <v>933</v>
      </c>
      <c r="L1" s="936" t="s">
        <v>2198</v>
      </c>
      <c r="M1" s="937"/>
      <c r="N1" s="938"/>
    </row>
    <row r="2" spans="2:14" ht="22.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1637.6448287668302</v>
      </c>
      <c r="L36" s="270"/>
      <c r="M36" s="336">
        <v>37.5</v>
      </c>
      <c r="N36" s="272">
        <f>K36/M36</f>
        <v>43.670528767115471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59.752253128556269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3007.8883019122663</v>
      </c>
      <c r="N48" s="272">
        <f>K48*M48</f>
        <v>3158.2827170078799</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4046.0090432802167</v>
      </c>
      <c r="N49" s="272">
        <f>K49*M49</f>
        <v>121.3802712984065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3279.6629883062865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0.37320355364351004</v>
      </c>
      <c r="M61" s="913"/>
      <c r="N61" s="287">
        <f>K61*L61</f>
        <v>0.39186373132568558</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0.39186373132568558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4143.8933232382087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828.77866464764179</v>
      </c>
      <c r="M85" s="861"/>
      <c r="N85" s="51"/>
    </row>
    <row r="86" spans="1:14">
      <c r="B86" s="89" t="s">
        <v>973</v>
      </c>
      <c r="C86" s="90"/>
      <c r="D86" s="90"/>
      <c r="E86" s="90"/>
      <c r="F86" s="90"/>
      <c r="G86" s="90"/>
      <c r="H86" s="90"/>
      <c r="I86" s="87"/>
      <c r="J86" s="88"/>
      <c r="K86" s="304">
        <v>0.05</v>
      </c>
      <c r="L86" s="860">
        <f>N80*K86</f>
        <v>207.19466616191045</v>
      </c>
      <c r="M86" s="861"/>
      <c r="N86" s="51"/>
    </row>
    <row r="87" spans="1:14" ht="15.75" thickBot="1">
      <c r="B87" s="91" t="s">
        <v>974</v>
      </c>
      <c r="C87" s="92"/>
      <c r="D87" s="92"/>
      <c r="E87" s="92"/>
      <c r="F87" s="92"/>
      <c r="G87" s="92"/>
      <c r="H87" s="92"/>
      <c r="I87" s="93"/>
      <c r="J87" s="94"/>
      <c r="K87" s="305">
        <v>0.05</v>
      </c>
      <c r="L87" s="862">
        <f>N80*K87</f>
        <v>207.19466616191045</v>
      </c>
      <c r="M87" s="863"/>
      <c r="N87" s="51"/>
    </row>
    <row r="88" spans="1:14" ht="15.75" thickBot="1">
      <c r="B88" s="825" t="s">
        <v>953</v>
      </c>
      <c r="C88" s="826"/>
      <c r="D88" s="826"/>
      <c r="E88" s="826"/>
      <c r="F88" s="826"/>
      <c r="G88" s="826"/>
      <c r="H88" s="826"/>
      <c r="I88" s="826"/>
      <c r="J88" s="826"/>
      <c r="K88" s="826"/>
      <c r="L88" s="826"/>
      <c r="M88" s="827"/>
      <c r="N88" s="52">
        <f>L85+L86+L87</f>
        <v>1243.1679969714626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5387.0613202096711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156</v>
      </c>
      <c r="B36" s="874" t="str">
        <f>VLOOKUP(A36,EQUIPOS!A6:D154,3,FALSE)</f>
        <v>Cizalla manual de 90 cm.</v>
      </c>
      <c r="C36" s="875"/>
      <c r="D36" s="875"/>
      <c r="E36" s="875"/>
      <c r="F36" s="875"/>
      <c r="G36" s="875"/>
      <c r="H36" s="876"/>
      <c r="I36" s="267"/>
      <c r="J36" s="268"/>
      <c r="K36" s="269">
        <f>VLOOKUP(A36,EQUIPOS!A6:D163,4,FALSE)</f>
        <v>1637.6448287668302</v>
      </c>
      <c r="L36" s="270"/>
      <c r="M36" s="336">
        <v>37.5</v>
      </c>
      <c r="N36" s="272">
        <f>K36/M36</f>
        <v>43.670528767115471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16.081724361440799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59.752253128556269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3137.1780645734761</v>
      </c>
      <c r="N48" s="272">
        <f>K48*M48</f>
        <v>3294.0369678021502</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4046.0090432802167</v>
      </c>
      <c r="N49" s="272">
        <f>K49*M49</f>
        <v>121.3802712984065</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3415.4172391005568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2">
        <f>VLOOKUP(A61,TRANSPORTE!A3:D117,4,FALSE)</f>
        <v>0.37320355364351004</v>
      </c>
      <c r="M61" s="913"/>
      <c r="N61" s="287">
        <f>K61*L61</f>
        <v>0.39186373132568558</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0.39186373132568558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804.08621807203986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4279.6475740324786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855.92951480649572</v>
      </c>
      <c r="M85" s="861"/>
      <c r="N85" s="51"/>
    </row>
    <row r="86" spans="1:14">
      <c r="B86" s="89" t="s">
        <v>973</v>
      </c>
      <c r="C86" s="90"/>
      <c r="D86" s="90"/>
      <c r="E86" s="90"/>
      <c r="F86" s="90"/>
      <c r="G86" s="90"/>
      <c r="H86" s="90"/>
      <c r="I86" s="87"/>
      <c r="J86" s="88"/>
      <c r="K86" s="304">
        <v>0.05</v>
      </c>
      <c r="L86" s="860">
        <f>N80*K86</f>
        <v>213.98237870162393</v>
      </c>
      <c r="M86" s="861"/>
      <c r="N86" s="51"/>
    </row>
    <row r="87" spans="1:14" ht="15.75" thickBot="1">
      <c r="B87" s="91" t="s">
        <v>974</v>
      </c>
      <c r="C87" s="92"/>
      <c r="D87" s="92"/>
      <c r="E87" s="92"/>
      <c r="F87" s="92"/>
      <c r="G87" s="92"/>
      <c r="H87" s="92"/>
      <c r="I87" s="93"/>
      <c r="J87" s="94"/>
      <c r="K87" s="305">
        <v>0.05</v>
      </c>
      <c r="L87" s="862">
        <f>N80*K87</f>
        <v>213.98237870162393</v>
      </c>
      <c r="M87" s="863"/>
      <c r="N87" s="51"/>
    </row>
    <row r="88" spans="1:14" ht="15.75" thickBot="1">
      <c r="B88" s="825" t="s">
        <v>953</v>
      </c>
      <c r="C88" s="826"/>
      <c r="D88" s="826"/>
      <c r="E88" s="826"/>
      <c r="F88" s="826"/>
      <c r="G88" s="826"/>
      <c r="H88" s="826"/>
      <c r="I88" s="826"/>
      <c r="J88" s="826"/>
      <c r="K88" s="826"/>
      <c r="L88" s="826"/>
      <c r="M88" s="827"/>
      <c r="N88" s="52">
        <f>L85+L86+L87</f>
        <v>1283.8942722097436</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5563.5418462422222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20396.095857121789</v>
      </c>
      <c r="L36" s="270"/>
      <c r="M36" s="336">
        <v>670</v>
      </c>
      <c r="N36" s="272">
        <f>K36/M36</f>
        <v>30.441934115107149</v>
      </c>
    </row>
    <row r="37" spans="1:14">
      <c r="A37" s="113" t="s">
        <v>125</v>
      </c>
      <c r="B37" s="874" t="str">
        <f>VLOOKUP(A37,EQUIPOS!A7:D154,3,FALSE)</f>
        <v>Bomba para gato de tensionamiento</v>
      </c>
      <c r="C37" s="875"/>
      <c r="D37" s="875"/>
      <c r="E37" s="875"/>
      <c r="F37" s="875"/>
      <c r="G37" s="875"/>
      <c r="H37" s="876"/>
      <c r="I37" s="421"/>
      <c r="J37" s="422"/>
      <c r="K37" s="269">
        <f>VLOOKUP(A37,EQUIPOS!A7:D164,4,FALSE)</f>
        <v>52030.856778371897</v>
      </c>
      <c r="L37" s="335"/>
      <c r="M37" s="336">
        <v>670</v>
      </c>
      <c r="N37" s="272">
        <f>K37/M37</f>
        <v>77.657995191599852</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159214.42174181799</v>
      </c>
      <c r="L38" s="423"/>
      <c r="M38" s="424">
        <v>670</v>
      </c>
      <c r="N38" s="272">
        <f>K38/M38</f>
        <v>237.63346528629552</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352.14976007402964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16694.619729617993</v>
      </c>
      <c r="N48" s="272">
        <f t="shared" ref="N48:N53" si="0">K48*M48</f>
        <v>66.778478918471976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20653.787494635348</v>
      </c>
      <c r="N49" s="272">
        <f t="shared" si="0"/>
        <v>82.615149978541396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1105.6039556038404</v>
      </c>
      <c r="N50" s="272">
        <f t="shared" si="0"/>
        <v>22.11207911207681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6301.9425469418911</v>
      </c>
      <c r="N51" s="272">
        <f t="shared" si="0"/>
        <v>535.66511649006077</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66778.47891847197</v>
      </c>
      <c r="N52" s="272">
        <f t="shared" si="0"/>
        <v>66.778478918471976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4046.0090432802167</v>
      </c>
      <c r="N53" s="272">
        <f t="shared" si="0"/>
        <v>80.920180865604337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854.86948428322728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1527.8375184086121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305.56750368172243</v>
      </c>
      <c r="M85" s="861"/>
      <c r="N85" s="51"/>
    </row>
    <row r="86" spans="1:14">
      <c r="B86" s="89" t="s">
        <v>973</v>
      </c>
      <c r="C86" s="90"/>
      <c r="D86" s="90"/>
      <c r="E86" s="90"/>
      <c r="F86" s="90"/>
      <c r="G86" s="90"/>
      <c r="H86" s="90"/>
      <c r="I86" s="87"/>
      <c r="J86" s="88"/>
      <c r="K86" s="304">
        <v>0.05</v>
      </c>
      <c r="L86" s="860">
        <f>N80*K86</f>
        <v>76.391875920430607</v>
      </c>
      <c r="M86" s="861"/>
      <c r="N86" s="51"/>
    </row>
    <row r="87" spans="1:14" ht="15.75" thickBot="1">
      <c r="B87" s="91" t="s">
        <v>974</v>
      </c>
      <c r="C87" s="92"/>
      <c r="D87" s="92"/>
      <c r="E87" s="92"/>
      <c r="F87" s="92"/>
      <c r="G87" s="92"/>
      <c r="H87" s="92"/>
      <c r="I87" s="93"/>
      <c r="J87" s="94"/>
      <c r="K87" s="305">
        <v>0.05</v>
      </c>
      <c r="L87" s="862">
        <f>N80*K87</f>
        <v>76.391875920430607</v>
      </c>
      <c r="M87" s="863"/>
      <c r="N87" s="51"/>
    </row>
    <row r="88" spans="1:14" ht="15.75" thickBot="1">
      <c r="B88" s="825" t="s">
        <v>953</v>
      </c>
      <c r="C88" s="826"/>
      <c r="D88" s="826"/>
      <c r="E88" s="826"/>
      <c r="F88" s="826"/>
      <c r="G88" s="826"/>
      <c r="H88" s="826"/>
      <c r="I88" s="826"/>
      <c r="J88" s="826"/>
      <c r="K88" s="826"/>
      <c r="L88" s="826"/>
      <c r="M88" s="827"/>
      <c r="N88" s="52">
        <f>L85+L86+L87</f>
        <v>458.35125552258364</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1986.1887739311958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123</v>
      </c>
      <c r="B36" s="874" t="str">
        <f>VLOOKUP(A36,EQUIPOS!A6:D154,3,FALSE)</f>
        <v>Bomba de inyección de lechada</v>
      </c>
      <c r="C36" s="875"/>
      <c r="D36" s="875"/>
      <c r="E36" s="875"/>
      <c r="F36" s="875"/>
      <c r="G36" s="875"/>
      <c r="H36" s="876"/>
      <c r="I36" s="267"/>
      <c r="J36" s="268"/>
      <c r="K36" s="269">
        <f>VLOOKUP(A36,EQUIPOS!A6:D163,4,FALSE)</f>
        <v>20396.095857121789</v>
      </c>
      <c r="L36" s="270"/>
      <c r="M36" s="336">
        <v>670</v>
      </c>
      <c r="N36" s="272">
        <f>K36/M36</f>
        <v>30.441934115107149</v>
      </c>
    </row>
    <row r="37" spans="1:14">
      <c r="A37" s="113" t="s">
        <v>125</v>
      </c>
      <c r="B37" s="874" t="str">
        <f>VLOOKUP(A37,EQUIPOS!A7:D154,3,FALSE)</f>
        <v>Bomba para gato de tensionamiento</v>
      </c>
      <c r="C37" s="875"/>
      <c r="D37" s="875"/>
      <c r="E37" s="875"/>
      <c r="F37" s="875"/>
      <c r="G37" s="875"/>
      <c r="H37" s="876"/>
      <c r="I37" s="421"/>
      <c r="J37" s="422"/>
      <c r="K37" s="269">
        <f>VLOOKUP(A37,EQUIPOS!A7:D164,4,FALSE)</f>
        <v>52030.856778371897</v>
      </c>
      <c r="L37" s="335"/>
      <c r="M37" s="336">
        <v>670</v>
      </c>
      <c r="N37" s="272">
        <f>K37/M37</f>
        <v>77.657995191599852</v>
      </c>
    </row>
    <row r="38" spans="1:14">
      <c r="A38" s="113" t="s">
        <v>240</v>
      </c>
      <c r="B38" s="874" t="str">
        <f>VLOOKUP(A38,EQUIPOS!A8:D154,3,FALSE)</f>
        <v>Gato para tensionamiento, fuerza Max 200 ton, área de tensión 314 cm2.</v>
      </c>
      <c r="C38" s="875"/>
      <c r="D38" s="875"/>
      <c r="E38" s="875"/>
      <c r="F38" s="875"/>
      <c r="G38" s="875"/>
      <c r="H38" s="876"/>
      <c r="I38" s="328"/>
      <c r="J38" s="330"/>
      <c r="K38" s="269">
        <f>VLOOKUP(A38,EQUIPOS!A8:D165,4,FALSE)</f>
        <v>159214.42174181799</v>
      </c>
      <c r="L38" s="423"/>
      <c r="M38" s="424">
        <v>670</v>
      </c>
      <c r="N38" s="272">
        <f>K38/M38</f>
        <v>237.63346528629552</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N78*M41</f>
        <v>6.4163654810271034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352.14976007402964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16694.619729617993</v>
      </c>
      <c r="N48" s="272">
        <f t="shared" ref="N48:N53" si="0">K48*M48</f>
        <v>66.778478918471976</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20653.787494635348</v>
      </c>
      <c r="N49" s="272">
        <f t="shared" si="0"/>
        <v>82.615149978541396</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1105.6039556038404</v>
      </c>
      <c r="N50" s="272">
        <f t="shared" si="0"/>
        <v>22.11207911207681</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6301.9425469418911</v>
      </c>
      <c r="N51" s="272">
        <f t="shared" si="0"/>
        <v>34849.742284588661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66778.47891847197</v>
      </c>
      <c r="N52" s="272">
        <f t="shared" si="0"/>
        <v>66.778478918471976</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4046.0090432802167</v>
      </c>
      <c r="N53" s="272">
        <f t="shared" si="0"/>
        <v>80.920180865604337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35168.946652381834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320.81827405135516</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35841.914686507225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7168.3829373014451</v>
      </c>
      <c r="M85" s="861"/>
      <c r="N85" s="51"/>
    </row>
    <row r="86" spans="1:14">
      <c r="B86" s="89" t="s">
        <v>973</v>
      </c>
      <c r="C86" s="90"/>
      <c r="D86" s="90"/>
      <c r="E86" s="90"/>
      <c r="F86" s="90"/>
      <c r="G86" s="90"/>
      <c r="H86" s="90"/>
      <c r="I86" s="87"/>
      <c r="J86" s="88"/>
      <c r="K86" s="304">
        <v>0.05</v>
      </c>
      <c r="L86" s="860">
        <f>N80*K86</f>
        <v>1792.0957343253613</v>
      </c>
      <c r="M86" s="861"/>
      <c r="N86" s="51"/>
    </row>
    <row r="87" spans="1:14" ht="15.75" thickBot="1">
      <c r="B87" s="91" t="s">
        <v>974</v>
      </c>
      <c r="C87" s="92"/>
      <c r="D87" s="92"/>
      <c r="E87" s="92"/>
      <c r="F87" s="92"/>
      <c r="G87" s="92"/>
      <c r="H87" s="92"/>
      <c r="I87" s="93"/>
      <c r="J87" s="94"/>
      <c r="K87" s="305">
        <v>0.05</v>
      </c>
      <c r="L87" s="862">
        <f>N80*K87</f>
        <v>1792.0957343253613</v>
      </c>
      <c r="M87" s="863"/>
      <c r="N87" s="51"/>
    </row>
    <row r="88" spans="1:14" ht="15.75" thickBot="1">
      <c r="B88" s="825" t="s">
        <v>953</v>
      </c>
      <c r="C88" s="826"/>
      <c r="D88" s="826"/>
      <c r="E88" s="826"/>
      <c r="F88" s="826"/>
      <c r="G88" s="826"/>
      <c r="H88" s="826"/>
      <c r="I88" s="826"/>
      <c r="J88" s="826"/>
      <c r="K88" s="826"/>
      <c r="L88" s="826"/>
      <c r="M88" s="827"/>
      <c r="N88" s="52">
        <f>L85+L86+L87</f>
        <v>10752.574405952168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46594.489092459393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9"/>
      <c r="C1" s="931"/>
      <c r="D1" s="932"/>
      <c r="E1" s="932"/>
      <c r="F1" s="932"/>
      <c r="G1" s="932"/>
      <c r="H1" s="932"/>
      <c r="I1" s="932"/>
      <c r="J1" s="933"/>
      <c r="K1" s="984" t="s">
        <v>933</v>
      </c>
      <c r="L1" s="936" t="s">
        <v>2198</v>
      </c>
      <c r="M1" s="937"/>
      <c r="N1" s="938"/>
    </row>
    <row r="2" spans="2:14">
      <c r="B2" s="920"/>
      <c r="C2" s="942" t="s">
        <v>934</v>
      </c>
      <c r="D2" s="943"/>
      <c r="E2" s="943"/>
      <c r="F2" s="943"/>
      <c r="G2" s="943"/>
      <c r="H2" s="943"/>
      <c r="I2" s="943"/>
      <c r="J2" s="944"/>
      <c r="K2" s="983"/>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83"/>
      <c r="L4" s="939"/>
      <c r="M4" s="940"/>
      <c r="N4" s="94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985" t="s">
        <v>945</v>
      </c>
      <c r="M30" s="802"/>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900" t="s">
        <v>948</v>
      </c>
      <c r="J35" s="897"/>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960"/>
      <c r="D41" s="960"/>
      <c r="E41" s="38"/>
      <c r="F41" s="39"/>
      <c r="G41" s="39"/>
      <c r="H41" s="40"/>
      <c r="I41" s="36"/>
      <c r="J41" s="37"/>
      <c r="K41" s="279"/>
      <c r="L41" s="276"/>
      <c r="M41" s="401">
        <v>0.01</v>
      </c>
      <c r="N41" s="344">
        <f>N78*M41</f>
        <v>16.915937500000002</v>
      </c>
    </row>
    <row r="42" spans="1:14" ht="15.75" thickBot="1">
      <c r="B42" s="961"/>
      <c r="C42" s="962"/>
      <c r="D42" s="962"/>
      <c r="E42" s="962"/>
      <c r="F42" s="962"/>
      <c r="G42" s="962"/>
      <c r="H42" s="963"/>
      <c r="I42" s="884"/>
      <c r="J42" s="885"/>
      <c r="K42" s="41"/>
      <c r="L42" s="886"/>
      <c r="M42" s="964"/>
      <c r="N42" s="105"/>
    </row>
    <row r="43" spans="1:14" ht="15.75" thickBot="1">
      <c r="B43" s="825" t="s">
        <v>953</v>
      </c>
      <c r="C43" s="826"/>
      <c r="D43" s="826"/>
      <c r="E43" s="826"/>
      <c r="F43" s="826"/>
      <c r="G43" s="826"/>
      <c r="H43" s="826"/>
      <c r="I43" s="826"/>
      <c r="J43" s="826"/>
      <c r="K43" s="826"/>
      <c r="L43" s="826"/>
      <c r="M43" s="827"/>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401002.55469751294</v>
      </c>
      <c r="N48" s="272">
        <f>K48*M48</f>
        <v>401002.55469751294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401002.55469751294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986"/>
      <c r="I71" s="73" t="s">
        <v>964</v>
      </c>
      <c r="J71" s="75" t="s">
        <v>1410</v>
      </c>
      <c r="K71" s="74" t="s">
        <v>966</v>
      </c>
      <c r="L71" s="866" t="s">
        <v>950</v>
      </c>
      <c r="M71" s="979"/>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885"/>
      <c r="I77" s="126"/>
      <c r="J77" s="126"/>
      <c r="K77" s="126"/>
      <c r="L77" s="987"/>
      <c r="M77" s="887"/>
      <c r="N77" s="127"/>
    </row>
    <row r="78" spans="1:15" ht="15.75" thickBot="1">
      <c r="B78" s="914" t="s">
        <v>953</v>
      </c>
      <c r="C78" s="868"/>
      <c r="D78" s="868"/>
      <c r="E78" s="868"/>
      <c r="F78" s="868"/>
      <c r="G78" s="868"/>
      <c r="H78" s="868"/>
      <c r="I78" s="868"/>
      <c r="J78" s="868"/>
      <c r="K78" s="868"/>
      <c r="L78" s="868"/>
      <c r="M78" s="869"/>
      <c r="N78" s="460">
        <f>SUM(N72:N77)</f>
        <v>1691.59375</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402711.06438501296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80542.212877002603</v>
      </c>
      <c r="M85" s="861"/>
      <c r="N85" s="51"/>
    </row>
    <row r="86" spans="1:14">
      <c r="B86" s="89" t="s">
        <v>973</v>
      </c>
      <c r="C86" s="90"/>
      <c r="D86" s="90"/>
      <c r="E86" s="90"/>
      <c r="F86" s="90"/>
      <c r="G86" s="90"/>
      <c r="H86" s="90"/>
      <c r="I86" s="87"/>
      <c r="J86" s="88"/>
      <c r="K86" s="304">
        <v>0.05</v>
      </c>
      <c r="L86" s="860">
        <f>N80*K86</f>
        <v>20135.553219250651</v>
      </c>
      <c r="M86" s="861"/>
      <c r="N86" s="51"/>
    </row>
    <row r="87" spans="1:14" ht="15.75" thickBot="1">
      <c r="B87" s="91" t="s">
        <v>974</v>
      </c>
      <c r="C87" s="92"/>
      <c r="D87" s="92"/>
      <c r="E87" s="92"/>
      <c r="F87" s="92"/>
      <c r="G87" s="92"/>
      <c r="H87" s="92"/>
      <c r="I87" s="93"/>
      <c r="J87" s="94"/>
      <c r="K87" s="305">
        <v>0.05</v>
      </c>
      <c r="L87" s="862">
        <f>N80*K87</f>
        <v>20135.553219250651</v>
      </c>
      <c r="M87" s="863"/>
      <c r="N87" s="51"/>
    </row>
    <row r="88" spans="1:14" ht="15.75" thickBot="1">
      <c r="B88" s="825" t="s">
        <v>953</v>
      </c>
      <c r="C88" s="826"/>
      <c r="D88" s="826"/>
      <c r="E88" s="826"/>
      <c r="F88" s="826"/>
      <c r="G88" s="826"/>
      <c r="H88" s="826"/>
      <c r="I88" s="826"/>
      <c r="J88" s="826"/>
      <c r="K88" s="826"/>
      <c r="L88" s="826"/>
      <c r="M88" s="827"/>
      <c r="N88" s="52">
        <f>L85+L86+L87</f>
        <v>120813.3193155039</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523524.38370051689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N78*M41</f>
        <v>54.131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36135.97150475753</v>
      </c>
      <c r="N48" s="272">
        <f>K48*M48</f>
        <v>37942.770079995411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f>SUM(N48:N55)</f>
        <v>37942.770079995411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B61" s="46"/>
      <c r="C61" s="317"/>
      <c r="D61" s="317"/>
      <c r="E61" s="317"/>
      <c r="F61" s="317"/>
      <c r="G61" s="31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979"/>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45"/>
    </row>
    <row r="78" spans="1:15" ht="15.75" thickBot="1">
      <c r="B78" s="914" t="s">
        <v>953</v>
      </c>
      <c r="C78" s="868"/>
      <c r="D78" s="868"/>
      <c r="E78" s="868"/>
      <c r="F78" s="868"/>
      <c r="G78" s="868"/>
      <c r="H78" s="868"/>
      <c r="I78" s="868"/>
      <c r="J78" s="868"/>
      <c r="K78" s="868"/>
      <c r="L78" s="868"/>
      <c r="M78" s="869"/>
      <c r="N78" s="301">
        <f>SUM(N72:N77)</f>
        <v>1082.6199999999999</v>
      </c>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39079.521079995415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7815.9042159990831</v>
      </c>
      <c r="M85" s="861"/>
      <c r="N85" s="51"/>
    </row>
    <row r="86" spans="1:14">
      <c r="B86" s="89" t="s">
        <v>973</v>
      </c>
      <c r="C86" s="90"/>
      <c r="D86" s="90"/>
      <c r="E86" s="90"/>
      <c r="F86" s="90"/>
      <c r="G86" s="90"/>
      <c r="H86" s="90"/>
      <c r="I86" s="87"/>
      <c r="J86" s="88"/>
      <c r="K86" s="304">
        <v>0.05</v>
      </c>
      <c r="L86" s="860">
        <f>N80*K86</f>
        <v>1953.9760539997708</v>
      </c>
      <c r="M86" s="861"/>
      <c r="N86" s="51"/>
    </row>
    <row r="87" spans="1:14" ht="15.75" thickBot="1">
      <c r="B87" s="91" t="s">
        <v>974</v>
      </c>
      <c r="C87" s="92"/>
      <c r="D87" s="92"/>
      <c r="E87" s="92"/>
      <c r="F87" s="92"/>
      <c r="G87" s="92"/>
      <c r="H87" s="92"/>
      <c r="I87" s="93"/>
      <c r="J87" s="94"/>
      <c r="K87" s="305">
        <v>0.05</v>
      </c>
      <c r="L87" s="862">
        <f>N80*K87</f>
        <v>1953.9760539997708</v>
      </c>
      <c r="M87" s="863"/>
      <c r="N87" s="51"/>
    </row>
    <row r="88" spans="1:14" ht="15.75" thickBot="1">
      <c r="B88" s="825" t="s">
        <v>953</v>
      </c>
      <c r="C88" s="826"/>
      <c r="D88" s="826"/>
      <c r="E88" s="826"/>
      <c r="F88" s="826"/>
      <c r="G88" s="826"/>
      <c r="H88" s="826"/>
      <c r="I88" s="826"/>
      <c r="J88" s="826"/>
      <c r="K88" s="826"/>
      <c r="L88" s="826"/>
      <c r="M88" s="827"/>
      <c r="N88" s="52">
        <f>L85+L86+L87</f>
        <v>11723.856323998625</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188">
        <f>N80+N88</f>
        <v>50803.37740399404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3010.8200051970102</v>
      </c>
      <c r="L36" s="270"/>
      <c r="M36" s="336">
        <v>40</v>
      </c>
      <c r="N36" s="272">
        <f>K36/M36</f>
        <v>75.270500129925253</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25556.574188922928</v>
      </c>
      <c r="L37" s="335"/>
      <c r="M37" s="336">
        <v>40</v>
      </c>
      <c r="N37" s="272">
        <f t="shared" ref="N37:N43" si="0">K37/M37</f>
        <v>638.91435472307319</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5039.34752486858</v>
      </c>
      <c r="L38" s="335"/>
      <c r="M38" s="336">
        <v>40</v>
      </c>
      <c r="N38" s="272">
        <f t="shared" si="0"/>
        <v>125.98368812171449</v>
      </c>
    </row>
    <row r="39" spans="1:14">
      <c r="A39" s="113" t="s">
        <v>208</v>
      </c>
      <c r="B39" s="874" t="str">
        <f>VLOOKUP(A39,EQUIPOS!A9:D154,3,FALSE)</f>
        <v>Equipo de soldadura 400</v>
      </c>
      <c r="C39" s="875"/>
      <c r="D39" s="875"/>
      <c r="E39" s="875"/>
      <c r="F39" s="875"/>
      <c r="G39" s="875"/>
      <c r="H39" s="876"/>
      <c r="I39" s="421"/>
      <c r="J39" s="422"/>
      <c r="K39" s="269">
        <f>VLOOKUP(A39,EQUIPOS!A9:D166,4,FALSE)</f>
        <v>5081.5086263550538</v>
      </c>
      <c r="L39" s="335"/>
      <c r="M39" s="336">
        <v>40</v>
      </c>
      <c r="N39" s="272">
        <f t="shared" si="0"/>
        <v>127.03771565887635</v>
      </c>
    </row>
    <row r="40" spans="1:14">
      <c r="A40" s="113" t="s">
        <v>210</v>
      </c>
      <c r="B40" s="874" t="str">
        <f>VLOOKUP(A40,EQUIPOS!A10:D154,3,FALSE)</f>
        <v>Equipo de soldadura 600</v>
      </c>
      <c r="C40" s="875"/>
      <c r="D40" s="875"/>
      <c r="E40" s="875"/>
      <c r="F40" s="875"/>
      <c r="G40" s="875"/>
      <c r="H40" s="876"/>
      <c r="I40" s="421"/>
      <c r="J40" s="422"/>
      <c r="K40" s="269">
        <f>VLOOKUP(A40,EQUIPOS!A10:D167,4,FALSE)</f>
        <v>8116.8136574260161</v>
      </c>
      <c r="L40" s="335"/>
      <c r="M40" s="336">
        <v>40</v>
      </c>
      <c r="N40" s="272">
        <f t="shared" si="0"/>
        <v>202.92034143565041</v>
      </c>
    </row>
    <row r="41" spans="1:14">
      <c r="A41" s="113" t="s">
        <v>202</v>
      </c>
      <c r="B41" s="874" t="str">
        <f>VLOOKUP(A41,EQUIPOS!A11:D155,3,FALSE)</f>
        <v xml:space="preserve">Equipo de rayos X y/o ultrasonido
</v>
      </c>
      <c r="C41" s="875"/>
      <c r="D41" s="875"/>
      <c r="E41" s="875"/>
      <c r="F41" s="875"/>
      <c r="G41" s="875"/>
      <c r="H41" s="876"/>
      <c r="I41" s="421"/>
      <c r="J41" s="422"/>
      <c r="K41" s="269">
        <f>VLOOKUP(A41,EQUIPOS!A11:D168,4,FALSE)</f>
        <v>135384.28933732369</v>
      </c>
      <c r="L41" s="335"/>
      <c r="M41" s="336">
        <v>4000</v>
      </c>
      <c r="N41" s="272">
        <f t="shared" si="0"/>
        <v>33.84607233433092</v>
      </c>
    </row>
    <row r="42" spans="1:14">
      <c r="A42" s="113" t="s">
        <v>294</v>
      </c>
      <c r="B42" s="874" t="str">
        <f>VLOOKUP(A42,EQUIPOS!A12:D156,3,FALSE)</f>
        <v>Puente grúa</v>
      </c>
      <c r="C42" s="875"/>
      <c r="D42" s="875"/>
      <c r="E42" s="875"/>
      <c r="F42" s="875"/>
      <c r="G42" s="875"/>
      <c r="H42" s="876"/>
      <c r="I42" s="421"/>
      <c r="J42" s="422"/>
      <c r="K42" s="269">
        <f>VLOOKUP(A42,EQUIPOS!A12:D169,4,FALSE)</f>
        <v>1014913.8923189222</v>
      </c>
      <c r="L42" s="335"/>
      <c r="M42" s="336">
        <v>40000</v>
      </c>
      <c r="N42" s="272">
        <f t="shared" si="0"/>
        <v>25.372847307973057</v>
      </c>
    </row>
    <row r="43" spans="1:14">
      <c r="A43" s="113" t="s">
        <v>334</v>
      </c>
      <c r="B43" s="874" t="str">
        <f>VLOOKUP(A43,EQUIPOS!A13:D157,3,FALSE)</f>
        <v>Taladro industrial</v>
      </c>
      <c r="C43" s="875"/>
      <c r="D43" s="875"/>
      <c r="E43" s="875"/>
      <c r="F43" s="875"/>
      <c r="G43" s="875"/>
      <c r="H43" s="876"/>
      <c r="I43" s="421"/>
      <c r="J43" s="422"/>
      <c r="K43" s="269">
        <f>VLOOKUP(A43,EQUIPOS!A13:D170,4,FALSE)</f>
        <v>5827.4559591776533</v>
      </c>
      <c r="L43" s="335"/>
      <c r="M43" s="336">
        <v>40</v>
      </c>
      <c r="N43" s="272">
        <f t="shared" si="0"/>
        <v>145.68639897944132</v>
      </c>
    </row>
    <row r="44" spans="1:14">
      <c r="B44" s="874"/>
      <c r="C44" s="875"/>
      <c r="D44" s="875"/>
      <c r="E44" s="875"/>
      <c r="F44" s="875"/>
      <c r="G44" s="875"/>
      <c r="H44" s="876"/>
      <c r="I44" s="36"/>
      <c r="J44" s="37"/>
      <c r="K44" s="269"/>
      <c r="L44" s="276"/>
      <c r="M44" s="336"/>
      <c r="N44" s="272"/>
    </row>
    <row r="45" spans="1:14">
      <c r="B45" s="320"/>
      <c r="C45" s="321"/>
      <c r="D45" s="321"/>
      <c r="E45" s="321"/>
      <c r="F45" s="323"/>
      <c r="G45" s="323"/>
      <c r="H45" s="125"/>
      <c r="I45" s="36"/>
      <c r="J45" s="37"/>
      <c r="K45" s="269"/>
      <c r="L45" s="276"/>
      <c r="M45" s="277"/>
      <c r="N45" s="273"/>
    </row>
    <row r="46" spans="1:14">
      <c r="B46" s="882" t="s">
        <v>952</v>
      </c>
      <c r="C46" s="883"/>
      <c r="D46" s="883"/>
      <c r="E46" s="38"/>
      <c r="F46" s="39"/>
      <c r="G46" s="39"/>
      <c r="H46" s="40"/>
      <c r="I46" s="36"/>
      <c r="J46" s="37"/>
      <c r="K46" s="279"/>
      <c r="L46" s="276"/>
      <c r="M46" s="401">
        <v>0.1</v>
      </c>
      <c r="N46" s="344">
        <f>N83*M46</f>
        <v>201.60799618480041</v>
      </c>
    </row>
    <row r="47" spans="1:14" ht="15.75" thickBot="1">
      <c r="B47" s="874"/>
      <c r="C47" s="875"/>
      <c r="D47" s="875"/>
      <c r="E47" s="875"/>
      <c r="F47" s="875"/>
      <c r="G47" s="875"/>
      <c r="H47" s="876"/>
      <c r="I47" s="884"/>
      <c r="J47" s="885"/>
      <c r="K47" s="41"/>
      <c r="L47" s="886"/>
      <c r="M47" s="887"/>
      <c r="N47" s="105"/>
    </row>
    <row r="48" spans="1:14" ht="15.75" thickBot="1">
      <c r="B48" s="825" t="s">
        <v>953</v>
      </c>
      <c r="C48" s="826"/>
      <c r="D48" s="826"/>
      <c r="E48" s="826"/>
      <c r="F48" s="826"/>
      <c r="G48" s="826"/>
      <c r="H48" s="826"/>
      <c r="I48" s="826"/>
      <c r="J48" s="826"/>
      <c r="K48" s="826"/>
      <c r="L48" s="826"/>
      <c r="M48" s="827"/>
      <c r="N48" s="394">
        <f>SUM(N36:N46)</f>
        <v>1576.6399148757853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0" t="s">
        <v>944</v>
      </c>
      <c r="C52" s="871"/>
      <c r="D52" s="871"/>
      <c r="E52" s="871"/>
      <c r="F52" s="871"/>
      <c r="G52" s="871"/>
      <c r="H52" s="871"/>
      <c r="I52" s="905"/>
      <c r="J52" s="315" t="s">
        <v>945</v>
      </c>
      <c r="K52" s="85" t="s">
        <v>946</v>
      </c>
      <c r="L52" s="906" t="s">
        <v>955</v>
      </c>
      <c r="M52" s="905"/>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35268.766183762506</v>
      </c>
      <c r="N53" s="272">
        <f t="shared" ref="N53:N58" si="1">K53*M53</f>
        <v>176.34383091881253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3667.4350977101381</v>
      </c>
      <c r="N54" s="272">
        <f t="shared" si="1"/>
        <v>18.337175488550692</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22182.067123246801</v>
      </c>
      <c r="N55" s="272">
        <f t="shared" si="1"/>
        <v>110.91033561623401</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11696.160352745574</v>
      </c>
      <c r="N56" s="272">
        <f t="shared" si="1"/>
        <v>116.96160352745574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17579.102894101066</v>
      </c>
      <c r="N57" s="272">
        <f t="shared" si="1"/>
        <v>175.79102894101067</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3003.6543175863108</v>
      </c>
      <c r="N58" s="272">
        <f t="shared" si="1"/>
        <v>3003.6543175863108</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5" t="s">
        <v>953</v>
      </c>
      <c r="C61" s="826"/>
      <c r="D61" s="826"/>
      <c r="E61" s="826"/>
      <c r="F61" s="826"/>
      <c r="G61" s="826"/>
      <c r="H61" s="826"/>
      <c r="I61" s="826"/>
      <c r="J61" s="826"/>
      <c r="K61" s="826"/>
      <c r="L61" s="826"/>
      <c r="M61" s="827"/>
      <c r="N61" s="394">
        <f>SUM(N53:N60)</f>
        <v>3601.9982920783741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1" t="s">
        <v>961</v>
      </c>
      <c r="M65" s="890"/>
      <c r="N65" s="76" t="s">
        <v>951</v>
      </c>
    </row>
    <row r="66" spans="1:15">
      <c r="B66" s="46"/>
      <c r="C66" s="317"/>
      <c r="D66" s="317"/>
      <c r="E66" s="317"/>
      <c r="F66" s="317"/>
      <c r="G66" s="31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311"/>
      <c r="I68" s="279"/>
      <c r="J68" s="286"/>
      <c r="K68" s="279"/>
      <c r="L68" s="912"/>
      <c r="M68" s="913"/>
      <c r="N68" s="287"/>
    </row>
    <row r="69" spans="1:15">
      <c r="B69" s="46"/>
      <c r="C69" s="47"/>
      <c r="D69" s="47"/>
      <c r="E69" s="47"/>
      <c r="F69" s="47"/>
      <c r="G69" s="47"/>
      <c r="H69" s="311"/>
      <c r="I69" s="279"/>
      <c r="J69" s="286"/>
      <c r="K69" s="279"/>
      <c r="L69" s="912"/>
      <c r="M69" s="913"/>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3"/>
      <c r="M71" s="904"/>
      <c r="N71" s="127"/>
    </row>
    <row r="72" spans="1:15" ht="15.75" thickBot="1">
      <c r="B72" s="914" t="s">
        <v>953</v>
      </c>
      <c r="C72" s="868"/>
      <c r="D72" s="868"/>
      <c r="E72" s="868"/>
      <c r="F72" s="868"/>
      <c r="G72" s="868"/>
      <c r="H72" s="868"/>
      <c r="I72" s="868"/>
      <c r="J72" s="868"/>
      <c r="K72" s="868"/>
      <c r="L72" s="868"/>
      <c r="M72" s="869"/>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4" t="s">
        <v>963</v>
      </c>
      <c r="C76" s="865"/>
      <c r="D76" s="865"/>
      <c r="E76" s="865"/>
      <c r="F76" s="865"/>
      <c r="G76" s="865"/>
      <c r="H76" s="865"/>
      <c r="I76" s="73" t="s">
        <v>964</v>
      </c>
      <c r="J76" s="75" t="s">
        <v>1410</v>
      </c>
      <c r="K76" s="74" t="s">
        <v>966</v>
      </c>
      <c r="L76" s="866" t="s">
        <v>950</v>
      </c>
      <c r="M76" s="867"/>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1"/>
      <c r="C82" s="902" t="e">
        <f>VLOOKUP(B82,'MANO DE OBRA'!B12:E73,3,FALSE)</f>
        <v>#N/A</v>
      </c>
      <c r="D82" s="902" t="e">
        <f>VLOOKUP(C82,'MANO DE OBRA'!C12:F73,3,FALSE)</f>
        <v>#N/A</v>
      </c>
      <c r="E82" s="902" t="e">
        <f>VLOOKUP(D82,'MANO DE OBRA'!D12:G73,3,FALSE)</f>
        <v>#N/A</v>
      </c>
      <c r="F82" s="902" t="e">
        <f>VLOOKUP(E82,'MANO DE OBRA'!E12:H73,3,FALSE)</f>
        <v>#N/A</v>
      </c>
      <c r="G82" s="902" t="e">
        <f>VLOOKUP(F82,'MANO DE OBRA'!F12:I73,3,FALSE)</f>
        <v>#N/A</v>
      </c>
      <c r="H82" s="902" t="e">
        <f>VLOOKUP(G82,'MANO DE OBRA'!G12:J73,3,FALSE)</f>
        <v>#N/A</v>
      </c>
      <c r="I82" s="470"/>
      <c r="J82" s="471"/>
      <c r="K82" s="474"/>
      <c r="L82" s="475"/>
      <c r="M82" s="476"/>
      <c r="N82" s="440"/>
    </row>
    <row r="83" spans="1:14" ht="15.75" thickBot="1">
      <c r="B83" s="914" t="s">
        <v>953</v>
      </c>
      <c r="C83" s="868"/>
      <c r="D83" s="868"/>
      <c r="E83" s="868"/>
      <c r="F83" s="868"/>
      <c r="G83" s="868"/>
      <c r="H83" s="868"/>
      <c r="I83" s="868"/>
      <c r="J83" s="868"/>
      <c r="K83" s="868"/>
      <c r="L83" s="868"/>
      <c r="M83" s="869"/>
      <c r="N83" s="460">
        <f>SUM(N77:N82)</f>
        <v>2016.0799618480041</v>
      </c>
    </row>
    <row r="84" spans="1:14" ht="15.75" thickBot="1">
      <c r="B84" s="33"/>
      <c r="C84" s="34"/>
      <c r="D84" s="34"/>
      <c r="E84" s="34"/>
      <c r="F84" s="34"/>
      <c r="G84" s="34"/>
      <c r="H84" s="34"/>
      <c r="I84" s="34"/>
      <c r="J84" s="34"/>
      <c r="K84" s="34"/>
      <c r="L84" s="34"/>
      <c r="M84" s="34"/>
      <c r="N84" s="35"/>
    </row>
    <row r="85" spans="1:14" ht="15.75" thickBot="1">
      <c r="B85" s="825" t="s">
        <v>967</v>
      </c>
      <c r="C85" s="826"/>
      <c r="D85" s="826"/>
      <c r="E85" s="826"/>
      <c r="F85" s="826"/>
      <c r="G85" s="826"/>
      <c r="H85" s="826"/>
      <c r="I85" s="826"/>
      <c r="J85" s="826"/>
      <c r="K85" s="826"/>
      <c r="L85" s="826"/>
      <c r="M85" s="827"/>
      <c r="N85" s="99">
        <f>N48+N61+N72+N83</f>
        <v>7194.7181688021637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0" t="s">
        <v>969</v>
      </c>
      <c r="C89" s="871"/>
      <c r="D89" s="871"/>
      <c r="E89" s="871"/>
      <c r="F89" s="871"/>
      <c r="G89" s="871"/>
      <c r="H89" s="871"/>
      <c r="I89" s="314"/>
      <c r="J89" s="334"/>
      <c r="K89" s="302" t="s">
        <v>970</v>
      </c>
      <c r="L89" s="872" t="s">
        <v>971</v>
      </c>
      <c r="M89" s="873"/>
      <c r="N89" s="303"/>
    </row>
    <row r="90" spans="1:14">
      <c r="B90" s="858" t="s">
        <v>972</v>
      </c>
      <c r="C90" s="859"/>
      <c r="D90" s="859"/>
      <c r="E90" s="859"/>
      <c r="F90" s="859"/>
      <c r="G90" s="859"/>
      <c r="H90" s="859"/>
      <c r="I90" s="87"/>
      <c r="J90" s="88"/>
      <c r="K90" s="304">
        <v>0.2</v>
      </c>
      <c r="L90" s="860">
        <f>N85*K90</f>
        <v>1438.9436337604329</v>
      </c>
      <c r="M90" s="861"/>
      <c r="N90" s="51"/>
    </row>
    <row r="91" spans="1:14">
      <c r="B91" s="89" t="s">
        <v>973</v>
      </c>
      <c r="C91" s="90"/>
      <c r="D91" s="90"/>
      <c r="E91" s="90"/>
      <c r="F91" s="90"/>
      <c r="G91" s="90"/>
      <c r="H91" s="90"/>
      <c r="I91" s="87"/>
      <c r="J91" s="88"/>
      <c r="K91" s="304">
        <v>0.05</v>
      </c>
      <c r="L91" s="860">
        <f>N85*K91</f>
        <v>359.73590844010823</v>
      </c>
      <c r="M91" s="861"/>
      <c r="N91" s="51"/>
    </row>
    <row r="92" spans="1:14" ht="15.75" thickBot="1">
      <c r="B92" s="91" t="s">
        <v>974</v>
      </c>
      <c r="C92" s="92"/>
      <c r="D92" s="92"/>
      <c r="E92" s="92"/>
      <c r="F92" s="92"/>
      <c r="G92" s="92"/>
      <c r="H92" s="92"/>
      <c r="I92" s="93"/>
      <c r="J92" s="94"/>
      <c r="K92" s="305">
        <v>0.05</v>
      </c>
      <c r="L92" s="862">
        <f>N85*K92</f>
        <v>359.73590844010823</v>
      </c>
      <c r="M92" s="863"/>
      <c r="N92" s="51"/>
    </row>
    <row r="93" spans="1:14" ht="15.75" thickBot="1">
      <c r="B93" s="825" t="s">
        <v>953</v>
      </c>
      <c r="C93" s="826"/>
      <c r="D93" s="826"/>
      <c r="E93" s="826"/>
      <c r="F93" s="826"/>
      <c r="G93" s="826"/>
      <c r="H93" s="826"/>
      <c r="I93" s="826"/>
      <c r="J93" s="826"/>
      <c r="K93" s="826"/>
      <c r="L93" s="826"/>
      <c r="M93" s="827"/>
      <c r="N93" s="52">
        <f>L90+L91+L92</f>
        <v>2158.4154506406494</v>
      </c>
    </row>
    <row r="94" spans="1:14" ht="15.75" thickBot="1">
      <c r="B94" s="33"/>
      <c r="C94" s="34"/>
      <c r="D94" s="34"/>
      <c r="E94" s="34"/>
      <c r="F94" s="34"/>
      <c r="G94" s="34"/>
      <c r="H94" s="34"/>
      <c r="I94" s="34"/>
      <c r="J94" s="34"/>
      <c r="K94" s="34"/>
      <c r="L94" s="34"/>
      <c r="M94" s="34"/>
      <c r="N94" s="35"/>
    </row>
    <row r="95" spans="1:14" ht="15.75" thickBot="1">
      <c r="A95" t="s">
        <v>2016</v>
      </c>
      <c r="B95" s="825" t="s">
        <v>975</v>
      </c>
      <c r="C95" s="826"/>
      <c r="D95" s="826"/>
      <c r="E95" s="826"/>
      <c r="F95" s="826"/>
      <c r="G95" s="826"/>
      <c r="H95" s="826"/>
      <c r="I95" s="826"/>
      <c r="J95" s="826"/>
      <c r="K95" s="826"/>
      <c r="L95" s="826"/>
      <c r="M95" s="827"/>
      <c r="N95" s="188">
        <f>N85+N93</f>
        <v>9353.1336194428131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3010.8200051970102</v>
      </c>
      <c r="L36" s="270"/>
      <c r="M36" s="336">
        <v>40</v>
      </c>
      <c r="N36" s="272">
        <f t="shared" ref="N36:N41" si="0">K36/M36</f>
        <v>75.270500129925253</v>
      </c>
    </row>
    <row r="37" spans="1:14">
      <c r="A37" s="113" t="s">
        <v>334</v>
      </c>
      <c r="B37" s="874" t="str">
        <f>VLOOKUP(A37,EQUIPOS!A7:D154,3,FALSE)</f>
        <v>Taladro industrial</v>
      </c>
      <c r="C37" s="875"/>
      <c r="D37" s="875"/>
      <c r="E37" s="875"/>
      <c r="F37" s="875"/>
      <c r="G37" s="875"/>
      <c r="H37" s="876"/>
      <c r="I37" s="421"/>
      <c r="J37" s="422"/>
      <c r="K37" s="269">
        <f>VLOOKUP(A37,EQUIPOS!A7:D164,4,FALSE)</f>
        <v>5827.4559591776533</v>
      </c>
      <c r="L37" s="335"/>
      <c r="M37" s="336">
        <v>40</v>
      </c>
      <c r="N37" s="272">
        <f t="shared" si="0"/>
        <v>145.68639897944132</v>
      </c>
    </row>
    <row r="38" spans="1:14">
      <c r="A38" s="113" t="s">
        <v>195</v>
      </c>
      <c r="B38" s="874" t="str">
        <f>VLOOKUP(A38,EQUIPOS!A8:D154,3,FALSE)</f>
        <v xml:space="preserve">Equipo de oxicorte, Capacidad de corte: hasta 6´´ (152mm) </v>
      </c>
      <c r="C38" s="875"/>
      <c r="D38" s="875"/>
      <c r="E38" s="875"/>
      <c r="F38" s="875"/>
      <c r="G38" s="875"/>
      <c r="H38" s="876"/>
      <c r="I38" s="421"/>
      <c r="J38" s="422"/>
      <c r="K38" s="269">
        <f>VLOOKUP(A38,EQUIPOS!A8:D165,4,FALSE)</f>
        <v>25556.574188922928</v>
      </c>
      <c r="L38" s="335"/>
      <c r="M38" s="336">
        <v>40</v>
      </c>
      <c r="N38" s="272">
        <f t="shared" si="0"/>
        <v>638.91435472307319</v>
      </c>
    </row>
    <row r="39" spans="1:14">
      <c r="A39" s="113" t="s">
        <v>204</v>
      </c>
      <c r="B39" s="874" t="str">
        <f>VLOOKUP(A39,EQUIPOS!A9:D154,3,FALSE)</f>
        <v xml:space="preserve">Equipo de soldadura 250 AMP
</v>
      </c>
      <c r="C39" s="875"/>
      <c r="D39" s="875"/>
      <c r="E39" s="875"/>
      <c r="F39" s="875"/>
      <c r="G39" s="875"/>
      <c r="H39" s="876"/>
      <c r="I39" s="421"/>
      <c r="J39" s="422"/>
      <c r="K39" s="269">
        <f>VLOOKUP(A39,EQUIPOS!A9:D166,4,FALSE)</f>
        <v>5039.34752486858</v>
      </c>
      <c r="L39" s="335"/>
      <c r="M39" s="336">
        <v>40</v>
      </c>
      <c r="N39" s="272">
        <f t="shared" si="0"/>
        <v>125.98368812171449</v>
      </c>
    </row>
    <row r="40" spans="1:14">
      <c r="A40" s="113" t="s">
        <v>208</v>
      </c>
      <c r="B40" s="874" t="str">
        <f>VLOOKUP(A40,EQUIPOS!A10:D154,3,FALSE)</f>
        <v>Equipo de soldadura 400</v>
      </c>
      <c r="C40" s="875"/>
      <c r="D40" s="875"/>
      <c r="E40" s="875"/>
      <c r="F40" s="875"/>
      <c r="G40" s="875"/>
      <c r="H40" s="876"/>
      <c r="I40" s="421"/>
      <c r="J40" s="422"/>
      <c r="K40" s="269">
        <f>VLOOKUP(A40,EQUIPOS!A10:D167,4,FALSE)</f>
        <v>5081.5086263550538</v>
      </c>
      <c r="L40" s="335"/>
      <c r="M40" s="336">
        <v>40</v>
      </c>
      <c r="N40" s="272">
        <f t="shared" si="0"/>
        <v>127.03771565887635</v>
      </c>
    </row>
    <row r="41" spans="1:14">
      <c r="A41" s="113" t="s">
        <v>210</v>
      </c>
      <c r="B41" s="874" t="str">
        <f>VLOOKUP(A41,EQUIPOS!A11:D155,3,FALSE)</f>
        <v>Equipo de soldadura 600</v>
      </c>
      <c r="C41" s="875"/>
      <c r="D41" s="875"/>
      <c r="E41" s="875"/>
      <c r="F41" s="875"/>
      <c r="G41" s="875"/>
      <c r="H41" s="876"/>
      <c r="I41" s="421"/>
      <c r="J41" s="422"/>
      <c r="K41" s="269">
        <f>VLOOKUP(A41,EQUIPOS!A11:D168,4,FALSE)</f>
        <v>8116.8136574260161</v>
      </c>
      <c r="L41" s="335"/>
      <c r="M41" s="336">
        <v>40</v>
      </c>
      <c r="N41" s="272">
        <f t="shared" si="0"/>
        <v>202.92034143565041</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1416.6169971410814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35268.766183762506</v>
      </c>
      <c r="N51" s="272">
        <f t="shared" ref="N51:N56" si="1">K51*M51</f>
        <v>176.34383091881253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3667.4350977101381</v>
      </c>
      <c r="N52" s="272">
        <f t="shared" si="1"/>
        <v>18.337175488550692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22182.067123246801</v>
      </c>
      <c r="N53" s="272">
        <f t="shared" si="1"/>
        <v>110.91033561623401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11696.160352745574</v>
      </c>
      <c r="N54" s="272">
        <f t="shared" si="1"/>
        <v>116.96160352745574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17579.102894101066</v>
      </c>
      <c r="N55" s="272">
        <f t="shared" si="1"/>
        <v>175.79102894101067</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3003.6543175863108</v>
      </c>
      <c r="N56" s="272">
        <f t="shared" si="1"/>
        <v>3003.6543175863108</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5" t="s">
        <v>953</v>
      </c>
      <c r="C59" s="826"/>
      <c r="D59" s="826"/>
      <c r="E59" s="826"/>
      <c r="F59" s="826"/>
      <c r="G59" s="826"/>
      <c r="H59" s="826"/>
      <c r="I59" s="826"/>
      <c r="J59" s="826"/>
      <c r="K59" s="826"/>
      <c r="L59" s="826"/>
      <c r="M59" s="827"/>
      <c r="N59" s="394">
        <f>SUM(N51:N58)</f>
        <v>3601.9982920783741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1"/>
      <c r="C80" s="902"/>
      <c r="D80" s="902"/>
      <c r="E80" s="902"/>
      <c r="F80" s="902"/>
      <c r="G80" s="902"/>
      <c r="H80" s="902"/>
      <c r="I80" s="470"/>
      <c r="J80" s="471"/>
      <c r="K80" s="472"/>
      <c r="L80" s="475"/>
      <c r="M80" s="476"/>
      <c r="N80" s="440"/>
    </row>
    <row r="81" spans="1:14" ht="15.75" thickBot="1">
      <c r="B81" s="914" t="s">
        <v>953</v>
      </c>
      <c r="C81" s="868"/>
      <c r="D81" s="868"/>
      <c r="E81" s="868"/>
      <c r="F81" s="868"/>
      <c r="G81" s="868"/>
      <c r="H81" s="868"/>
      <c r="I81" s="868"/>
      <c r="J81" s="868"/>
      <c r="K81" s="868"/>
      <c r="L81" s="868"/>
      <c r="M81" s="869"/>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7034.6952510674591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1406.939050213492</v>
      </c>
      <c r="M88" s="861"/>
      <c r="N88" s="51"/>
    </row>
    <row r="89" spans="1:14">
      <c r="B89" s="89" t="s">
        <v>973</v>
      </c>
      <c r="C89" s="90"/>
      <c r="D89" s="90"/>
      <c r="E89" s="90"/>
      <c r="F89" s="90"/>
      <c r="G89" s="90"/>
      <c r="H89" s="90"/>
      <c r="I89" s="87"/>
      <c r="J89" s="88"/>
      <c r="K89" s="304">
        <v>0.05</v>
      </c>
      <c r="L89" s="860">
        <f>N83*K89</f>
        <v>351.734762553373</v>
      </c>
      <c r="M89" s="861"/>
      <c r="N89" s="51"/>
    </row>
    <row r="90" spans="1:14" ht="15.75" thickBot="1">
      <c r="B90" s="91" t="s">
        <v>974</v>
      </c>
      <c r="C90" s="92"/>
      <c r="D90" s="92"/>
      <c r="E90" s="92"/>
      <c r="F90" s="92"/>
      <c r="G90" s="92"/>
      <c r="H90" s="92"/>
      <c r="I90" s="93"/>
      <c r="J90" s="94"/>
      <c r="K90" s="305">
        <v>0.05</v>
      </c>
      <c r="L90" s="862">
        <f>N83*K90</f>
        <v>351.734762553373</v>
      </c>
      <c r="M90" s="863"/>
      <c r="N90" s="51"/>
    </row>
    <row r="91" spans="1:14" ht="15.75" thickBot="1">
      <c r="B91" s="825" t="s">
        <v>953</v>
      </c>
      <c r="C91" s="826"/>
      <c r="D91" s="826"/>
      <c r="E91" s="826"/>
      <c r="F91" s="826"/>
      <c r="G91" s="826"/>
      <c r="H91" s="826"/>
      <c r="I91" s="826"/>
      <c r="J91" s="826"/>
      <c r="K91" s="826"/>
      <c r="L91" s="826"/>
      <c r="M91" s="827"/>
      <c r="N91" s="52">
        <f>L88+L89+L90</f>
        <v>2110.408575320238</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9145.1038263876981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5" t="s">
        <v>953</v>
      </c>
      <c r="C56" s="826"/>
      <c r="D56" s="826"/>
      <c r="E56" s="826"/>
      <c r="F56" s="826"/>
      <c r="G56" s="826"/>
      <c r="H56" s="826"/>
      <c r="I56" s="826"/>
      <c r="J56" s="826"/>
      <c r="K56" s="826"/>
      <c r="L56" s="826"/>
      <c r="M56" s="827"/>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1" t="s">
        <v>961</v>
      </c>
      <c r="M60" s="89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2">
        <f>VLOOKUP(A61,TRANSPORTE!A3:D117,4,FALSE)</f>
        <v>0.3520788241919906</v>
      </c>
      <c r="M61" s="913"/>
      <c r="N61" s="287">
        <f>K61*L61</f>
        <v>0.3520788241919906</v>
      </c>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311"/>
      <c r="I64" s="279"/>
      <c r="J64" s="286"/>
      <c r="K64" s="279"/>
      <c r="L64" s="912"/>
      <c r="M64" s="913"/>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3"/>
      <c r="M66" s="904"/>
      <c r="N66" s="127"/>
    </row>
    <row r="67" spans="1:15" ht="15.75" thickBot="1">
      <c r="B67" s="914" t="s">
        <v>953</v>
      </c>
      <c r="C67" s="868"/>
      <c r="D67" s="868"/>
      <c r="E67" s="868"/>
      <c r="F67" s="868"/>
      <c r="G67" s="868"/>
      <c r="H67" s="868"/>
      <c r="I67" s="868"/>
      <c r="J67" s="868"/>
      <c r="K67" s="868"/>
      <c r="L67" s="868"/>
      <c r="M67" s="869"/>
      <c r="N67" s="104">
        <f>N61+N62+N63+N64+N65</f>
        <v>0.3520788241919906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4" t="s">
        <v>963</v>
      </c>
      <c r="C71" s="865"/>
      <c r="D71" s="865"/>
      <c r="E71" s="865"/>
      <c r="F71" s="865"/>
      <c r="G71" s="865"/>
      <c r="H71" s="865"/>
      <c r="I71" s="73" t="s">
        <v>964</v>
      </c>
      <c r="J71" s="75" t="s">
        <v>1410</v>
      </c>
      <c r="K71" s="74" t="s">
        <v>966</v>
      </c>
      <c r="L71" s="866" t="s">
        <v>950</v>
      </c>
      <c r="M71" s="867"/>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1"/>
      <c r="C77" s="902"/>
      <c r="D77" s="902"/>
      <c r="E77" s="902"/>
      <c r="F77" s="902"/>
      <c r="G77" s="902"/>
      <c r="H77" s="902"/>
      <c r="I77" s="126"/>
      <c r="J77" s="126"/>
      <c r="K77" s="126"/>
      <c r="L77" s="915"/>
      <c r="M77" s="915"/>
      <c r="N77" s="127"/>
    </row>
    <row r="78" spans="1:15" ht="15.75" thickBot="1">
      <c r="B78" s="914" t="s">
        <v>953</v>
      </c>
      <c r="C78" s="868"/>
      <c r="D78" s="868"/>
      <c r="E78" s="868"/>
      <c r="F78" s="868"/>
      <c r="G78" s="868"/>
      <c r="H78" s="868"/>
      <c r="I78" s="868"/>
      <c r="J78" s="868"/>
      <c r="K78" s="868"/>
      <c r="L78" s="868"/>
      <c r="M78" s="869"/>
      <c r="N78" s="460"/>
    </row>
    <row r="79" spans="1:15" ht="15.75" thickBot="1">
      <c r="B79" s="33"/>
      <c r="C79" s="34"/>
      <c r="D79" s="34"/>
      <c r="E79" s="34"/>
      <c r="F79" s="34"/>
      <c r="G79" s="34"/>
      <c r="H79" s="34"/>
      <c r="I79" s="34"/>
      <c r="J79" s="34"/>
      <c r="K79" s="34"/>
      <c r="L79" s="34"/>
      <c r="M79" s="34"/>
      <c r="N79" s="35"/>
    </row>
    <row r="80" spans="1:15" ht="15.75" thickBot="1">
      <c r="B80" s="825" t="s">
        <v>967</v>
      </c>
      <c r="C80" s="826"/>
      <c r="D80" s="826"/>
      <c r="E80" s="826"/>
      <c r="F80" s="826"/>
      <c r="G80" s="826"/>
      <c r="H80" s="826"/>
      <c r="I80" s="826"/>
      <c r="J80" s="826"/>
      <c r="K80" s="826"/>
      <c r="L80" s="826"/>
      <c r="M80" s="827"/>
      <c r="N80" s="99">
        <f>N43+N56+N67+N78</f>
        <v>0.3520788241919906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0" t="s">
        <v>969</v>
      </c>
      <c r="C84" s="871"/>
      <c r="D84" s="871"/>
      <c r="E84" s="871"/>
      <c r="F84" s="871"/>
      <c r="G84" s="871"/>
      <c r="H84" s="871"/>
      <c r="I84" s="314"/>
      <c r="J84" s="334"/>
      <c r="K84" s="302" t="s">
        <v>970</v>
      </c>
      <c r="L84" s="872" t="s">
        <v>971</v>
      </c>
      <c r="M84" s="873"/>
      <c r="N84" s="303"/>
    </row>
    <row r="85" spans="1:14">
      <c r="B85" s="858" t="s">
        <v>972</v>
      </c>
      <c r="C85" s="859"/>
      <c r="D85" s="859"/>
      <c r="E85" s="859"/>
      <c r="F85" s="859"/>
      <c r="G85" s="859"/>
      <c r="H85" s="859"/>
      <c r="I85" s="87"/>
      <c r="J85" s="88"/>
      <c r="K85" s="304">
        <v>0.2</v>
      </c>
      <c r="L85" s="860">
        <f>N80*K85</f>
        <v>7.0415764838398121E-2</v>
      </c>
      <c r="M85" s="861"/>
      <c r="N85" s="51"/>
    </row>
    <row r="86" spans="1:14">
      <c r="B86" s="89" t="s">
        <v>973</v>
      </c>
      <c r="C86" s="90"/>
      <c r="D86" s="90"/>
      <c r="E86" s="90"/>
      <c r="F86" s="90"/>
      <c r="G86" s="90"/>
      <c r="H86" s="90"/>
      <c r="I86" s="87"/>
      <c r="J86" s="88"/>
      <c r="K86" s="304">
        <v>0.05</v>
      </c>
      <c r="L86" s="860">
        <f>N80*K86</f>
        <v>1.760394120959953E-2</v>
      </c>
      <c r="M86" s="861"/>
      <c r="N86" s="51"/>
    </row>
    <row r="87" spans="1:14" ht="15.75" thickBot="1">
      <c r="B87" s="91" t="s">
        <v>974</v>
      </c>
      <c r="C87" s="92"/>
      <c r="D87" s="92"/>
      <c r="E87" s="92"/>
      <c r="F87" s="92"/>
      <c r="G87" s="92"/>
      <c r="H87" s="92"/>
      <c r="I87" s="93"/>
      <c r="J87" s="94"/>
      <c r="K87" s="305">
        <v>0.05</v>
      </c>
      <c r="L87" s="862">
        <f>N80*K87</f>
        <v>1.760394120959953E-2</v>
      </c>
      <c r="M87" s="863"/>
      <c r="N87" s="51"/>
    </row>
    <row r="88" spans="1:14" ht="15.75" thickBot="1">
      <c r="B88" s="825" t="s">
        <v>953</v>
      </c>
      <c r="C88" s="826"/>
      <c r="D88" s="826"/>
      <c r="E88" s="826"/>
      <c r="F88" s="826"/>
      <c r="G88" s="826"/>
      <c r="H88" s="826"/>
      <c r="I88" s="826"/>
      <c r="J88" s="826"/>
      <c r="K88" s="826"/>
      <c r="L88" s="826"/>
      <c r="M88" s="827"/>
      <c r="N88" s="52">
        <f>L85+L86+L87</f>
        <v>0.10562364725759718</v>
      </c>
    </row>
    <row r="89" spans="1:14" ht="15.75" thickBot="1">
      <c r="B89" s="33"/>
      <c r="C89" s="34"/>
      <c r="D89" s="34"/>
      <c r="E89" s="34"/>
      <c r="F89" s="34"/>
      <c r="G89" s="34"/>
      <c r="H89" s="34"/>
      <c r="I89" s="34"/>
      <c r="J89" s="34"/>
      <c r="K89" s="34"/>
      <c r="L89" s="34"/>
      <c r="M89" s="34"/>
      <c r="N89" s="35"/>
    </row>
    <row r="90" spans="1:14" ht="15.75" thickBot="1">
      <c r="A90" t="s">
        <v>2016</v>
      </c>
      <c r="B90" s="825" t="s">
        <v>975</v>
      </c>
      <c r="C90" s="826"/>
      <c r="D90" s="826"/>
      <c r="E90" s="826"/>
      <c r="F90" s="826"/>
      <c r="G90" s="826"/>
      <c r="H90" s="826"/>
      <c r="I90" s="826"/>
      <c r="J90" s="826"/>
      <c r="K90" s="826"/>
      <c r="L90" s="826"/>
      <c r="M90" s="827"/>
      <c r="N90" s="52">
        <f>N80+N88</f>
        <v>0.45770247144958776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190</v>
      </c>
      <c r="B36" s="874" t="str">
        <f>VLOOKUP(A36,EQUIPOS!A6:D154,3,FALSE)</f>
        <v>Diferencial de 3 ton</v>
      </c>
      <c r="C36" s="875"/>
      <c r="D36" s="875"/>
      <c r="E36" s="875"/>
      <c r="F36" s="875"/>
      <c r="G36" s="875"/>
      <c r="H36" s="876"/>
      <c r="I36" s="267"/>
      <c r="J36" s="268"/>
      <c r="K36" s="269">
        <f>VLOOKUP(A36,EQUIPOS!A6:D163,4,FALSE)</f>
        <v>3010.8200051970102</v>
      </c>
      <c r="L36" s="270"/>
      <c r="M36" s="336">
        <v>40</v>
      </c>
      <c r="N36" s="272">
        <f t="shared" ref="N36:N41" si="0">K36/M36</f>
        <v>75.270500129925253</v>
      </c>
    </row>
    <row r="37" spans="1:14">
      <c r="A37" s="113" t="s">
        <v>195</v>
      </c>
      <c r="B37" s="874" t="str">
        <f>VLOOKUP(A37,EQUIPOS!A7:D154,3,FALSE)</f>
        <v xml:space="preserve">Equipo de oxicorte, Capacidad de corte: hasta 6´´ (152mm) </v>
      </c>
      <c r="C37" s="875"/>
      <c r="D37" s="875"/>
      <c r="E37" s="875"/>
      <c r="F37" s="875"/>
      <c r="G37" s="875"/>
      <c r="H37" s="876"/>
      <c r="I37" s="421"/>
      <c r="J37" s="422"/>
      <c r="K37" s="269">
        <f>VLOOKUP(A37,EQUIPOS!A7:D164,4,FALSE)</f>
        <v>25556.574188922928</v>
      </c>
      <c r="L37" s="335"/>
      <c r="M37" s="336">
        <v>400</v>
      </c>
      <c r="N37" s="272">
        <f t="shared" si="0"/>
        <v>63.891435472307322</v>
      </c>
    </row>
    <row r="38" spans="1:14">
      <c r="A38" s="113" t="s">
        <v>204</v>
      </c>
      <c r="B38" s="874" t="str">
        <f>VLOOKUP(A38,EQUIPOS!A8:D154,3,FALSE)</f>
        <v xml:space="preserve">Equipo de soldadura 250 AMP
</v>
      </c>
      <c r="C38" s="875"/>
      <c r="D38" s="875"/>
      <c r="E38" s="875"/>
      <c r="F38" s="875"/>
      <c r="G38" s="875"/>
      <c r="H38" s="876"/>
      <c r="I38" s="421"/>
      <c r="J38" s="422"/>
      <c r="K38" s="269">
        <f>VLOOKUP(A38,EQUIPOS!A8:D165,4,FALSE)</f>
        <v>5039.34752486858</v>
      </c>
      <c r="L38" s="335"/>
      <c r="M38" s="336">
        <v>400</v>
      </c>
      <c r="N38" s="272">
        <f t="shared" si="0"/>
        <v>12.598368812171451</v>
      </c>
    </row>
    <row r="39" spans="1:14">
      <c r="A39" s="113" t="s">
        <v>208</v>
      </c>
      <c r="B39" s="874" t="str">
        <f>VLOOKUP(A39,EQUIPOS!A9:D154,3,FALSE)</f>
        <v>Equipo de soldadura 400</v>
      </c>
      <c r="C39" s="875"/>
      <c r="D39" s="875"/>
      <c r="E39" s="875"/>
      <c r="F39" s="875"/>
      <c r="G39" s="875"/>
      <c r="H39" s="876"/>
      <c r="I39" s="421"/>
      <c r="J39" s="422"/>
      <c r="K39" s="269">
        <f>VLOOKUP(A39,EQUIPOS!A9:D166,4,FALSE)</f>
        <v>5081.5086263550538</v>
      </c>
      <c r="L39" s="335"/>
      <c r="M39" s="336">
        <v>400</v>
      </c>
      <c r="N39" s="272">
        <f t="shared" si="0"/>
        <v>12.703771565887635</v>
      </c>
    </row>
    <row r="40" spans="1:14">
      <c r="A40" s="113" t="s">
        <v>210</v>
      </c>
      <c r="B40" s="874" t="str">
        <f>VLOOKUP(A40,EQUIPOS!A10:D154,3,FALSE)</f>
        <v>Equipo de soldadura 600</v>
      </c>
      <c r="C40" s="875"/>
      <c r="D40" s="875"/>
      <c r="E40" s="875"/>
      <c r="F40" s="875"/>
      <c r="G40" s="875"/>
      <c r="H40" s="876"/>
      <c r="I40" s="421"/>
      <c r="J40" s="422"/>
      <c r="K40" s="269">
        <f>VLOOKUP(A40,EQUIPOS!A10:D167,4,FALSE)</f>
        <v>8116.8136574260161</v>
      </c>
      <c r="L40" s="335"/>
      <c r="M40" s="336">
        <v>400</v>
      </c>
      <c r="N40" s="272">
        <f t="shared" si="0"/>
        <v>20.29203414356504</v>
      </c>
    </row>
    <row r="41" spans="1:14">
      <c r="A41" s="113" t="s">
        <v>243</v>
      </c>
      <c r="B41" s="874" t="str">
        <f>VLOOKUP(A41,EQUIPOS!A11:D155,3,FALSE)</f>
        <v>Grúa 10 ton</v>
      </c>
      <c r="C41" s="875"/>
      <c r="D41" s="875"/>
      <c r="E41" s="875"/>
      <c r="F41" s="875"/>
      <c r="G41" s="875"/>
      <c r="H41" s="876"/>
      <c r="I41" s="421"/>
      <c r="J41" s="422"/>
      <c r="K41" s="269">
        <f>VLOOKUP(A41,EQUIPOS!A11:D168,4,FALSE)</f>
        <v>216656.48762514058</v>
      </c>
      <c r="L41" s="335"/>
      <c r="M41" s="336">
        <v>400</v>
      </c>
      <c r="N41" s="272">
        <f t="shared" si="0"/>
        <v>541.64121906285141</v>
      </c>
    </row>
    <row r="42" spans="1:14">
      <c r="B42" s="874"/>
      <c r="C42" s="875"/>
      <c r="D42" s="875"/>
      <c r="E42" s="875"/>
      <c r="F42" s="875"/>
      <c r="G42" s="875"/>
      <c r="H42" s="876"/>
      <c r="I42" s="36"/>
      <c r="J42" s="37"/>
      <c r="K42" s="269"/>
      <c r="L42" s="276"/>
      <c r="M42" s="336"/>
      <c r="N42" s="272"/>
    </row>
    <row r="43" spans="1:14">
      <c r="B43" s="320"/>
      <c r="C43" s="321"/>
      <c r="D43" s="321"/>
      <c r="E43" s="321"/>
      <c r="F43" s="323"/>
      <c r="G43" s="323"/>
      <c r="H43" s="125"/>
      <c r="I43" s="36"/>
      <c r="J43" s="37"/>
      <c r="K43" s="269"/>
      <c r="L43" s="276"/>
      <c r="M43" s="277"/>
      <c r="N43" s="273"/>
    </row>
    <row r="44" spans="1:14">
      <c r="B44" s="882" t="s">
        <v>952</v>
      </c>
      <c r="C44" s="883"/>
      <c r="D44" s="883"/>
      <c r="E44" s="38"/>
      <c r="F44" s="39"/>
      <c r="G44" s="39"/>
      <c r="H44" s="40"/>
      <c r="I44" s="36"/>
      <c r="J44" s="37"/>
      <c r="K44" s="279"/>
      <c r="L44" s="276"/>
      <c r="M44" s="401">
        <v>0.05</v>
      </c>
      <c r="N44" s="344">
        <f>N81*M44</f>
        <v>100.80399809240021</v>
      </c>
    </row>
    <row r="45" spans="1:14" ht="15.75" thickBot="1">
      <c r="B45" s="874"/>
      <c r="C45" s="875"/>
      <c r="D45" s="875"/>
      <c r="E45" s="875"/>
      <c r="F45" s="875"/>
      <c r="G45" s="875"/>
      <c r="H45" s="876"/>
      <c r="I45" s="884"/>
      <c r="J45" s="885"/>
      <c r="K45" s="41"/>
      <c r="L45" s="886"/>
      <c r="M45" s="887"/>
      <c r="N45" s="105"/>
    </row>
    <row r="46" spans="1:14" ht="15.75" thickBot="1">
      <c r="B46" s="825" t="s">
        <v>953</v>
      </c>
      <c r="C46" s="826"/>
      <c r="D46" s="826"/>
      <c r="E46" s="826"/>
      <c r="F46" s="826"/>
      <c r="G46" s="826"/>
      <c r="H46" s="826"/>
      <c r="I46" s="826"/>
      <c r="J46" s="826"/>
      <c r="K46" s="826"/>
      <c r="L46" s="826"/>
      <c r="M46" s="827"/>
      <c r="N46" s="394">
        <f>SUM(N36:N44)</f>
        <v>827.20132727910834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0" t="s">
        <v>944</v>
      </c>
      <c r="C50" s="871"/>
      <c r="D50" s="871"/>
      <c r="E50" s="871"/>
      <c r="F50" s="871"/>
      <c r="G50" s="871"/>
      <c r="H50" s="871"/>
      <c r="I50" s="905"/>
      <c r="J50" s="315" t="s">
        <v>945</v>
      </c>
      <c r="K50" s="85" t="s">
        <v>946</v>
      </c>
      <c r="L50" s="906" t="s">
        <v>955</v>
      </c>
      <c r="M50" s="905"/>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35268.766183762506</v>
      </c>
      <c r="N51" s="272">
        <f>K51*M51</f>
        <v>176.34383091881253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3667.4350977101381</v>
      </c>
      <c r="N52" s="272">
        <f t="shared" ref="N52:N58" si="1">K52*M52</f>
        <v>18.337175488550692</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22182.067123246801</v>
      </c>
      <c r="N53" s="272">
        <f t="shared" si="1"/>
        <v>110.91033561623401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11696.160352745574</v>
      </c>
      <c r="N54" s="272">
        <f t="shared" si="1"/>
        <v>116.96160352745574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17579.102894101066</v>
      </c>
      <c r="N55" s="272">
        <f t="shared" si="1"/>
        <v>175.79102894101067</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41418.355732526426</v>
      </c>
      <c r="N56" s="272">
        <f t="shared" si="1"/>
        <v>20.709177866263214</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62010.412284378901</v>
      </c>
      <c r="N57" s="272">
        <f t="shared" si="1"/>
        <v>62.010412284378901</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17035.827550653543</v>
      </c>
      <c r="N58" s="272">
        <f t="shared" si="1"/>
        <v>17.035827550653543</v>
      </c>
    </row>
    <row r="59" spans="1:14" ht="15.75" thickBot="1">
      <c r="B59" s="825" t="s">
        <v>953</v>
      </c>
      <c r="C59" s="826"/>
      <c r="D59" s="826"/>
      <c r="E59" s="826"/>
      <c r="F59" s="826"/>
      <c r="G59" s="826"/>
      <c r="H59" s="826"/>
      <c r="I59" s="826"/>
      <c r="J59" s="826"/>
      <c r="K59" s="826"/>
      <c r="L59" s="826"/>
      <c r="M59" s="827"/>
      <c r="N59" s="394">
        <f>SUM(N51:N58)</f>
        <v>698.09939219335911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1" t="s">
        <v>961</v>
      </c>
      <c r="M63" s="890"/>
      <c r="N63" s="76" t="s">
        <v>951</v>
      </c>
    </row>
    <row r="64" spans="1:14">
      <c r="B64" s="46"/>
      <c r="C64" s="317"/>
      <c r="D64" s="317"/>
      <c r="E64" s="317"/>
      <c r="F64" s="317"/>
      <c r="G64" s="317"/>
      <c r="H64" s="311"/>
      <c r="I64" s="279"/>
      <c r="J64" s="286"/>
      <c r="K64" s="279"/>
      <c r="L64" s="912"/>
      <c r="M64" s="913"/>
      <c r="N64" s="287"/>
    </row>
    <row r="65" spans="1:15">
      <c r="B65" s="46"/>
      <c r="C65" s="47"/>
      <c r="D65" s="47"/>
      <c r="E65" s="47"/>
      <c r="F65" s="47"/>
      <c r="G65" s="47"/>
      <c r="H65" s="311"/>
      <c r="I65" s="279"/>
      <c r="J65" s="286"/>
      <c r="K65" s="279"/>
      <c r="L65" s="912"/>
      <c r="M65" s="913"/>
      <c r="N65" s="287"/>
    </row>
    <row r="66" spans="1:15">
      <c r="B66" s="46"/>
      <c r="C66" s="47"/>
      <c r="D66" s="47"/>
      <c r="E66" s="47"/>
      <c r="F66" s="47"/>
      <c r="G66" s="47"/>
      <c r="H66" s="311"/>
      <c r="I66" s="279"/>
      <c r="J66" s="286"/>
      <c r="K66" s="279"/>
      <c r="L66" s="912"/>
      <c r="M66" s="913"/>
      <c r="N66" s="287"/>
    </row>
    <row r="67" spans="1:15">
      <c r="B67" s="46"/>
      <c r="C67" s="47"/>
      <c r="D67" s="47"/>
      <c r="E67" s="47"/>
      <c r="F67" s="47"/>
      <c r="G67" s="47"/>
      <c r="H67" s="311"/>
      <c r="I67" s="279"/>
      <c r="J67" s="286"/>
      <c r="K67" s="279"/>
      <c r="L67" s="912"/>
      <c r="M67" s="913"/>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3"/>
      <c r="M69" s="904"/>
      <c r="N69" s="127"/>
    </row>
    <row r="70" spans="1:15" ht="15.75" thickBot="1">
      <c r="B70" s="914" t="s">
        <v>953</v>
      </c>
      <c r="C70" s="868"/>
      <c r="D70" s="868"/>
      <c r="E70" s="868"/>
      <c r="F70" s="868"/>
      <c r="G70" s="868"/>
      <c r="H70" s="868"/>
      <c r="I70" s="868"/>
      <c r="J70" s="868"/>
      <c r="K70" s="868"/>
      <c r="L70" s="868"/>
      <c r="M70" s="869"/>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4" t="s">
        <v>963</v>
      </c>
      <c r="C74" s="865"/>
      <c r="D74" s="865"/>
      <c r="E74" s="865"/>
      <c r="F74" s="865"/>
      <c r="G74" s="865"/>
      <c r="H74" s="865"/>
      <c r="I74" s="73" t="s">
        <v>964</v>
      </c>
      <c r="J74" s="75" t="s">
        <v>1410</v>
      </c>
      <c r="K74" s="74" t="s">
        <v>966</v>
      </c>
      <c r="L74" s="866" t="s">
        <v>950</v>
      </c>
      <c r="M74" s="867"/>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1"/>
      <c r="C80" s="902"/>
      <c r="D80" s="902"/>
      <c r="E80" s="902"/>
      <c r="F80" s="902"/>
      <c r="G80" s="902"/>
      <c r="H80" s="902"/>
      <c r="I80" s="470"/>
      <c r="J80" s="471"/>
      <c r="K80" s="474"/>
      <c r="L80" s="475"/>
      <c r="M80" s="476"/>
      <c r="N80" s="395"/>
    </row>
    <row r="81" spans="1:14" ht="15.75" thickBot="1">
      <c r="B81" s="914" t="s">
        <v>953</v>
      </c>
      <c r="C81" s="868"/>
      <c r="D81" s="868"/>
      <c r="E81" s="868"/>
      <c r="F81" s="868"/>
      <c r="G81" s="868"/>
      <c r="H81" s="868"/>
      <c r="I81" s="868"/>
      <c r="J81" s="868"/>
      <c r="K81" s="868"/>
      <c r="L81" s="868"/>
      <c r="M81" s="869"/>
      <c r="N81" s="301">
        <f>SUM(N75:N80)</f>
        <v>2016.0799618480041</v>
      </c>
    </row>
    <row r="82" spans="1:14" ht="15.75" thickBot="1">
      <c r="B82" s="33"/>
      <c r="C82" s="34"/>
      <c r="D82" s="34"/>
      <c r="E82" s="34"/>
      <c r="F82" s="34"/>
      <c r="G82" s="34"/>
      <c r="H82" s="34"/>
      <c r="I82" s="34"/>
      <c r="J82" s="34"/>
      <c r="K82" s="34"/>
      <c r="L82" s="34"/>
      <c r="M82" s="34"/>
      <c r="N82" s="35"/>
    </row>
    <row r="83" spans="1:14" ht="15.75" thickBot="1">
      <c r="B83" s="825" t="s">
        <v>967</v>
      </c>
      <c r="C83" s="826"/>
      <c r="D83" s="826"/>
      <c r="E83" s="826"/>
      <c r="F83" s="826"/>
      <c r="G83" s="826"/>
      <c r="H83" s="826"/>
      <c r="I83" s="826"/>
      <c r="J83" s="826"/>
      <c r="K83" s="826"/>
      <c r="L83" s="826"/>
      <c r="M83" s="827"/>
      <c r="N83" s="99">
        <f>N46+N59+N70+N81</f>
        <v>3541.3806813204715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0" t="s">
        <v>969</v>
      </c>
      <c r="C87" s="871"/>
      <c r="D87" s="871"/>
      <c r="E87" s="871"/>
      <c r="F87" s="871"/>
      <c r="G87" s="871"/>
      <c r="H87" s="871"/>
      <c r="I87" s="314"/>
      <c r="J87" s="334"/>
      <c r="K87" s="302" t="s">
        <v>970</v>
      </c>
      <c r="L87" s="872" t="s">
        <v>971</v>
      </c>
      <c r="M87" s="873"/>
      <c r="N87" s="303"/>
    </row>
    <row r="88" spans="1:14">
      <c r="B88" s="858" t="s">
        <v>972</v>
      </c>
      <c r="C88" s="859"/>
      <c r="D88" s="859"/>
      <c r="E88" s="859"/>
      <c r="F88" s="859"/>
      <c r="G88" s="859"/>
      <c r="H88" s="859"/>
      <c r="I88" s="87"/>
      <c r="J88" s="88"/>
      <c r="K88" s="304">
        <v>0.2</v>
      </c>
      <c r="L88" s="860">
        <f>N83*K88</f>
        <v>708.27613626409436</v>
      </c>
      <c r="M88" s="861"/>
      <c r="N88" s="51"/>
    </row>
    <row r="89" spans="1:14">
      <c r="B89" s="89" t="s">
        <v>973</v>
      </c>
      <c r="C89" s="90"/>
      <c r="D89" s="90"/>
      <c r="E89" s="90"/>
      <c r="F89" s="90"/>
      <c r="G89" s="90"/>
      <c r="H89" s="90"/>
      <c r="I89" s="87"/>
      <c r="J89" s="88"/>
      <c r="K89" s="304">
        <v>0.05</v>
      </c>
      <c r="L89" s="860">
        <f>N83*K89</f>
        <v>177.06903406602359</v>
      </c>
      <c r="M89" s="861"/>
      <c r="N89" s="51"/>
    </row>
    <row r="90" spans="1:14" ht="15.75" thickBot="1">
      <c r="B90" s="91" t="s">
        <v>974</v>
      </c>
      <c r="C90" s="92"/>
      <c r="D90" s="92"/>
      <c r="E90" s="92"/>
      <c r="F90" s="92"/>
      <c r="G90" s="92"/>
      <c r="H90" s="92"/>
      <c r="I90" s="93"/>
      <c r="J90" s="94"/>
      <c r="K90" s="305">
        <v>0.05</v>
      </c>
      <c r="L90" s="862">
        <f>N83*K90</f>
        <v>177.06903406602359</v>
      </c>
      <c r="M90" s="863"/>
      <c r="N90" s="51"/>
    </row>
    <row r="91" spans="1:14" ht="15.75" thickBot="1">
      <c r="B91" s="825" t="s">
        <v>953</v>
      </c>
      <c r="C91" s="826"/>
      <c r="D91" s="826"/>
      <c r="E91" s="826"/>
      <c r="F91" s="826"/>
      <c r="G91" s="826"/>
      <c r="H91" s="826"/>
      <c r="I91" s="826"/>
      <c r="J91" s="826"/>
      <c r="K91" s="826"/>
      <c r="L91" s="826"/>
      <c r="M91" s="827"/>
      <c r="N91" s="52">
        <f>L88+L89+L90</f>
        <v>1062.4142043961415</v>
      </c>
    </row>
    <row r="92" spans="1:14" ht="15.75" thickBot="1">
      <c r="B92" s="33"/>
      <c r="C92" s="34"/>
      <c r="D92" s="34"/>
      <c r="E92" s="34"/>
      <c r="F92" s="34"/>
      <c r="G92" s="34"/>
      <c r="H92" s="34"/>
      <c r="I92" s="34"/>
      <c r="J92" s="34"/>
      <c r="K92" s="34"/>
      <c r="L92" s="34"/>
      <c r="M92" s="34"/>
      <c r="N92" s="35"/>
    </row>
    <row r="93" spans="1:14" ht="15.75" thickBot="1">
      <c r="A93" t="s">
        <v>2016</v>
      </c>
      <c r="B93" s="825" t="s">
        <v>975</v>
      </c>
      <c r="C93" s="826"/>
      <c r="D93" s="826"/>
      <c r="E93" s="826"/>
      <c r="F93" s="826"/>
      <c r="G93" s="826"/>
      <c r="H93" s="826"/>
      <c r="I93" s="826"/>
      <c r="J93" s="826"/>
      <c r="K93" s="826"/>
      <c r="L93" s="826"/>
      <c r="M93" s="827"/>
      <c r="N93" s="188">
        <f>N83+N91</f>
        <v>4603.794885716613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1707.4698387319449</v>
      </c>
      <c r="L36" s="270"/>
      <c r="M36" s="336">
        <v>4</v>
      </c>
      <c r="N36" s="272">
        <f>K36/M36</f>
        <v>426.86745968298624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1436.8994709780111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418471.09719605366</v>
      </c>
      <c r="N48" s="272">
        <f>K48*M48</f>
        <v>4184.7109719605369</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179496.93224823914</v>
      </c>
      <c r="N49" s="272">
        <f>K49*M49</f>
        <v>179496.93224823914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386447.10059435648</v>
      </c>
      <c r="N50" s="272">
        <f>K50*M50</f>
        <v>141053.19171694011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324734.83493713976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2.9681574252531693</v>
      </c>
      <c r="M58" s="913"/>
      <c r="N58" s="287">
        <f>K58*L58</f>
        <v>0.83108407907088744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0.83108407907088744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336272.88560514705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67254.577121029419</v>
      </c>
      <c r="M82" s="861"/>
      <c r="N82" s="51"/>
    </row>
    <row r="83" spans="1:14">
      <c r="B83" s="89" t="s">
        <v>973</v>
      </c>
      <c r="C83" s="90"/>
      <c r="D83" s="90"/>
      <c r="E83" s="90"/>
      <c r="F83" s="90"/>
      <c r="G83" s="90"/>
      <c r="H83" s="90"/>
      <c r="I83" s="87"/>
      <c r="J83" s="88"/>
      <c r="K83" s="304">
        <v>0.05</v>
      </c>
      <c r="L83" s="860">
        <f>N77*K83</f>
        <v>16813.644280257355</v>
      </c>
      <c r="M83" s="861"/>
      <c r="N83" s="51"/>
    </row>
    <row r="84" spans="1:14" ht="15.75" thickBot="1">
      <c r="B84" s="91" t="s">
        <v>974</v>
      </c>
      <c r="C84" s="92"/>
      <c r="D84" s="92"/>
      <c r="E84" s="92"/>
      <c r="F84" s="92"/>
      <c r="G84" s="92"/>
      <c r="H84" s="92"/>
      <c r="I84" s="93"/>
      <c r="J84" s="94"/>
      <c r="K84" s="305">
        <v>0.05</v>
      </c>
      <c r="L84" s="862">
        <f>N77*K84</f>
        <v>16813.644280257355</v>
      </c>
      <c r="M84" s="863"/>
      <c r="N84" s="51"/>
    </row>
    <row r="85" spans="1:14" ht="15.75" thickBot="1">
      <c r="B85" s="825" t="s">
        <v>953</v>
      </c>
      <c r="C85" s="826"/>
      <c r="D85" s="826"/>
      <c r="E85" s="826"/>
      <c r="F85" s="826"/>
      <c r="G85" s="826"/>
      <c r="H85" s="826"/>
      <c r="I85" s="826"/>
      <c r="J85" s="826"/>
      <c r="K85" s="826"/>
      <c r="L85" s="826"/>
      <c r="M85" s="827"/>
      <c r="N85" s="52">
        <f>L82+L83+L84</f>
        <v>100881.86568154414</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437154.75128669117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188</v>
      </c>
      <c r="B36" s="874" t="str">
        <f>VLOOKUP(A36,EQUIPOS!A6:D154,3,FALSE)</f>
        <v>Diferencial</v>
      </c>
      <c r="C36" s="875"/>
      <c r="D36" s="875"/>
      <c r="E36" s="875"/>
      <c r="F36" s="875"/>
      <c r="G36" s="875"/>
      <c r="H36" s="876"/>
      <c r="I36" s="267"/>
      <c r="J36" s="268"/>
      <c r="K36" s="269">
        <f>VLOOKUP(A36,EQUIPOS!A6:D163,4,FALSE)</f>
        <v>1707.4698387319449</v>
      </c>
      <c r="L36" s="270"/>
      <c r="M36" s="441">
        <v>4</v>
      </c>
      <c r="N36" s="272">
        <f>K36/M36</f>
        <v>426.86745968298624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1010.0320112950249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1436.8994709780111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418471.09719605366</v>
      </c>
      <c r="N48" s="272">
        <f>K48*M48</f>
        <v>8369.4219439210738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179496.93224823914</v>
      </c>
      <c r="N49" s="272">
        <f>K49*M49</f>
        <v>179496.93224823914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386447.10059435648</v>
      </c>
      <c r="N50" s="272">
        <f>K50*M50</f>
        <v>177765.666273404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365632.02046556422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2.9681574252531693</v>
      </c>
      <c r="M58" s="913"/>
      <c r="N58" s="287">
        <f>K58*L58</f>
        <v>0.83108407907088744</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f>
        <v>0.83108407907088744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10100.320112950249</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377170.0711335715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75434.014226714309</v>
      </c>
      <c r="M82" s="861"/>
      <c r="N82" s="51"/>
    </row>
    <row r="83" spans="1:14">
      <c r="B83" s="89" t="s">
        <v>973</v>
      </c>
      <c r="C83" s="90"/>
      <c r="D83" s="90"/>
      <c r="E83" s="90"/>
      <c r="F83" s="90"/>
      <c r="G83" s="90"/>
      <c r="H83" s="90"/>
      <c r="I83" s="87"/>
      <c r="J83" s="88"/>
      <c r="K83" s="304">
        <v>0.05</v>
      </c>
      <c r="L83" s="860">
        <f>N77*K83</f>
        <v>18858.503556678577</v>
      </c>
      <c r="M83" s="861"/>
      <c r="N83" s="51"/>
    </row>
    <row r="84" spans="1:14" ht="15.75" thickBot="1">
      <c r="B84" s="91" t="s">
        <v>974</v>
      </c>
      <c r="C84" s="92"/>
      <c r="D84" s="92"/>
      <c r="E84" s="92"/>
      <c r="F84" s="92"/>
      <c r="G84" s="92"/>
      <c r="H84" s="92"/>
      <c r="I84" s="93"/>
      <c r="J84" s="94"/>
      <c r="K84" s="305">
        <v>0.05</v>
      </c>
      <c r="L84" s="862">
        <f>N77*K84</f>
        <v>18858.503556678577</v>
      </c>
      <c r="M84" s="863"/>
      <c r="N84" s="51"/>
    </row>
    <row r="85" spans="1:14" ht="15.75" thickBot="1">
      <c r="B85" s="825" t="s">
        <v>953</v>
      </c>
      <c r="C85" s="826"/>
      <c r="D85" s="826"/>
      <c r="E85" s="826"/>
      <c r="F85" s="826"/>
      <c r="G85" s="826"/>
      <c r="H85" s="826"/>
      <c r="I85" s="826"/>
      <c r="J85" s="826"/>
      <c r="K85" s="826"/>
      <c r="L85" s="826"/>
      <c r="M85" s="827"/>
      <c r="N85" s="52">
        <f>L82+L83+L84</f>
        <v>113151.02134007147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490321.09247364296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310</v>
      </c>
      <c r="B36" s="874" t="str">
        <f>VLOOKUP(A36,EQUIPOS!A6:D154,3,FALSE)</f>
        <v>Retroexcavadora A25C</v>
      </c>
      <c r="C36" s="875"/>
      <c r="D36" s="875"/>
      <c r="E36" s="875"/>
      <c r="F36" s="875"/>
      <c r="G36" s="875"/>
      <c r="H36" s="876"/>
      <c r="I36" s="267"/>
      <c r="J36" s="268"/>
      <c r="K36" s="269">
        <f>VLOOKUP(A36,EQUIPOS!A6:D163,4,FALSE)</f>
        <v>138610.20245758275</v>
      </c>
      <c r="L36" s="270"/>
      <c r="M36" s="336">
        <v>3</v>
      </c>
      <c r="N36" s="272">
        <f>K36/M36</f>
        <v>46203.400819194248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1346.7093483933668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47550.110167587613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418471.09719605366</v>
      </c>
      <c r="N48" s="272">
        <f>K48*M48</f>
        <v>8369.4219439210738</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42993.902842182673</v>
      </c>
      <c r="N49" s="272">
        <f>K49*M49</f>
        <v>19777.195307404032</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973171.64883108367</v>
      </c>
      <c r="N50" s="272">
        <f>K50*M50</f>
        <v>973171.64883108367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1001318.2660824088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2">
        <f>VLOOKUP(A58,TRANSPORTE!A1:D117,4,FALSE)</f>
        <v>2.9681574252531693</v>
      </c>
      <c r="M58" s="913"/>
      <c r="N58" s="287">
        <f>K58*L58</f>
        <v>0.83108407907088744</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2">
        <f>VLOOKUP(A59,TRANSPORTE!A1:D117,4,FALSE)</f>
        <v>1399.63700322575</v>
      </c>
      <c r="M59" s="913"/>
      <c r="N59" s="287">
        <f>K59*L59</f>
        <v>643.83302148384507</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644.66410556291601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13467.093483933666</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1062980.1338394932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212596.02676789864</v>
      </c>
      <c r="M82" s="861"/>
      <c r="N82" s="51"/>
    </row>
    <row r="83" spans="1:14">
      <c r="B83" s="89" t="s">
        <v>973</v>
      </c>
      <c r="C83" s="90"/>
      <c r="D83" s="90"/>
      <c r="E83" s="90"/>
      <c r="F83" s="90"/>
      <c r="G83" s="90"/>
      <c r="H83" s="90"/>
      <c r="I83" s="87"/>
      <c r="J83" s="88"/>
      <c r="K83" s="304">
        <v>0.05</v>
      </c>
      <c r="L83" s="860">
        <f>N77*K83</f>
        <v>53149.00669197466</v>
      </c>
      <c r="M83" s="861"/>
      <c r="N83" s="51"/>
    </row>
    <row r="84" spans="1:14" ht="15.75" thickBot="1">
      <c r="B84" s="91" t="s">
        <v>974</v>
      </c>
      <c r="C84" s="92"/>
      <c r="D84" s="92"/>
      <c r="E84" s="92"/>
      <c r="F84" s="92"/>
      <c r="G84" s="92"/>
      <c r="H84" s="92"/>
      <c r="I84" s="93"/>
      <c r="J84" s="94"/>
      <c r="K84" s="305">
        <v>0.05</v>
      </c>
      <c r="L84" s="862">
        <f>N77*K84</f>
        <v>53149.00669197466</v>
      </c>
      <c r="M84" s="863"/>
      <c r="N84" s="51"/>
    </row>
    <row r="85" spans="1:14" ht="15.75" thickBot="1">
      <c r="B85" s="825" t="s">
        <v>953</v>
      </c>
      <c r="C85" s="826"/>
      <c r="D85" s="826"/>
      <c r="E85" s="826"/>
      <c r="F85" s="826"/>
      <c r="G85" s="826"/>
      <c r="H85" s="826"/>
      <c r="I85" s="826"/>
      <c r="J85" s="826"/>
      <c r="K85" s="826"/>
      <c r="L85" s="826"/>
      <c r="M85" s="827"/>
      <c r="N85" s="52">
        <f>L82+L83+L84</f>
        <v>318894.04015184793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1381874.1739913411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4893.4024485337031</v>
      </c>
      <c r="L36" s="270"/>
      <c r="M36" s="336">
        <v>0.5</v>
      </c>
      <c r="N36" s="272">
        <f>K36/M36</f>
        <v>9786.8048970674063</v>
      </c>
    </row>
    <row r="37" spans="1:14">
      <c r="A37" s="113" t="s">
        <v>320</v>
      </c>
      <c r="B37" s="874" t="str">
        <f>VLOOKUP(A37,EQUIPOS!A7:D154,3,FALSE)</f>
        <v>Retroexcavadora sobre llantas, motor 62HP, Profundidad de excavación de 5.41 metros.</v>
      </c>
      <c r="C37" s="875"/>
      <c r="D37" s="875"/>
      <c r="E37" s="875"/>
      <c r="F37" s="875"/>
      <c r="G37" s="875"/>
      <c r="H37" s="876"/>
      <c r="I37" s="421"/>
      <c r="J37" s="422"/>
      <c r="K37" s="269">
        <f>VLOOKUP(A37,EQUIPOS!A7:D164,4,FALSE)</f>
        <v>132894.18578239923</v>
      </c>
      <c r="L37" s="335"/>
      <c r="M37" s="336">
        <v>1.5</v>
      </c>
      <c r="N37" s="272">
        <f>K37/M37</f>
        <v>88596.123854932826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101076.34744878697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42993.902842182673</v>
      </c>
      <c r="N48" s="272">
        <f>K48*M48</f>
        <v>24936.46364846595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167056.75769174029</v>
      </c>
      <c r="N49" s="272">
        <f>K49*M49</f>
        <v>167056.75769174029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191993.22134020625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1028.2692349584802</v>
      </c>
      <c r="M58" s="913"/>
      <c r="N58" s="287">
        <f>K58*L58</f>
        <v>1028.2692349584802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1399.63700322575</v>
      </c>
      <c r="M59" s="913"/>
      <c r="N59" s="287">
        <f>K59*L59</f>
        <v>811.78946187093493</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f>
        <v>1840.0586968294151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321843.81445368996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64368.762890737999</v>
      </c>
      <c r="M82" s="861"/>
      <c r="N82" s="51"/>
    </row>
    <row r="83" spans="1:14">
      <c r="B83" s="89" t="s">
        <v>973</v>
      </c>
      <c r="C83" s="90"/>
      <c r="D83" s="90"/>
      <c r="E83" s="90"/>
      <c r="F83" s="90"/>
      <c r="G83" s="90"/>
      <c r="H83" s="90"/>
      <c r="I83" s="87"/>
      <c r="J83" s="88"/>
      <c r="K83" s="304">
        <v>0.05</v>
      </c>
      <c r="L83" s="860">
        <f>N77*K83</f>
        <v>16092.1907226845</v>
      </c>
      <c r="M83" s="861"/>
      <c r="N83" s="51"/>
    </row>
    <row r="84" spans="1:14" ht="15.75" thickBot="1">
      <c r="B84" s="91" t="s">
        <v>974</v>
      </c>
      <c r="C84" s="92"/>
      <c r="D84" s="92"/>
      <c r="E84" s="92"/>
      <c r="F84" s="92"/>
      <c r="G84" s="92"/>
      <c r="H84" s="92"/>
      <c r="I84" s="93"/>
      <c r="J84" s="94"/>
      <c r="K84" s="305">
        <v>0.05</v>
      </c>
      <c r="L84" s="862">
        <f>N77*K84</f>
        <v>16092.1907226845</v>
      </c>
      <c r="M84" s="863"/>
      <c r="N84" s="51"/>
    </row>
    <row r="85" spans="1:14" ht="15.75" thickBot="1">
      <c r="B85" s="825" t="s">
        <v>953</v>
      </c>
      <c r="C85" s="826"/>
      <c r="D85" s="826"/>
      <c r="E85" s="826"/>
      <c r="F85" s="826"/>
      <c r="G85" s="826"/>
      <c r="H85" s="826"/>
      <c r="I85" s="826"/>
      <c r="J85" s="826"/>
      <c r="K85" s="826"/>
      <c r="L85" s="826"/>
      <c r="M85" s="827"/>
      <c r="N85" s="52">
        <f>L82+L83+L84</f>
        <v>96553.144336106983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418396.95878979692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4893.4024485337031</v>
      </c>
      <c r="L36" s="270"/>
      <c r="M36" s="336">
        <v>0.5</v>
      </c>
      <c r="N36" s="272">
        <f>K36/M36</f>
        <v>9786.8048970674063</v>
      </c>
    </row>
    <row r="37" spans="1:14">
      <c r="A37" s="113" t="s">
        <v>303</v>
      </c>
      <c r="B37" s="874" t="str">
        <f>VLOOKUP(A37,EQUIPOS!A7:D154,3,FALSE)</f>
        <v>Retrocargador, pala de 1,1 m3 de capacidad, profundidad de excavación de 4.400 mm y una altura de 5.680 mm</v>
      </c>
      <c r="C37" s="875"/>
      <c r="D37" s="875"/>
      <c r="E37" s="875"/>
      <c r="F37" s="875"/>
      <c r="G37" s="875"/>
      <c r="H37" s="876"/>
      <c r="I37" s="421"/>
      <c r="J37" s="422"/>
      <c r="K37" s="269">
        <f>VLOOKUP(A37,EQUIPOS!A7:D164,4,FALSE)</f>
        <v>116028.81061576933</v>
      </c>
      <c r="L37" s="335"/>
      <c r="M37" s="336">
        <v>1.5</v>
      </c>
      <c r="N37" s="272">
        <f>K37/M37</f>
        <v>77352.540410512884</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2693.4186967867336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89832.764004367011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42993.902842182673</v>
      </c>
      <c r="N48" s="272">
        <f>K48*M48</f>
        <v>24936.46364846595</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167056.75769174029</v>
      </c>
      <c r="N49" s="272">
        <f>K49*M49</f>
        <v>167056.75769174029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191993.22134020625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2">
        <f>VLOOKUP(A58,TRANSPORTE!A1:D117,4,FALSE)</f>
        <v>1028.2692349584802</v>
      </c>
      <c r="M58" s="913"/>
      <c r="N58" s="287">
        <f>K58*L58</f>
        <v>1028.2692349584802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2">
        <f>VLOOKUP(A59,TRANSPORTE!A1:D117,4,FALSE)</f>
        <v>1399.63700322575</v>
      </c>
      <c r="M59" s="913"/>
      <c r="N59" s="287">
        <f>K59*L59</f>
        <v>811.78946187093493</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1840.0586968294151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26934.186967867332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310600.23100927001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62120.046201854006</v>
      </c>
      <c r="M82" s="861"/>
      <c r="N82" s="51"/>
    </row>
    <row r="83" spans="1:14">
      <c r="B83" s="89" t="s">
        <v>973</v>
      </c>
      <c r="C83" s="90"/>
      <c r="D83" s="90"/>
      <c r="E83" s="90"/>
      <c r="F83" s="90"/>
      <c r="G83" s="90"/>
      <c r="H83" s="90"/>
      <c r="I83" s="87"/>
      <c r="J83" s="88"/>
      <c r="K83" s="304">
        <v>0.05</v>
      </c>
      <c r="L83" s="860">
        <f>N77*K83</f>
        <v>15530.011550463501</v>
      </c>
      <c r="M83" s="861"/>
      <c r="N83" s="51"/>
    </row>
    <row r="84" spans="1:14" ht="15.75" thickBot="1">
      <c r="B84" s="91" t="s">
        <v>974</v>
      </c>
      <c r="C84" s="92"/>
      <c r="D84" s="92"/>
      <c r="E84" s="92"/>
      <c r="F84" s="92"/>
      <c r="G84" s="92"/>
      <c r="H84" s="92"/>
      <c r="I84" s="93"/>
      <c r="J84" s="94"/>
      <c r="K84" s="305">
        <v>0.05</v>
      </c>
      <c r="L84" s="862">
        <f>N77*K84</f>
        <v>15530.011550463501</v>
      </c>
      <c r="M84" s="863"/>
      <c r="N84" s="51"/>
    </row>
    <row r="85" spans="1:14" ht="15.75" thickBot="1">
      <c r="B85" s="825" t="s">
        <v>953</v>
      </c>
      <c r="C85" s="826"/>
      <c r="D85" s="826"/>
      <c r="E85" s="826"/>
      <c r="F85" s="826"/>
      <c r="G85" s="826"/>
      <c r="H85" s="826"/>
      <c r="I85" s="826"/>
      <c r="J85" s="826"/>
      <c r="K85" s="826"/>
      <c r="L85" s="826"/>
      <c r="M85" s="827"/>
      <c r="N85" s="52">
        <f>L82+L83+L84</f>
        <v>93180.069302781005</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403780.30031205103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10995.561944724946</v>
      </c>
      <c r="N48" s="272">
        <f>K48*M48</f>
        <v>10995.561944724946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10995.561944724946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13820.89400267623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2764.1788005352464</v>
      </c>
      <c r="M82" s="861"/>
      <c r="N82" s="51"/>
    </row>
    <row r="83" spans="1:14">
      <c r="B83" s="89" t="s">
        <v>973</v>
      </c>
      <c r="C83" s="90"/>
      <c r="D83" s="90"/>
      <c r="E83" s="90"/>
      <c r="F83" s="90"/>
      <c r="G83" s="90"/>
      <c r="H83" s="90"/>
      <c r="I83" s="87"/>
      <c r="J83" s="88"/>
      <c r="K83" s="304">
        <v>0.05</v>
      </c>
      <c r="L83" s="860">
        <f>N77*K83</f>
        <v>691.0447001338116</v>
      </c>
      <c r="M83" s="861"/>
      <c r="N83" s="51"/>
    </row>
    <row r="84" spans="1:14" ht="15.75" thickBot="1">
      <c r="B84" s="91" t="s">
        <v>974</v>
      </c>
      <c r="C84" s="92"/>
      <c r="D84" s="92"/>
      <c r="E84" s="92"/>
      <c r="F84" s="92"/>
      <c r="G84" s="92"/>
      <c r="H84" s="92"/>
      <c r="I84" s="93"/>
      <c r="J84" s="94"/>
      <c r="K84" s="305">
        <v>0.05</v>
      </c>
      <c r="L84" s="862">
        <f>N77*K84</f>
        <v>691.0447001338116</v>
      </c>
      <c r="M84" s="863"/>
      <c r="N84" s="51"/>
    </row>
    <row r="85" spans="1:14" ht="15.75" thickBot="1">
      <c r="B85" s="825" t="s">
        <v>953</v>
      </c>
      <c r="C85" s="826"/>
      <c r="D85" s="826"/>
      <c r="E85" s="826"/>
      <c r="F85" s="826"/>
      <c r="G85" s="826"/>
      <c r="H85" s="826"/>
      <c r="I85" s="826"/>
      <c r="J85" s="826"/>
      <c r="K85" s="826"/>
      <c r="L85" s="826"/>
      <c r="M85" s="827"/>
      <c r="N85" s="52">
        <f>L82+L83+L84</f>
        <v>4146.2682008028696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17967.1622034791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30" customHeight="1" thickBot="1">
      <c r="A31" t="s">
        <v>1845</v>
      </c>
      <c r="B31" s="80" t="s">
        <v>1132</v>
      </c>
      <c r="C31" s="992" t="s">
        <v>2137</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402329.27944423759</v>
      </c>
      <c r="N50" s="272">
        <f>K50*M50</f>
        <v>48279.513533308505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4791.3264986213089</v>
      </c>
      <c r="N51" s="272">
        <f>K51*M51</f>
        <v>9582.6529972426179</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69208.049424530021</v>
      </c>
      <c r="N52" s="272">
        <f>K52*M52</f>
        <v>34604.024712265011</v>
      </c>
    </row>
    <row r="53" spans="1:14" ht="15.75" thickBot="1">
      <c r="B53" s="825" t="s">
        <v>953</v>
      </c>
      <c r="C53" s="826"/>
      <c r="D53" s="826"/>
      <c r="E53" s="826"/>
      <c r="F53" s="826"/>
      <c r="G53" s="826"/>
      <c r="H53" s="826"/>
      <c r="I53" s="826"/>
      <c r="J53" s="826"/>
      <c r="K53" s="826"/>
      <c r="L53" s="826"/>
      <c r="M53" s="827"/>
      <c r="N53" s="394">
        <f>SUM(N48:N52)</f>
        <v>174228.74054383917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1399.63700322575</v>
      </c>
      <c r="M58" s="913"/>
      <c r="N58" s="287">
        <f>K58*L58</f>
        <v>1539.6007035483251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1539.6007035483251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218189.68572177854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43637.93714435571</v>
      </c>
      <c r="M82" s="861"/>
      <c r="N82" s="51"/>
    </row>
    <row r="83" spans="1:14">
      <c r="B83" s="89" t="s">
        <v>973</v>
      </c>
      <c r="C83" s="90"/>
      <c r="D83" s="90"/>
      <c r="E83" s="90"/>
      <c r="F83" s="90"/>
      <c r="G83" s="90"/>
      <c r="H83" s="90"/>
      <c r="I83" s="87"/>
      <c r="J83" s="88"/>
      <c r="K83" s="304">
        <v>0.05</v>
      </c>
      <c r="L83" s="860">
        <f>N77*K83</f>
        <v>10909.484286088928</v>
      </c>
      <c r="M83" s="861"/>
      <c r="N83" s="51"/>
    </row>
    <row r="84" spans="1:14" ht="15.75" thickBot="1">
      <c r="B84" s="91" t="s">
        <v>974</v>
      </c>
      <c r="C84" s="92"/>
      <c r="D84" s="92"/>
      <c r="E84" s="92"/>
      <c r="F84" s="92"/>
      <c r="G84" s="92"/>
      <c r="H84" s="92"/>
      <c r="I84" s="93"/>
      <c r="J84" s="94"/>
      <c r="K84" s="305">
        <v>0.05</v>
      </c>
      <c r="L84" s="862">
        <f>N77*K84</f>
        <v>10909.484286088928</v>
      </c>
      <c r="M84" s="863"/>
      <c r="N84" s="51"/>
    </row>
    <row r="85" spans="1:14" ht="15.75" thickBot="1">
      <c r="B85" s="825" t="s">
        <v>953</v>
      </c>
      <c r="C85" s="826"/>
      <c r="D85" s="826"/>
      <c r="E85" s="826"/>
      <c r="F85" s="826"/>
      <c r="G85" s="826"/>
      <c r="H85" s="826"/>
      <c r="I85" s="826"/>
      <c r="J85" s="826"/>
      <c r="K85" s="826"/>
      <c r="L85" s="826"/>
      <c r="M85" s="827"/>
      <c r="N85" s="52">
        <f>L82+L83+L84</f>
        <v>65456.905716533562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283646.59143831208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1133</v>
      </c>
      <c r="C31" s="992" t="s">
        <v>2138</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402329.27944423759</v>
      </c>
      <c r="N50" s="272">
        <f>K50*M50</f>
        <v>48279.513533308505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4791.3264986213089</v>
      </c>
      <c r="N51" s="272">
        <f>K51*M51</f>
        <v>9582.6529972426179</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69208.049424530021</v>
      </c>
      <c r="N52" s="272">
        <f>K52*M52</f>
        <v>34604.024712265011</v>
      </c>
    </row>
    <row r="53" spans="1:14" ht="15.75" thickBot="1">
      <c r="B53" s="825" t="s">
        <v>953</v>
      </c>
      <c r="C53" s="826"/>
      <c r="D53" s="826"/>
      <c r="E53" s="826"/>
      <c r="F53" s="826"/>
      <c r="G53" s="826"/>
      <c r="H53" s="826"/>
      <c r="I53" s="826"/>
      <c r="J53" s="826"/>
      <c r="K53" s="826"/>
      <c r="L53" s="826"/>
      <c r="M53" s="827"/>
      <c r="N53" s="394">
        <f>SUM(N48:N52)</f>
        <v>174228.74054383917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1399.63700322575</v>
      </c>
      <c r="M58" s="913"/>
      <c r="N58" s="287">
        <f>K58*L58</f>
        <v>1539.6007035483251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1539.6007035483251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218189.68572177854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43637.93714435571</v>
      </c>
      <c r="M82" s="861"/>
      <c r="N82" s="51"/>
    </row>
    <row r="83" spans="1:14">
      <c r="B83" s="89" t="s">
        <v>973</v>
      </c>
      <c r="C83" s="90"/>
      <c r="D83" s="90"/>
      <c r="E83" s="90"/>
      <c r="F83" s="90"/>
      <c r="G83" s="90"/>
      <c r="H83" s="90"/>
      <c r="I83" s="87"/>
      <c r="J83" s="88"/>
      <c r="K83" s="304">
        <v>0.05</v>
      </c>
      <c r="L83" s="860">
        <f>N77*K83</f>
        <v>10909.484286088928</v>
      </c>
      <c r="M83" s="861"/>
      <c r="N83" s="51"/>
    </row>
    <row r="84" spans="1:14" ht="15.75" thickBot="1">
      <c r="B84" s="91" t="s">
        <v>974</v>
      </c>
      <c r="C84" s="92"/>
      <c r="D84" s="92"/>
      <c r="E84" s="92"/>
      <c r="F84" s="92"/>
      <c r="G84" s="92"/>
      <c r="H84" s="92"/>
      <c r="I84" s="93"/>
      <c r="J84" s="94"/>
      <c r="K84" s="305">
        <v>0.05</v>
      </c>
      <c r="L84" s="862">
        <f>N77*K84</f>
        <v>10909.484286088928</v>
      </c>
      <c r="M84" s="863"/>
      <c r="N84" s="51"/>
    </row>
    <row r="85" spans="1:14" ht="15.75" thickBot="1">
      <c r="B85" s="825" t="s">
        <v>953</v>
      </c>
      <c r="C85" s="826"/>
      <c r="D85" s="826"/>
      <c r="E85" s="826"/>
      <c r="F85" s="826"/>
      <c r="G85" s="826"/>
      <c r="H85" s="826"/>
      <c r="I85" s="826"/>
      <c r="J85" s="826"/>
      <c r="K85" s="826"/>
      <c r="L85" s="826"/>
      <c r="M85" s="827"/>
      <c r="N85" s="52">
        <f>L82+L83+L84</f>
        <v>65456.905716533562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283646.59143831208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7" customHeight="1" thickBot="1">
      <c r="A31" t="s">
        <v>1845</v>
      </c>
      <c r="B31" s="80" t="s">
        <v>1680</v>
      </c>
      <c r="C31" s="992" t="s">
        <v>2139</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402329.27944423759</v>
      </c>
      <c r="N50" s="272">
        <f>K50*M50</f>
        <v>48279.513533308505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4791.3264986213089</v>
      </c>
      <c r="N51" s="272">
        <f>K51*M51</f>
        <v>9582.6529972426179</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152374.01198368729</v>
      </c>
      <c r="N52" s="272">
        <f>K52*M52</f>
        <v>76187.005991843645</v>
      </c>
    </row>
    <row r="53" spans="1:14" ht="15.75" thickBot="1">
      <c r="B53" s="825" t="s">
        <v>953</v>
      </c>
      <c r="C53" s="826"/>
      <c r="D53" s="826"/>
      <c r="E53" s="826"/>
      <c r="F53" s="826"/>
      <c r="G53" s="826"/>
      <c r="H53" s="826"/>
      <c r="I53" s="826"/>
      <c r="J53" s="826"/>
      <c r="K53" s="826"/>
      <c r="L53" s="826"/>
      <c r="M53" s="827"/>
      <c r="N53" s="394">
        <f>SUM(N48:N52)</f>
        <v>215811.72182341781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1399.63700322575</v>
      </c>
      <c r="M58" s="913"/>
      <c r="N58" s="287">
        <f>K58*L58</f>
        <v>1539.6007035483251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1539.6007035483251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259772.66700135719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51954.533400271437</v>
      </c>
      <c r="M82" s="861"/>
      <c r="N82" s="51"/>
    </row>
    <row r="83" spans="1:14">
      <c r="B83" s="89" t="s">
        <v>973</v>
      </c>
      <c r="C83" s="90"/>
      <c r="D83" s="90"/>
      <c r="E83" s="90"/>
      <c r="F83" s="90"/>
      <c r="G83" s="90"/>
      <c r="H83" s="90"/>
      <c r="I83" s="87"/>
      <c r="J83" s="88"/>
      <c r="K83" s="304">
        <v>0.05</v>
      </c>
      <c r="L83" s="860">
        <f>N77*K83</f>
        <v>12988.633350067859</v>
      </c>
      <c r="M83" s="861"/>
      <c r="N83" s="51"/>
    </row>
    <row r="84" spans="1:14" ht="15.75" thickBot="1">
      <c r="B84" s="91" t="s">
        <v>974</v>
      </c>
      <c r="C84" s="92"/>
      <c r="D84" s="92"/>
      <c r="E84" s="92"/>
      <c r="F84" s="92"/>
      <c r="G84" s="92"/>
      <c r="H84" s="92"/>
      <c r="I84" s="93"/>
      <c r="J84" s="94"/>
      <c r="K84" s="305">
        <v>0.05</v>
      </c>
      <c r="L84" s="862">
        <f>N77*K84</f>
        <v>12988.633350067859</v>
      </c>
      <c r="M84" s="863"/>
      <c r="N84" s="51"/>
    </row>
    <row r="85" spans="1:14" ht="15.75" thickBot="1">
      <c r="B85" s="825" t="s">
        <v>953</v>
      </c>
      <c r="C85" s="826"/>
      <c r="D85" s="826"/>
      <c r="E85" s="826"/>
      <c r="F85" s="826"/>
      <c r="G85" s="826"/>
      <c r="H85" s="826"/>
      <c r="I85" s="826"/>
      <c r="J85" s="826"/>
      <c r="K85" s="826"/>
      <c r="L85" s="826"/>
      <c r="M85" s="827"/>
      <c r="N85" s="52">
        <f>L82+L83+L84</f>
        <v>77931.800100407156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337704.46710176434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990" t="s">
        <v>944</v>
      </c>
      <c r="D30" s="991"/>
      <c r="E30" s="991"/>
      <c r="F30" s="991"/>
      <c r="G30" s="991"/>
      <c r="H30" s="991"/>
      <c r="I30" s="991"/>
      <c r="J30" s="454"/>
      <c r="K30" s="307"/>
      <c r="L30" s="801" t="s">
        <v>945</v>
      </c>
      <c r="M30" s="802"/>
      <c r="N30" s="71" t="s">
        <v>946</v>
      </c>
    </row>
    <row r="31" spans="1:14" ht="28.5" customHeight="1" thickBot="1">
      <c r="A31" t="s">
        <v>1845</v>
      </c>
      <c r="B31" s="80" t="s">
        <v>1681</v>
      </c>
      <c r="C31" s="992" t="s">
        <v>2140</v>
      </c>
      <c r="D31" s="993"/>
      <c r="E31" s="993"/>
      <c r="F31" s="993"/>
      <c r="G31" s="993"/>
      <c r="H31" s="993"/>
      <c r="I31" s="993"/>
      <c r="J31" s="993"/>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2020.0640225900497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402329.27944423759</v>
      </c>
      <c r="N50" s="272">
        <f>K50*M50</f>
        <v>48279.513533308505</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4791.3264986213089</v>
      </c>
      <c r="N51" s="272">
        <f>K51*M51</f>
        <v>9582.6529972426179</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69208.049424530021</v>
      </c>
      <c r="N52" s="272">
        <f>K52*M52</f>
        <v>34604.024712265011</v>
      </c>
    </row>
    <row r="53" spans="1:14" ht="15.75" thickBot="1">
      <c r="B53" s="825" t="s">
        <v>953</v>
      </c>
      <c r="C53" s="826"/>
      <c r="D53" s="826"/>
      <c r="E53" s="826"/>
      <c r="F53" s="826"/>
      <c r="G53" s="826"/>
      <c r="H53" s="826"/>
      <c r="I53" s="826"/>
      <c r="J53" s="826"/>
      <c r="K53" s="826"/>
      <c r="L53" s="826"/>
      <c r="M53" s="827"/>
      <c r="N53" s="394">
        <f>SUM(N48:N52)</f>
        <v>174228.74054383917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2">
        <f>VLOOKUP(A58,TRANSPORTE!A1:D117,4,FALSE)</f>
        <v>1399.63700322575</v>
      </c>
      <c r="M58" s="913"/>
      <c r="N58" s="287">
        <f>K58*L58</f>
        <v>1539.6007035483251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1539.6007035483251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40401.280451800994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218189.68572177854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43637.93714435571</v>
      </c>
      <c r="M82" s="861"/>
      <c r="N82" s="51"/>
    </row>
    <row r="83" spans="1:14">
      <c r="B83" s="89" t="s">
        <v>973</v>
      </c>
      <c r="C83" s="90"/>
      <c r="D83" s="90"/>
      <c r="E83" s="90"/>
      <c r="F83" s="90"/>
      <c r="G83" s="90"/>
      <c r="H83" s="90"/>
      <c r="I83" s="87"/>
      <c r="J83" s="88"/>
      <c r="K83" s="304">
        <v>0.05</v>
      </c>
      <c r="L83" s="860">
        <f>N77*K83</f>
        <v>10909.484286088928</v>
      </c>
      <c r="M83" s="861"/>
      <c r="N83" s="51"/>
    </row>
    <row r="84" spans="1:14" ht="15.75" thickBot="1">
      <c r="B84" s="91" t="s">
        <v>974</v>
      </c>
      <c r="C84" s="92"/>
      <c r="D84" s="92"/>
      <c r="E84" s="92"/>
      <c r="F84" s="92"/>
      <c r="G84" s="92"/>
      <c r="H84" s="92"/>
      <c r="I84" s="93"/>
      <c r="J84" s="94"/>
      <c r="K84" s="305">
        <v>0.05</v>
      </c>
      <c r="L84" s="862">
        <f>N77*K84</f>
        <v>10909.484286088928</v>
      </c>
      <c r="M84" s="863"/>
      <c r="N84" s="51"/>
    </row>
    <row r="85" spans="1:14" ht="15.75" thickBot="1">
      <c r="B85" s="825" t="s">
        <v>953</v>
      </c>
      <c r="C85" s="826"/>
      <c r="D85" s="826"/>
      <c r="E85" s="826"/>
      <c r="F85" s="826"/>
      <c r="G85" s="826"/>
      <c r="H85" s="826"/>
      <c r="I85" s="826"/>
      <c r="J85" s="826"/>
      <c r="K85" s="826"/>
      <c r="L85" s="826"/>
      <c r="M85" s="827"/>
      <c r="N85" s="52">
        <f>L82+L83+L84</f>
        <v>65456.905716533562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283646.59143831208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257</v>
      </c>
      <c r="B36" s="874" t="str">
        <f>VLOOKUP(A36,EQUIPOS!A6:D154,3,FALSE)</f>
        <v>Mezcladora de concreto 1 bulto</v>
      </c>
      <c r="C36" s="875"/>
      <c r="D36" s="875"/>
      <c r="E36" s="875"/>
      <c r="F36" s="875"/>
      <c r="G36" s="875"/>
      <c r="H36" s="876"/>
      <c r="I36" s="267"/>
      <c r="J36" s="268"/>
      <c r="K36" s="269">
        <f>VLOOKUP(A36,EQUIPOS!A6:D163,4,FALSE)</f>
        <v>4472.4004830615122</v>
      </c>
      <c r="L36" s="270"/>
      <c r="M36" s="336">
        <v>1</v>
      </c>
      <c r="N36" s="272">
        <f>K36*M36</f>
        <v>4472.4004830615122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3373.3390225900498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7845.7395056515616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57389.444061264127</v>
      </c>
      <c r="N48" s="272">
        <f t="shared" ref="N48:N53" si="0">K48*M48</f>
        <v>28924.279806877119</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4791.3264986213089</v>
      </c>
      <c r="N49" s="272">
        <f t="shared" si="0"/>
        <v>9582.6529972426179</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1.3841609884906005</v>
      </c>
      <c r="N50" s="272">
        <f t="shared" si="0"/>
        <v>153.64186972245665</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69208.049424530021</v>
      </c>
      <c r="N51" s="272">
        <f t="shared" si="0"/>
        <v>27683.219769812011</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53875.804628941834</v>
      </c>
      <c r="N52" s="273">
        <f t="shared" si="0"/>
        <v>20365.054149740012</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494.34422421256869</v>
      </c>
      <c r="N53" s="273">
        <f t="shared" si="0"/>
        <v>77117.698977160719</v>
      </c>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163826.54757055495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2">
        <f>VLOOKUP(A60,TRANSPORTE!A1:D117,4,FALSE)</f>
        <v>1399.63700322575</v>
      </c>
      <c r="M60" s="913"/>
      <c r="N60" s="287">
        <f>K60*L60</f>
        <v>559.85480129030009</v>
      </c>
    </row>
    <row r="61" spans="1:14">
      <c r="A61" t="s">
        <v>1229</v>
      </c>
      <c r="B61" s="46" t="str">
        <f>VLOOKUP(A61,TRANSPORTE!A1:D117,3,FALSE)</f>
        <v>Transporte de arena</v>
      </c>
      <c r="C61" s="47"/>
      <c r="D61" s="47"/>
      <c r="E61" s="47"/>
      <c r="F61" s="47"/>
      <c r="G61" s="47"/>
      <c r="H61" s="311" t="s">
        <v>339</v>
      </c>
      <c r="I61" s="279">
        <v>0.378</v>
      </c>
      <c r="J61" s="286">
        <v>1</v>
      </c>
      <c r="K61" s="279">
        <f>I61*J61</f>
        <v>0.378</v>
      </c>
      <c r="L61" s="912">
        <f>VLOOKUP(A61,TRANSPORTE!A1:D117,4,FALSE)</f>
        <v>1399.63700322575</v>
      </c>
      <c r="M61" s="913"/>
      <c r="N61" s="287">
        <f t="shared" ref="N61:N62" si="1">K61*L61</f>
        <v>529.06278721933347</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2">
        <f>VLOOKUP(A62,TRANSPORTE!A1:D117,4,FALSE)</f>
        <v>1399.63700322575</v>
      </c>
      <c r="M62" s="913"/>
      <c r="N62" s="287">
        <f t="shared" si="1"/>
        <v>705.41704962577808</v>
      </c>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1794.3346381354118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67466.780451800994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240933.40216614291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48186.680433228583</v>
      </c>
      <c r="M84" s="861"/>
      <c r="N84" s="51"/>
    </row>
    <row r="85" spans="1:14">
      <c r="B85" s="89" t="s">
        <v>973</v>
      </c>
      <c r="C85" s="90"/>
      <c r="D85" s="90"/>
      <c r="E85" s="90"/>
      <c r="F85" s="90"/>
      <c r="G85" s="90"/>
      <c r="H85" s="90"/>
      <c r="I85" s="87"/>
      <c r="J85" s="88"/>
      <c r="K85" s="304">
        <v>0.05</v>
      </c>
      <c r="L85" s="860">
        <f>N79*K85</f>
        <v>12046.670108307146</v>
      </c>
      <c r="M85" s="861"/>
      <c r="N85" s="51"/>
    </row>
    <row r="86" spans="1:14" ht="15.75" thickBot="1">
      <c r="B86" s="91" t="s">
        <v>974</v>
      </c>
      <c r="C86" s="92"/>
      <c r="D86" s="92"/>
      <c r="E86" s="92"/>
      <c r="F86" s="92"/>
      <c r="G86" s="92"/>
      <c r="H86" s="92"/>
      <c r="I86" s="93"/>
      <c r="J86" s="94"/>
      <c r="K86" s="305">
        <v>0.05</v>
      </c>
      <c r="L86" s="862">
        <f>N79*K86</f>
        <v>12046.670108307146</v>
      </c>
      <c r="M86" s="863"/>
      <c r="N86" s="51"/>
    </row>
    <row r="87" spans="1:14" ht="15.75" thickBot="1">
      <c r="B87" s="825" t="s">
        <v>953</v>
      </c>
      <c r="C87" s="826"/>
      <c r="D87" s="826"/>
      <c r="E87" s="826"/>
      <c r="F87" s="826"/>
      <c r="G87" s="826"/>
      <c r="H87" s="826"/>
      <c r="I87" s="826"/>
      <c r="J87" s="826"/>
      <c r="K87" s="826"/>
      <c r="L87" s="826"/>
      <c r="M87" s="827"/>
      <c r="N87" s="52">
        <f>L84+L85+L86</f>
        <v>72280.020649842874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313213.4228159858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1345.39621807204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1437.2851422849926</v>
      </c>
      <c r="N48" s="272">
        <f>K48*M48</f>
        <v>718.64257114249631</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386447.10059435648</v>
      </c>
      <c r="N49" s="272">
        <f>K49*M49</f>
        <v>390311.57160030003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4791.3264986213089</v>
      </c>
      <c r="N50" s="272">
        <f>K50*M50</f>
        <v>1437.3979495863925</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4" t="s">
        <v>953</v>
      </c>
      <c r="C55" s="868"/>
      <c r="D55" s="868"/>
      <c r="E55" s="868"/>
      <c r="F55" s="868"/>
      <c r="G55" s="868"/>
      <c r="H55" s="868"/>
      <c r="I55" s="868"/>
      <c r="J55" s="868"/>
      <c r="K55" s="868"/>
      <c r="L55" s="868"/>
      <c r="M55" s="869"/>
      <c r="N55" s="104">
        <f>SUM(N48:N54)</f>
        <v>392467.61212102894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2">
        <f>VLOOKUP(A60,TRANSPORTE!A1:D117,4,FALSE)</f>
        <v>1399.63700322575</v>
      </c>
      <c r="M60" s="913"/>
      <c r="N60" s="287">
        <f>K60*L60</f>
        <v>1413.6333732580076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1413.6333732580076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422134.5660737998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84426.913214759959</v>
      </c>
      <c r="M84" s="861"/>
      <c r="N84" s="51"/>
    </row>
    <row r="85" spans="1:14">
      <c r="B85" s="89" t="s">
        <v>973</v>
      </c>
      <c r="C85" s="90"/>
      <c r="D85" s="90"/>
      <c r="E85" s="90"/>
      <c r="F85" s="90"/>
      <c r="G85" s="90"/>
      <c r="H85" s="90"/>
      <c r="I85" s="87"/>
      <c r="J85" s="88"/>
      <c r="K85" s="304">
        <v>0.05</v>
      </c>
      <c r="L85" s="860">
        <f>N79*K85</f>
        <v>21106.72830368999</v>
      </c>
      <c r="M85" s="861"/>
      <c r="N85" s="51"/>
    </row>
    <row r="86" spans="1:14" ht="15.75" thickBot="1">
      <c r="B86" s="91" t="s">
        <v>974</v>
      </c>
      <c r="C86" s="92"/>
      <c r="D86" s="92"/>
      <c r="E86" s="92"/>
      <c r="F86" s="92"/>
      <c r="G86" s="92"/>
      <c r="H86" s="92"/>
      <c r="I86" s="93"/>
      <c r="J86" s="94"/>
      <c r="K86" s="305">
        <v>0.05</v>
      </c>
      <c r="L86" s="862">
        <f>N79*K86</f>
        <v>21106.72830368999</v>
      </c>
      <c r="M86" s="863"/>
      <c r="N86" s="51"/>
    </row>
    <row r="87" spans="1:14" ht="15.75" thickBot="1">
      <c r="B87" s="825" t="s">
        <v>953</v>
      </c>
      <c r="C87" s="826"/>
      <c r="D87" s="826"/>
      <c r="E87" s="826"/>
      <c r="F87" s="826"/>
      <c r="G87" s="826"/>
      <c r="H87" s="826"/>
      <c r="I87" s="826"/>
      <c r="J87" s="826"/>
      <c r="K87" s="826"/>
      <c r="L87" s="826"/>
      <c r="M87" s="827"/>
      <c r="N87" s="52">
        <f>L84+L85+L86</f>
        <v>126640.36982213994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548774.93589593971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1437.2851422849926</v>
      </c>
      <c r="N48" s="272">
        <f>K48*M48</f>
        <v>71.864257114249639</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59625.3964272874</v>
      </c>
      <c r="N49" s="272">
        <f>K49*M49</f>
        <v>59625.3964272874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59697.260684401648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1432.9882907627198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61201.898389702503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12240.379677940502</v>
      </c>
      <c r="M84" s="861"/>
      <c r="N84" s="51"/>
    </row>
    <row r="85" spans="1:14">
      <c r="B85" s="89" t="s">
        <v>973</v>
      </c>
      <c r="C85" s="90"/>
      <c r="D85" s="90"/>
      <c r="E85" s="90"/>
      <c r="F85" s="90"/>
      <c r="G85" s="90"/>
      <c r="H85" s="90"/>
      <c r="I85" s="87"/>
      <c r="J85" s="88"/>
      <c r="K85" s="304">
        <v>0.05</v>
      </c>
      <c r="L85" s="860">
        <f>N79*K85</f>
        <v>3060.0949194851255</v>
      </c>
      <c r="M85" s="861"/>
      <c r="N85" s="51"/>
    </row>
    <row r="86" spans="1:14" ht="15.75" thickBot="1">
      <c r="B86" s="91" t="s">
        <v>974</v>
      </c>
      <c r="C86" s="92"/>
      <c r="D86" s="92"/>
      <c r="E86" s="92"/>
      <c r="F86" s="92"/>
      <c r="G86" s="92"/>
      <c r="H86" s="92"/>
      <c r="I86" s="93"/>
      <c r="J86" s="94"/>
      <c r="K86" s="305">
        <v>0.05</v>
      </c>
      <c r="L86" s="862">
        <f>N79*K86</f>
        <v>3060.0949194851255</v>
      </c>
      <c r="M86" s="863"/>
      <c r="N86" s="51"/>
    </row>
    <row r="87" spans="1:14" ht="15.75" thickBot="1">
      <c r="B87" s="825" t="s">
        <v>953</v>
      </c>
      <c r="C87" s="826"/>
      <c r="D87" s="826"/>
      <c r="E87" s="826"/>
      <c r="F87" s="826"/>
      <c r="G87" s="826"/>
      <c r="H87" s="826"/>
      <c r="I87" s="826"/>
      <c r="J87" s="826"/>
      <c r="K87" s="826"/>
      <c r="L87" s="826"/>
      <c r="M87" s="827"/>
      <c r="N87" s="52">
        <f>L84+L85+L86</f>
        <v>18360.569516910753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79562.467906613252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4893.4024485337031</v>
      </c>
      <c r="L36" s="270"/>
      <c r="M36" s="336">
        <v>1.25</v>
      </c>
      <c r="N36" s="272">
        <f>K36/M36</f>
        <v>3914.7219588269627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1886.7062180720402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5801.4281768990031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14662.259517110933</v>
      </c>
      <c r="N48" s="272">
        <f>K48*M48</f>
        <v>7331.1297585554667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1437.2851422849926</v>
      </c>
      <c r="N49" s="272">
        <f>K49*M49</f>
        <v>718.64257114249631</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386447.10059435648</v>
      </c>
      <c r="N50" s="272">
        <f>K50*M50</f>
        <v>390311.57160030003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4791.3264986213089</v>
      </c>
      <c r="N51" s="272">
        <f>K51*M51</f>
        <v>1437.3979495863925</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399798.74187958438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2">
        <f>VLOOKUP(A58,TRANSPORTE!A1:D117,4,FALSE)</f>
        <v>1399.63700322575</v>
      </c>
      <c r="M58" s="913"/>
      <c r="N58" s="287">
        <f>K58*L58</f>
        <v>1413.6333732580076</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2">
        <f>VLOOKUP(A59,TRANSPORTE!A1:D117,4,FALSE)</f>
        <v>1399.63700322575</v>
      </c>
      <c r="M59" s="913"/>
      <c r="N59" s="287">
        <f>K59*L59</f>
        <v>699.81850161287502</v>
      </c>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2113.4518748708824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37734.124361440801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445447.74629279505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89089.549258559011</v>
      </c>
      <c r="M82" s="861"/>
      <c r="N82" s="51"/>
    </row>
    <row r="83" spans="1:14">
      <c r="B83" s="89" t="s">
        <v>973</v>
      </c>
      <c r="C83" s="90"/>
      <c r="D83" s="90"/>
      <c r="E83" s="90"/>
      <c r="F83" s="90"/>
      <c r="G83" s="90"/>
      <c r="H83" s="90"/>
      <c r="I83" s="87"/>
      <c r="J83" s="88"/>
      <c r="K83" s="304">
        <v>0.05</v>
      </c>
      <c r="L83" s="860">
        <f>N77*K83</f>
        <v>22272.387314639753</v>
      </c>
      <c r="M83" s="861"/>
      <c r="N83" s="51"/>
    </row>
    <row r="84" spans="1:14" ht="15.75" thickBot="1">
      <c r="B84" s="91" t="s">
        <v>974</v>
      </c>
      <c r="C84" s="92"/>
      <c r="D84" s="92"/>
      <c r="E84" s="92"/>
      <c r="F84" s="92"/>
      <c r="G84" s="92"/>
      <c r="H84" s="92"/>
      <c r="I84" s="93"/>
      <c r="J84" s="94"/>
      <c r="K84" s="305">
        <v>0.05</v>
      </c>
      <c r="L84" s="862">
        <f>N77*K84</f>
        <v>22272.387314639753</v>
      </c>
      <c r="M84" s="863"/>
      <c r="N84" s="51"/>
    </row>
    <row r="85" spans="1:14" ht="15.75" thickBot="1">
      <c r="B85" s="825" t="s">
        <v>953</v>
      </c>
      <c r="C85" s="826"/>
      <c r="D85" s="826"/>
      <c r="E85" s="826"/>
      <c r="F85" s="826"/>
      <c r="G85" s="826"/>
      <c r="H85" s="826"/>
      <c r="I85" s="826"/>
      <c r="J85" s="826"/>
      <c r="K85" s="826"/>
      <c r="L85" s="826"/>
      <c r="M85" s="827"/>
      <c r="N85" s="52">
        <f>L82+L83+L84</f>
        <v>133634.32388783852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579082.07018063357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4893.4024485337031</v>
      </c>
      <c r="L36" s="270"/>
      <c r="M36" s="336">
        <v>18.75</v>
      </c>
      <c r="N36" s="272">
        <f>K36/M36</f>
        <v>260.98146392179751</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107.73674787146933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368.71821179326685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14662.259517110933</v>
      </c>
      <c r="N48" s="272">
        <f>K48*M48</f>
        <v>733.11297585554667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1437.2851422849926</v>
      </c>
      <c r="N49" s="272">
        <f>K49*M49</f>
        <v>71.864257114249639</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59625.3964272874</v>
      </c>
      <c r="N50" s="272">
        <f>K50*M50</f>
        <v>59625.3964272874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60430.373660257195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2">
        <f>VLOOKUP(A58,TRANSPORTE!A1:D117,4,FALSE)</f>
        <v>1399.63700322575</v>
      </c>
      <c r="M58" s="913"/>
      <c r="N58" s="287">
        <f>K58*L58</f>
        <v>69.981850161287511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69.981850161287511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2154.7349574293867</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63023.808679641137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12604.761735928229</v>
      </c>
      <c r="M82" s="861"/>
      <c r="N82" s="51"/>
    </row>
    <row r="83" spans="1:14">
      <c r="B83" s="89" t="s">
        <v>973</v>
      </c>
      <c r="C83" s="90"/>
      <c r="D83" s="90"/>
      <c r="E83" s="90"/>
      <c r="F83" s="90"/>
      <c r="G83" s="90"/>
      <c r="H83" s="90"/>
      <c r="I83" s="87"/>
      <c r="J83" s="88"/>
      <c r="K83" s="304">
        <v>0.05</v>
      </c>
      <c r="L83" s="860">
        <f>N77*K83</f>
        <v>3151.1904339820571</v>
      </c>
      <c r="M83" s="861"/>
      <c r="N83" s="51"/>
    </row>
    <row r="84" spans="1:14" ht="15.75" thickBot="1">
      <c r="B84" s="91" t="s">
        <v>974</v>
      </c>
      <c r="C84" s="92"/>
      <c r="D84" s="92"/>
      <c r="E84" s="92"/>
      <c r="F84" s="92"/>
      <c r="G84" s="92"/>
      <c r="H84" s="92"/>
      <c r="I84" s="93"/>
      <c r="J84" s="94"/>
      <c r="K84" s="305">
        <v>0.05</v>
      </c>
      <c r="L84" s="862">
        <f>N77*K84</f>
        <v>3151.1904339820571</v>
      </c>
      <c r="M84" s="863"/>
      <c r="N84" s="51"/>
    </row>
    <row r="85" spans="1:14" ht="15.75" thickBot="1">
      <c r="B85" s="825" t="s">
        <v>953</v>
      </c>
      <c r="C85" s="826"/>
      <c r="D85" s="826"/>
      <c r="E85" s="826"/>
      <c r="F85" s="826"/>
      <c r="G85" s="826"/>
      <c r="H85" s="826"/>
      <c r="I85" s="826"/>
      <c r="J85" s="826"/>
      <c r="K85" s="826"/>
      <c r="L85" s="826"/>
      <c r="M85" s="827"/>
      <c r="N85" s="52">
        <f>L82+L83+L84</f>
        <v>18907.142603892342</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81930.951283533475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134.53962180720401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386447.10059435648</v>
      </c>
      <c r="N48" s="272">
        <f>K48*M48</f>
        <v>27051.297041604957</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4791.3264986213089</v>
      </c>
      <c r="N49" s="272">
        <f>K49*M49</f>
        <v>1437.3979495863925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28488.694991191351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2">
        <f>VLOOKUP(A58,TRANSPORTE!A1:D117,4,FALSE)</f>
        <v>1399.63700322575</v>
      </c>
      <c r="M58" s="913"/>
      <c r="N58" s="287">
        <f>K58*L58</f>
        <v>97.974590225802515</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97.974590225802515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2690.7924361440801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31412.001639368442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6282.4003278736891</v>
      </c>
      <c r="M82" s="861"/>
      <c r="N82" s="51"/>
    </row>
    <row r="83" spans="1:14">
      <c r="B83" s="89" t="s">
        <v>973</v>
      </c>
      <c r="C83" s="90"/>
      <c r="D83" s="90"/>
      <c r="E83" s="90"/>
      <c r="F83" s="90"/>
      <c r="G83" s="90"/>
      <c r="H83" s="90"/>
      <c r="I83" s="87"/>
      <c r="J83" s="88"/>
      <c r="K83" s="304">
        <v>0.05</v>
      </c>
      <c r="L83" s="860">
        <f>N77*K83</f>
        <v>1570.6000819684223</v>
      </c>
      <c r="M83" s="861"/>
      <c r="N83" s="51"/>
    </row>
    <row r="84" spans="1:14" ht="15.75" thickBot="1">
      <c r="B84" s="91" t="s">
        <v>974</v>
      </c>
      <c r="C84" s="92"/>
      <c r="D84" s="92"/>
      <c r="E84" s="92"/>
      <c r="F84" s="92"/>
      <c r="G84" s="92"/>
      <c r="H84" s="92"/>
      <c r="I84" s="93"/>
      <c r="J84" s="94"/>
      <c r="K84" s="305">
        <v>0.05</v>
      </c>
      <c r="L84" s="862">
        <f>N77*K84</f>
        <v>1570.6000819684223</v>
      </c>
      <c r="M84" s="863"/>
      <c r="N84" s="51"/>
    </row>
    <row r="85" spans="1:14" ht="15.75" thickBot="1">
      <c r="B85" s="825" t="s">
        <v>953</v>
      </c>
      <c r="C85" s="826"/>
      <c r="D85" s="826"/>
      <c r="E85" s="826"/>
      <c r="F85" s="826"/>
      <c r="G85" s="826"/>
      <c r="H85" s="826"/>
      <c r="I85" s="826"/>
      <c r="J85" s="826"/>
      <c r="K85" s="826"/>
      <c r="L85" s="826"/>
      <c r="M85" s="827"/>
      <c r="N85" s="52">
        <f>L82+L83+L84</f>
        <v>9423.6004918105336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40835.602131178974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71.649414538135986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50012.320109373723</v>
      </c>
      <c r="N48" s="272">
        <f>K48*M48</f>
        <v>62515.400136717151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62515.400136717151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1432.9882907627198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64020.037842018006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12804.007568403602</v>
      </c>
      <c r="M82" s="861"/>
      <c r="N82" s="51"/>
    </row>
    <row r="83" spans="1:14">
      <c r="B83" s="89" t="s">
        <v>973</v>
      </c>
      <c r="C83" s="90"/>
      <c r="D83" s="90"/>
      <c r="E83" s="90"/>
      <c r="F83" s="90"/>
      <c r="G83" s="90"/>
      <c r="H83" s="90"/>
      <c r="I83" s="87"/>
      <c r="J83" s="88"/>
      <c r="K83" s="304">
        <v>0.05</v>
      </c>
      <c r="L83" s="860">
        <f>N77*K83</f>
        <v>3201.0018921009005</v>
      </c>
      <c r="M83" s="861"/>
      <c r="N83" s="51"/>
    </row>
    <row r="84" spans="1:14" ht="15.75" thickBot="1">
      <c r="B84" s="91" t="s">
        <v>974</v>
      </c>
      <c r="C84" s="92"/>
      <c r="D84" s="92"/>
      <c r="E84" s="92"/>
      <c r="F84" s="92"/>
      <c r="G84" s="92"/>
      <c r="H84" s="92"/>
      <c r="I84" s="93"/>
      <c r="J84" s="94"/>
      <c r="K84" s="305">
        <v>0.05</v>
      </c>
      <c r="L84" s="862">
        <f>N77*K84</f>
        <v>3201.0018921009005</v>
      </c>
      <c r="M84" s="863"/>
      <c r="N84" s="51"/>
    </row>
    <row r="85" spans="1:14" ht="15.75" thickBot="1">
      <c r="B85" s="825" t="s">
        <v>953</v>
      </c>
      <c r="C85" s="826"/>
      <c r="D85" s="826"/>
      <c r="E85" s="826"/>
      <c r="F85" s="826"/>
      <c r="G85" s="826"/>
      <c r="H85" s="826"/>
      <c r="I85" s="826"/>
      <c r="J85" s="826"/>
      <c r="K85" s="826"/>
      <c r="L85" s="826"/>
      <c r="M85" s="827"/>
      <c r="N85" s="52">
        <f>L82+L83+L84</f>
        <v>19206.011352605401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83226.049194623411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161.605121807204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418471.09719605366</v>
      </c>
      <c r="N48" s="272">
        <f>K48*M48</f>
        <v>836.94219439210735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386447.10059435648</v>
      </c>
      <c r="N49" s="272">
        <f>K49*M49</f>
        <v>27051.297041604957</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4791.3264986213089</v>
      </c>
      <c r="N50" s="272">
        <f>K50*M50</f>
        <v>1437.3979495863925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29325.637185583459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2">
        <f>VLOOKUP(A58,TRANSPORTE!A1:D117,4,FALSE)</f>
        <v>1399.63700322575</v>
      </c>
      <c r="M58" s="913"/>
      <c r="N58" s="287">
        <f>K58*L58</f>
        <v>100.77386423225401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100.77386423225401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3232.1024361440795</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32820.118607766999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6564.0237215533998</v>
      </c>
      <c r="M82" s="861"/>
      <c r="N82" s="51"/>
    </row>
    <row r="83" spans="1:14">
      <c r="B83" s="89" t="s">
        <v>973</v>
      </c>
      <c r="C83" s="90"/>
      <c r="D83" s="90"/>
      <c r="E83" s="90"/>
      <c r="F83" s="90"/>
      <c r="G83" s="90"/>
      <c r="H83" s="90"/>
      <c r="I83" s="87"/>
      <c r="J83" s="88"/>
      <c r="K83" s="304">
        <v>0.05</v>
      </c>
      <c r="L83" s="860">
        <f>N77*K83</f>
        <v>1641.00593038835</v>
      </c>
      <c r="M83" s="861"/>
      <c r="N83" s="51"/>
    </row>
    <row r="84" spans="1:14" ht="15.75" thickBot="1">
      <c r="B84" s="91" t="s">
        <v>974</v>
      </c>
      <c r="C84" s="92"/>
      <c r="D84" s="92"/>
      <c r="E84" s="92"/>
      <c r="F84" s="92"/>
      <c r="G84" s="92"/>
      <c r="H84" s="92"/>
      <c r="I84" s="93"/>
      <c r="J84" s="94"/>
      <c r="K84" s="305">
        <v>0.05</v>
      </c>
      <c r="L84" s="862">
        <f>N77*K84</f>
        <v>1641.00593038835</v>
      </c>
      <c r="M84" s="863"/>
      <c r="N84" s="51"/>
    </row>
    <row r="85" spans="1:14" ht="15.75" thickBot="1">
      <c r="B85" s="825" t="s">
        <v>953</v>
      </c>
      <c r="C85" s="826"/>
      <c r="D85" s="826"/>
      <c r="E85" s="826"/>
      <c r="F85" s="826"/>
      <c r="G85" s="826"/>
      <c r="H85" s="826"/>
      <c r="I85" s="826"/>
      <c r="J85" s="826"/>
      <c r="K85" s="826"/>
      <c r="L85" s="826"/>
      <c r="M85" s="827"/>
      <c r="N85" s="52">
        <f>L82+L83+L84</f>
        <v>9846.0355823300997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42666.154190097099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89.693081204802667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418471.09719605366</v>
      </c>
      <c r="N48" s="272">
        <f>K48*M48</f>
        <v>836.94219439210735</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50012.320109373723</v>
      </c>
      <c r="N49" s="272">
        <f>K49*M49</f>
        <v>62515.400136717151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63352.342331109256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2">
        <f>VLOOKUP(A58,TRANSPORTE!A1:D117,4,FALSE)</f>
        <v>1399.63700322575</v>
      </c>
      <c r="M58" s="913"/>
      <c r="N58" s="287">
        <f>K58*L58</f>
        <v>2.7992740064515003</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2.7992740064515003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867"/>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1793.8616240960532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65238.696310416562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13047.739262083312</v>
      </c>
      <c r="M82" s="861"/>
      <c r="N82" s="51"/>
    </row>
    <row r="83" spans="1:14">
      <c r="B83" s="89" t="s">
        <v>973</v>
      </c>
      <c r="C83" s="90"/>
      <c r="D83" s="90"/>
      <c r="E83" s="90"/>
      <c r="F83" s="90"/>
      <c r="G83" s="90"/>
      <c r="H83" s="90"/>
      <c r="I83" s="87"/>
      <c r="J83" s="88"/>
      <c r="K83" s="304">
        <v>0.05</v>
      </c>
      <c r="L83" s="860">
        <f>N77*K83</f>
        <v>3261.9348155208281</v>
      </c>
      <c r="M83" s="861"/>
      <c r="N83" s="51"/>
    </row>
    <row r="84" spans="1:14" ht="15.75" thickBot="1">
      <c r="B84" s="91" t="s">
        <v>974</v>
      </c>
      <c r="C84" s="92"/>
      <c r="D84" s="92"/>
      <c r="E84" s="92"/>
      <c r="F84" s="92"/>
      <c r="G84" s="92"/>
      <c r="H84" s="92"/>
      <c r="I84" s="93"/>
      <c r="J84" s="94"/>
      <c r="K84" s="305">
        <v>0.05</v>
      </c>
      <c r="L84" s="862">
        <f>N77*K84</f>
        <v>3261.9348155208281</v>
      </c>
      <c r="M84" s="863"/>
      <c r="N84" s="51"/>
    </row>
    <row r="85" spans="1:14" ht="15.75" thickBot="1">
      <c r="B85" s="825" t="s">
        <v>953</v>
      </c>
      <c r="C85" s="826"/>
      <c r="D85" s="826"/>
      <c r="E85" s="826"/>
      <c r="F85" s="826"/>
      <c r="G85" s="826"/>
      <c r="H85" s="826"/>
      <c r="I85" s="826"/>
      <c r="J85" s="826"/>
      <c r="K85" s="826"/>
      <c r="L85" s="826"/>
      <c r="M85" s="827"/>
      <c r="N85" s="52">
        <f>L82+L83+L84</f>
        <v>19571.608893124969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84810.305203541531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6489.5855575770838</v>
      </c>
      <c r="N48" s="272">
        <f>K48*M48</f>
        <v>7138.5441133347931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7138.5441133347931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7612.1903633347929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1522.4380726669588</v>
      </c>
      <c r="M82" s="861"/>
      <c r="N82" s="51"/>
    </row>
    <row r="83" spans="1:14">
      <c r="B83" s="89" t="s">
        <v>973</v>
      </c>
      <c r="C83" s="90"/>
      <c r="D83" s="90"/>
      <c r="E83" s="90"/>
      <c r="F83" s="90"/>
      <c r="G83" s="90"/>
      <c r="H83" s="90"/>
      <c r="I83" s="87"/>
      <c r="J83" s="88"/>
      <c r="K83" s="304">
        <v>0.05</v>
      </c>
      <c r="L83" s="860">
        <f>N77*K83</f>
        <v>380.60951816673969</v>
      </c>
      <c r="M83" s="861"/>
      <c r="N83" s="51"/>
    </row>
    <row r="84" spans="1:14" ht="15.75" thickBot="1">
      <c r="B84" s="91" t="s">
        <v>974</v>
      </c>
      <c r="C84" s="92"/>
      <c r="D84" s="92"/>
      <c r="E84" s="92"/>
      <c r="F84" s="92"/>
      <c r="G84" s="92"/>
      <c r="H84" s="92"/>
      <c r="I84" s="93"/>
      <c r="J84" s="94"/>
      <c r="K84" s="305">
        <v>0.05</v>
      </c>
      <c r="L84" s="862">
        <f>N77*K84</f>
        <v>380.60951816673969</v>
      </c>
      <c r="M84" s="863"/>
      <c r="N84" s="51"/>
    </row>
    <row r="85" spans="1:14" ht="15.75" thickBot="1">
      <c r="B85" s="825" t="s">
        <v>953</v>
      </c>
      <c r="C85" s="826"/>
      <c r="D85" s="826"/>
      <c r="E85" s="826"/>
      <c r="F85" s="826"/>
      <c r="G85" s="826"/>
      <c r="H85" s="826"/>
      <c r="I85" s="826"/>
      <c r="J85" s="826"/>
      <c r="K85" s="826"/>
      <c r="L85" s="826"/>
      <c r="M85" s="827"/>
      <c r="N85" s="52">
        <f>L82+L83+L84</f>
        <v>2283.6571090004381</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9895.8474723352301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22.554583333333333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5380.1272883407719</v>
      </c>
      <c r="N48" s="272">
        <f>K48*M48</f>
        <v>5918.1400171748492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5918.1400171748492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451.09166666666664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6391.7862671748489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1278.3572534349698</v>
      </c>
      <c r="M82" s="861"/>
      <c r="N82" s="51"/>
    </row>
    <row r="83" spans="1:14">
      <c r="B83" s="89" t="s">
        <v>973</v>
      </c>
      <c r="C83" s="90"/>
      <c r="D83" s="90"/>
      <c r="E83" s="90"/>
      <c r="F83" s="90"/>
      <c r="G83" s="90"/>
      <c r="H83" s="90"/>
      <c r="I83" s="87"/>
      <c r="J83" s="88"/>
      <c r="K83" s="304">
        <v>0.05</v>
      </c>
      <c r="L83" s="860">
        <f>N77*K83</f>
        <v>319.58931335874246</v>
      </c>
      <c r="M83" s="861"/>
      <c r="N83" s="51"/>
    </row>
    <row r="84" spans="1:14" ht="15.75" thickBot="1">
      <c r="B84" s="91" t="s">
        <v>974</v>
      </c>
      <c r="C84" s="92"/>
      <c r="D84" s="92"/>
      <c r="E84" s="92"/>
      <c r="F84" s="92"/>
      <c r="G84" s="92"/>
      <c r="H84" s="92"/>
      <c r="I84" s="93"/>
      <c r="J84" s="94"/>
      <c r="K84" s="305">
        <v>0.05</v>
      </c>
      <c r="L84" s="862">
        <f>N77*K84</f>
        <v>319.58931335874246</v>
      </c>
      <c r="M84" s="863"/>
      <c r="N84" s="51"/>
    </row>
    <row r="85" spans="1:14" ht="15.75" thickBot="1">
      <c r="B85" s="825" t="s">
        <v>953</v>
      </c>
      <c r="C85" s="826"/>
      <c r="D85" s="826"/>
      <c r="E85" s="826"/>
      <c r="F85" s="826"/>
      <c r="G85" s="826"/>
      <c r="H85" s="826"/>
      <c r="I85" s="826"/>
      <c r="J85" s="826"/>
      <c r="K85" s="826"/>
      <c r="L85" s="826"/>
      <c r="M85" s="827"/>
      <c r="N85" s="52">
        <f>L82+L83+L84</f>
        <v>1917.5358801524546</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8309.3221473273043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324.78600000000006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52626.748286742812</v>
      </c>
      <c r="N48" s="272">
        <f>K48*M48</f>
        <v>57889.423115417099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57889.423115417099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2">
        <f>VLOOKUP(A58,TRANSPORTE!A1:D117,4,FALSE)</f>
        <v>1399.63700322575</v>
      </c>
      <c r="M58" s="913"/>
      <c r="N58" s="287">
        <f>K58*L58</f>
        <v>1539.6007035483251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1539.6007035483251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6495.72</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66249.529818965428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13249.905963793086</v>
      </c>
      <c r="M82" s="861"/>
      <c r="N82" s="51"/>
    </row>
    <row r="83" spans="1:14">
      <c r="B83" s="89" t="s">
        <v>973</v>
      </c>
      <c r="C83" s="90"/>
      <c r="D83" s="90"/>
      <c r="E83" s="90"/>
      <c r="F83" s="90"/>
      <c r="G83" s="90"/>
      <c r="H83" s="90"/>
      <c r="I83" s="87"/>
      <c r="J83" s="88"/>
      <c r="K83" s="304">
        <v>0.05</v>
      </c>
      <c r="L83" s="860">
        <f>N77*K83</f>
        <v>3312.4764909482715</v>
      </c>
      <c r="M83" s="861"/>
      <c r="N83" s="51"/>
    </row>
    <row r="84" spans="1:14" ht="15.75" thickBot="1">
      <c r="B84" s="91" t="s">
        <v>974</v>
      </c>
      <c r="C84" s="92"/>
      <c r="D84" s="92"/>
      <c r="E84" s="92"/>
      <c r="F84" s="92"/>
      <c r="G84" s="92"/>
      <c r="H84" s="92"/>
      <c r="I84" s="93"/>
      <c r="J84" s="94"/>
      <c r="K84" s="305">
        <v>0.05</v>
      </c>
      <c r="L84" s="862">
        <f>N77*K84</f>
        <v>3312.4764909482715</v>
      </c>
      <c r="M84" s="863"/>
      <c r="N84" s="51"/>
    </row>
    <row r="85" spans="1:14" ht="15.75" thickBot="1">
      <c r="B85" s="825" t="s">
        <v>953</v>
      </c>
      <c r="C85" s="826"/>
      <c r="D85" s="826"/>
      <c r="E85" s="826"/>
      <c r="F85" s="826"/>
      <c r="G85" s="826"/>
      <c r="H85" s="826"/>
      <c r="I85" s="826"/>
      <c r="J85" s="826"/>
      <c r="K85" s="826"/>
      <c r="L85" s="826"/>
      <c r="M85" s="827"/>
      <c r="N85" s="52">
        <f>L82+L83+L84</f>
        <v>19874.85894568963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86124.388764655057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160</v>
      </c>
      <c r="B36" s="874" t="str">
        <f>VLOOKUP(A36,EQUIPOS!A6:D154,3,FALSE)</f>
        <v>COMPACTADOR MANUAL VIBRATORIO (RANA) con motor de 6 HP</v>
      </c>
      <c r="C36" s="875"/>
      <c r="D36" s="875"/>
      <c r="E36" s="875"/>
      <c r="F36" s="875"/>
      <c r="G36" s="875"/>
      <c r="H36" s="876"/>
      <c r="I36" s="267"/>
      <c r="J36" s="268"/>
      <c r="K36" s="269">
        <f>VLOOKUP(A36,EQUIPOS!A6:D163,4,FALSE)</f>
        <v>4893.4024485337031</v>
      </c>
      <c r="L36" s="270"/>
      <c r="M36" s="336">
        <v>3</v>
      </c>
      <c r="N36" s="272">
        <f>K36/M36</f>
        <v>1631.1341495112345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451.0916666666667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2082.2258161779009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50042.743430044786</v>
      </c>
      <c r="N48" s="272">
        <f>K48*M48</f>
        <v>62553.429287555984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62553.429287555984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2">
        <f>VLOOKUP(A60,TRANSPORTE!A1:D117,4,FALSE)</f>
        <v>1399.63700322575</v>
      </c>
      <c r="M60" s="913"/>
      <c r="N60" s="287">
        <f>K60*L60</f>
        <v>1749.5462540321876</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1749.5462540321876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70896.118024432741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14179.223604886549</v>
      </c>
      <c r="M84" s="861"/>
      <c r="N84" s="51"/>
    </row>
    <row r="85" spans="1:14">
      <c r="B85" s="89" t="s">
        <v>973</v>
      </c>
      <c r="C85" s="90"/>
      <c r="D85" s="90"/>
      <c r="E85" s="90"/>
      <c r="F85" s="90"/>
      <c r="G85" s="90"/>
      <c r="H85" s="90"/>
      <c r="I85" s="87"/>
      <c r="J85" s="88"/>
      <c r="K85" s="304">
        <v>0.05</v>
      </c>
      <c r="L85" s="860">
        <f>N79*K85</f>
        <v>3544.8059012216372</v>
      </c>
      <c r="M85" s="861"/>
      <c r="N85" s="51"/>
    </row>
    <row r="86" spans="1:14" ht="15.75" thickBot="1">
      <c r="B86" s="91" t="s">
        <v>974</v>
      </c>
      <c r="C86" s="92"/>
      <c r="D86" s="92"/>
      <c r="E86" s="92"/>
      <c r="F86" s="92"/>
      <c r="G86" s="92"/>
      <c r="H86" s="92"/>
      <c r="I86" s="93"/>
      <c r="J86" s="94"/>
      <c r="K86" s="305">
        <v>0.05</v>
      </c>
      <c r="L86" s="862">
        <f>N79*K86</f>
        <v>3544.8059012216372</v>
      </c>
      <c r="M86" s="863"/>
      <c r="N86" s="51"/>
    </row>
    <row r="87" spans="1:14" ht="15.75" thickBot="1">
      <c r="B87" s="825" t="s">
        <v>953</v>
      </c>
      <c r="C87" s="826"/>
      <c r="D87" s="826"/>
      <c r="E87" s="826"/>
      <c r="F87" s="826"/>
      <c r="G87" s="826"/>
      <c r="H87" s="826"/>
      <c r="I87" s="826"/>
      <c r="J87" s="826"/>
      <c r="K87" s="826"/>
      <c r="L87" s="826"/>
      <c r="M87" s="827"/>
      <c r="N87" s="52">
        <f>L84+L85+L86</f>
        <v>21268.835407329821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92164.953431762566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150577.29951660827</v>
      </c>
      <c r="L36" s="270"/>
      <c r="M36" s="336">
        <v>2.5</v>
      </c>
      <c r="N36" s="272">
        <f>K36/M36</f>
        <v>60230.919806643309</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402.04310903601998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60632.962915679331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9672.0591497068908</v>
      </c>
      <c r="N48" s="272">
        <f>K48*M48</f>
        <v>9768.7797412039599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9768.7797412039599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8040.862180720399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78442.604837603692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15688.520967520739</v>
      </c>
      <c r="M84" s="861"/>
      <c r="N84" s="51"/>
    </row>
    <row r="85" spans="1:14">
      <c r="B85" s="89" t="s">
        <v>973</v>
      </c>
      <c r="C85" s="90"/>
      <c r="D85" s="90"/>
      <c r="E85" s="90"/>
      <c r="F85" s="90"/>
      <c r="G85" s="90"/>
      <c r="H85" s="90"/>
      <c r="I85" s="87"/>
      <c r="J85" s="88"/>
      <c r="K85" s="304">
        <v>0.05</v>
      </c>
      <c r="L85" s="860">
        <f>N79*K85</f>
        <v>3922.1302418801847</v>
      </c>
      <c r="M85" s="861"/>
      <c r="N85" s="51"/>
    </row>
    <row r="86" spans="1:14" ht="15.75" thickBot="1">
      <c r="B86" s="91" t="s">
        <v>974</v>
      </c>
      <c r="C86" s="92"/>
      <c r="D86" s="92"/>
      <c r="E86" s="92"/>
      <c r="F86" s="92"/>
      <c r="G86" s="92"/>
      <c r="H86" s="92"/>
      <c r="I86" s="93"/>
      <c r="J86" s="94"/>
      <c r="K86" s="305">
        <v>0.05</v>
      </c>
      <c r="L86" s="862">
        <f>N79*K86</f>
        <v>3922.1302418801847</v>
      </c>
      <c r="M86" s="863"/>
      <c r="N86" s="51"/>
    </row>
    <row r="87" spans="1:14" ht="15.75" thickBot="1">
      <c r="B87" s="825" t="s">
        <v>953</v>
      </c>
      <c r="C87" s="826"/>
      <c r="D87" s="826"/>
      <c r="E87" s="826"/>
      <c r="F87" s="826"/>
      <c r="G87" s="826"/>
      <c r="H87" s="826"/>
      <c r="I87" s="826"/>
      <c r="J87" s="826"/>
      <c r="K87" s="826"/>
      <c r="L87" s="826"/>
      <c r="M87" s="827"/>
      <c r="N87" s="52">
        <f>L84+L85+L86</f>
        <v>23532.781451281109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101975.38628888479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197</v>
      </c>
      <c r="B36" s="874" t="str">
        <f>VLOOKUP(A36,EQUIPOS!A6:D154,3,FALSE)</f>
        <v>Equipo de perforación (TRACKDRILL), potencia 40 HP, 2100 golpes / minuto</v>
      </c>
      <c r="C36" s="875"/>
      <c r="D36" s="875"/>
      <c r="E36" s="875"/>
      <c r="F36" s="875"/>
      <c r="G36" s="875"/>
      <c r="H36" s="876"/>
      <c r="I36" s="267"/>
      <c r="J36" s="268"/>
      <c r="K36" s="269">
        <f>VLOOKUP(A36,EQUIPOS!A6:D163,4,FALSE)</f>
        <v>150577.29951660827</v>
      </c>
      <c r="L36" s="270"/>
      <c r="M36" s="336">
        <v>1.25</v>
      </c>
      <c r="N36" s="272">
        <f>K36/M36</f>
        <v>120461.83961328662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121536.58083135866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9672.0591497068908</v>
      </c>
      <c r="N48" s="272">
        <f>K48*M48</f>
        <v>9768.7797412039599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9768.7797412039599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21494.824361440798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152800.1849340034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30560.036986800682</v>
      </c>
      <c r="M84" s="861"/>
      <c r="N84" s="51"/>
    </row>
    <row r="85" spans="1:14">
      <c r="B85" s="89" t="s">
        <v>973</v>
      </c>
      <c r="C85" s="90"/>
      <c r="D85" s="90"/>
      <c r="E85" s="90"/>
      <c r="F85" s="90"/>
      <c r="G85" s="90"/>
      <c r="H85" s="90"/>
      <c r="I85" s="87"/>
      <c r="J85" s="88"/>
      <c r="K85" s="304">
        <v>0.05</v>
      </c>
      <c r="L85" s="860">
        <f>N79*K85</f>
        <v>7640.0092467001705</v>
      </c>
      <c r="M85" s="861"/>
      <c r="N85" s="51"/>
    </row>
    <row r="86" spans="1:14" ht="15.75" thickBot="1">
      <c r="B86" s="91" t="s">
        <v>974</v>
      </c>
      <c r="C86" s="92"/>
      <c r="D86" s="92"/>
      <c r="E86" s="92"/>
      <c r="F86" s="92"/>
      <c r="G86" s="92"/>
      <c r="H86" s="92"/>
      <c r="I86" s="93"/>
      <c r="J86" s="94"/>
      <c r="K86" s="305">
        <v>0.05</v>
      </c>
      <c r="L86" s="862">
        <f>N79*K86</f>
        <v>7640.0092467001705</v>
      </c>
      <c r="M86" s="863"/>
      <c r="N86" s="51"/>
    </row>
    <row r="87" spans="1:14" ht="15.75" thickBot="1">
      <c r="B87" s="825" t="s">
        <v>953</v>
      </c>
      <c r="C87" s="826"/>
      <c r="D87" s="826"/>
      <c r="E87" s="826"/>
      <c r="F87" s="826"/>
      <c r="G87" s="826"/>
      <c r="H87" s="826"/>
      <c r="I87" s="826"/>
      <c r="J87" s="826"/>
      <c r="K87" s="826"/>
      <c r="L87" s="826"/>
      <c r="M87" s="827"/>
      <c r="N87" s="52">
        <f>L84+L85+L86</f>
        <v>45840.055480201016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198640.24041420443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314</v>
      </c>
      <c r="B36" s="874" t="str">
        <f>VLOOKUP(A36,EQUIPOS!A6:D154,3,FALSE)</f>
        <v xml:space="preserve">Retroexcavadora E-200 sobre orugas
</v>
      </c>
      <c r="C36" s="875"/>
      <c r="D36" s="875"/>
      <c r="E36" s="875"/>
      <c r="F36" s="875"/>
      <c r="G36" s="875"/>
      <c r="H36" s="876"/>
      <c r="I36" s="267"/>
      <c r="J36" s="268"/>
      <c r="K36" s="269">
        <f>VLOOKUP(A36,EQUIPOS!A6:D163,4,FALSE)</f>
        <v>199341.27867359886</v>
      </c>
      <c r="L36" s="270"/>
      <c r="M36" s="336">
        <v>23</v>
      </c>
      <c r="N36" s="272">
        <f>K36/M36</f>
        <v>8667.012116243428</v>
      </c>
    </row>
    <row r="37" spans="1:14">
      <c r="A37" s="113" t="s">
        <v>328</v>
      </c>
      <c r="B37" s="874" t="str">
        <f>VLOOKUP(A37,EQUIPOS!A7:D154,3,FALSE)</f>
        <v xml:space="preserve">Taco metálico o puntal (escamas en concreto)
</v>
      </c>
      <c r="C37" s="875"/>
      <c r="D37" s="875"/>
      <c r="E37" s="875"/>
      <c r="F37" s="875"/>
      <c r="G37" s="875"/>
      <c r="H37" s="876"/>
      <c r="I37" s="421"/>
      <c r="J37" s="422"/>
      <c r="K37" s="269">
        <f>VLOOKUP(A37,EQUIPOS!A7:D164,4,FALSE)</f>
        <v>59.31517672734396</v>
      </c>
      <c r="L37" s="335"/>
      <c r="M37" s="336">
        <v>1</v>
      </c>
      <c r="N37" s="272">
        <f>K37/M37</f>
        <v>59.31517672734396</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N75*M41</f>
        <v>1074.7412180720401</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9801.068511042813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4101.7906752902481</v>
      </c>
      <c r="N48" s="272">
        <f>K48*M48</f>
        <v>1435.6267363515867</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8916.126244323299</v>
      </c>
      <c r="N49" s="272">
        <f>K49*M49</f>
        <v>8916.126244323299</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3007.8883019122663</v>
      </c>
      <c r="N50" s="272">
        <f>K50*M50</f>
        <v>11429.975547266611</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415589.01309819322</v>
      </c>
      <c r="N51" s="272">
        <f>K51*M51</f>
        <v>74806.022357674781</v>
      </c>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96587.750885616275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2">
        <f>VLOOKUP(A58,TRANSPORTE!A1:D117,4,FALSE)</f>
        <v>1399.63700322575</v>
      </c>
      <c r="M58" s="913"/>
      <c r="N58" s="287">
        <f>K58*L58</f>
        <v>251.93466058063501</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251.93466058063501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21494.824361440798</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128135.57841868052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25627.115683736105</v>
      </c>
      <c r="M82" s="861"/>
      <c r="N82" s="51"/>
    </row>
    <row r="83" spans="1:14">
      <c r="B83" s="89" t="s">
        <v>973</v>
      </c>
      <c r="C83" s="90"/>
      <c r="D83" s="90"/>
      <c r="E83" s="90"/>
      <c r="F83" s="90"/>
      <c r="G83" s="90"/>
      <c r="H83" s="90"/>
      <c r="I83" s="87"/>
      <c r="J83" s="88"/>
      <c r="K83" s="304">
        <v>0.05</v>
      </c>
      <c r="L83" s="860">
        <f>N77*K83</f>
        <v>6406.7789209340262</v>
      </c>
      <c r="M83" s="861"/>
      <c r="N83" s="51"/>
    </row>
    <row r="84" spans="1:14" ht="15.75" thickBot="1">
      <c r="B84" s="91" t="s">
        <v>974</v>
      </c>
      <c r="C84" s="92"/>
      <c r="D84" s="92"/>
      <c r="E84" s="92"/>
      <c r="F84" s="92"/>
      <c r="G84" s="92"/>
      <c r="H84" s="92"/>
      <c r="I84" s="93"/>
      <c r="J84" s="94"/>
      <c r="K84" s="305">
        <v>0.05</v>
      </c>
      <c r="L84" s="862">
        <f>N77*K84</f>
        <v>6406.7789209340262</v>
      </c>
      <c r="M84" s="863"/>
      <c r="N84" s="51"/>
    </row>
    <row r="85" spans="1:14" ht="15.75" thickBot="1">
      <c r="B85" s="825" t="s">
        <v>953</v>
      </c>
      <c r="C85" s="826"/>
      <c r="D85" s="826"/>
      <c r="E85" s="826"/>
      <c r="F85" s="826"/>
      <c r="G85" s="826"/>
      <c r="H85" s="826"/>
      <c r="I85" s="826"/>
      <c r="J85" s="826"/>
      <c r="K85" s="826"/>
      <c r="L85" s="826"/>
      <c r="M85" s="827"/>
      <c r="N85" s="52">
        <f>L82+L83+L84</f>
        <v>38440.673525604157</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166576.25194428468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N75*M41</f>
        <v>53.737060903601993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6633.6237336230433</v>
      </c>
      <c r="N48" s="272">
        <f>K48*M48</f>
        <v>6633.6237336230433</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995.04356004345641</v>
      </c>
      <c r="N49" s="272">
        <f>K49*M49</f>
        <v>3980.1742401738256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5" t="s">
        <v>953</v>
      </c>
      <c r="C53" s="826"/>
      <c r="D53" s="826"/>
      <c r="E53" s="826"/>
      <c r="F53" s="826"/>
      <c r="G53" s="826"/>
      <c r="H53" s="826"/>
      <c r="I53" s="826"/>
      <c r="J53" s="826"/>
      <c r="K53" s="826"/>
      <c r="L53" s="826"/>
      <c r="M53" s="827"/>
      <c r="N53" s="394">
        <f>SUM(N48:N52)</f>
        <v>10613.797973796869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B58" s="46"/>
      <c r="C58" s="317"/>
      <c r="D58" s="317"/>
      <c r="E58" s="317"/>
      <c r="F58" s="317"/>
      <c r="G58" s="317"/>
      <c r="H58" s="311"/>
      <c r="I58" s="279"/>
      <c r="J58" s="286"/>
      <c r="K58" s="279"/>
      <c r="L58" s="912"/>
      <c r="M58" s="913"/>
      <c r="N58" s="287"/>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127"/>
    </row>
    <row r="75" spans="1:15" ht="15.75" thickBot="1">
      <c r="B75" s="914" t="s">
        <v>953</v>
      </c>
      <c r="C75" s="868"/>
      <c r="D75" s="868"/>
      <c r="E75" s="868"/>
      <c r="F75" s="868"/>
      <c r="G75" s="868"/>
      <c r="H75" s="868"/>
      <c r="I75" s="868"/>
      <c r="J75" s="868"/>
      <c r="K75" s="868"/>
      <c r="L75" s="868"/>
      <c r="M75" s="869"/>
      <c r="N75" s="460">
        <f>SUM(N69:N74)</f>
        <v>537.37060903601991</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11204.905643736491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2240.981128747298</v>
      </c>
      <c r="M82" s="861"/>
      <c r="N82" s="51"/>
    </row>
    <row r="83" spans="1:14">
      <c r="B83" s="89" t="s">
        <v>973</v>
      </c>
      <c r="C83" s="90"/>
      <c r="D83" s="90"/>
      <c r="E83" s="90"/>
      <c r="F83" s="90"/>
      <c r="G83" s="90"/>
      <c r="H83" s="90"/>
      <c r="I83" s="87"/>
      <c r="J83" s="88"/>
      <c r="K83" s="304">
        <v>0.05</v>
      </c>
      <c r="L83" s="860">
        <f>N77*K83</f>
        <v>560.24528218682451</v>
      </c>
      <c r="M83" s="861"/>
      <c r="N83" s="51"/>
    </row>
    <row r="84" spans="1:14" ht="15.75" thickBot="1">
      <c r="B84" s="91" t="s">
        <v>974</v>
      </c>
      <c r="C84" s="92"/>
      <c r="D84" s="92"/>
      <c r="E84" s="92"/>
      <c r="F84" s="92"/>
      <c r="G84" s="92"/>
      <c r="H84" s="92"/>
      <c r="I84" s="93"/>
      <c r="J84" s="94"/>
      <c r="K84" s="305">
        <v>0.05</v>
      </c>
      <c r="L84" s="862">
        <f>N77*K84</f>
        <v>560.24528218682451</v>
      </c>
      <c r="M84" s="863"/>
      <c r="N84" s="51"/>
    </row>
    <row r="85" spans="1:14" ht="15.75" thickBot="1">
      <c r="B85" s="825" t="s">
        <v>953</v>
      </c>
      <c r="C85" s="826"/>
      <c r="D85" s="826"/>
      <c r="E85" s="826"/>
      <c r="F85" s="826"/>
      <c r="G85" s="826"/>
      <c r="H85" s="826"/>
      <c r="I85" s="826"/>
      <c r="J85" s="826"/>
      <c r="K85" s="826"/>
      <c r="L85" s="826"/>
      <c r="M85" s="827"/>
      <c r="N85" s="52">
        <f>L82+L83+L84</f>
        <v>3361.4716931209473</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14566.377336857438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269</v>
      </c>
      <c r="B36" s="874" t="str">
        <f>VLOOKUP(A36,EQUIPOS!A6:D154,3,FALSE)</f>
        <v>Motoniveladora  potencia 215 HP, ancho de cuchilla 4,27 m, peso 18 ton.</v>
      </c>
      <c r="C36" s="875"/>
      <c r="D36" s="875"/>
      <c r="E36" s="875"/>
      <c r="F36" s="875"/>
      <c r="G36" s="875"/>
      <c r="H36" s="876"/>
      <c r="I36" s="267"/>
      <c r="J36" s="268"/>
      <c r="K36" s="269">
        <f>VLOOKUP(A36,EQUIPOS!A6:D163,4,FALSE)</f>
        <v>188455.76325126301</v>
      </c>
      <c r="L36" s="270"/>
      <c r="M36" s="336">
        <v>15</v>
      </c>
      <c r="N36" s="272">
        <f>K36/M36</f>
        <v>12563.7175500842</v>
      </c>
    </row>
    <row r="37" spans="1:14">
      <c r="A37" s="113" t="s">
        <v>365</v>
      </c>
      <c r="B37" s="874" t="str">
        <f>VLOOKUP(A37,EQUIPOS!A7:D154,3,FALSE)</f>
        <v xml:space="preserve">Vibrocompatador, potencia 153 HP, peso 10 Ton. </v>
      </c>
      <c r="C37" s="875"/>
      <c r="D37" s="875"/>
      <c r="E37" s="875"/>
      <c r="F37" s="875"/>
      <c r="G37" s="875"/>
      <c r="H37" s="876"/>
      <c r="I37" s="421"/>
      <c r="J37" s="422"/>
      <c r="K37" s="269">
        <f>VLOOKUP(A37,EQUIPOS!A7:D164,4,FALSE)</f>
        <v>132343.83273627466</v>
      </c>
      <c r="L37" s="335"/>
      <c r="M37" s="336">
        <v>15</v>
      </c>
      <c r="N37" s="272">
        <f>K37/M37</f>
        <v>8822.9221824183114</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112.11635150600333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21498.756084008513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14662.259517110933</v>
      </c>
      <c r="N48" s="272">
        <f>K48*M48</f>
        <v>15395.37249296648</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1.3841609884906005</v>
      </c>
      <c r="N49" s="272">
        <f>K49*M49</f>
        <v>41.524829654718019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15436.897322621198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2">
        <f>VLOOKUP(A60,TRANSPORTE!A1:D117,4,FALSE)</f>
        <v>1399.63700322575</v>
      </c>
      <c r="M60" s="913"/>
      <c r="N60" s="287">
        <f>K60*L60</f>
        <v>1469.6188533870377</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1469.6188533870377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2242.3270301200664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40647.599290136815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8129.5198580273636</v>
      </c>
      <c r="M84" s="861"/>
      <c r="N84" s="51"/>
    </row>
    <row r="85" spans="1:14">
      <c r="B85" s="89" t="s">
        <v>973</v>
      </c>
      <c r="C85" s="90"/>
      <c r="D85" s="90"/>
      <c r="E85" s="90"/>
      <c r="F85" s="90"/>
      <c r="G85" s="90"/>
      <c r="H85" s="90"/>
      <c r="I85" s="87"/>
      <c r="J85" s="88"/>
      <c r="K85" s="304">
        <v>0.05</v>
      </c>
      <c r="L85" s="860">
        <f>N79*K85</f>
        <v>2032.3799645068409</v>
      </c>
      <c r="M85" s="861"/>
      <c r="N85" s="51"/>
    </row>
    <row r="86" spans="1:14" ht="15.75" thickBot="1">
      <c r="B86" s="91" t="s">
        <v>974</v>
      </c>
      <c r="C86" s="92"/>
      <c r="D86" s="92"/>
      <c r="E86" s="92"/>
      <c r="F86" s="92"/>
      <c r="G86" s="92"/>
      <c r="H86" s="92"/>
      <c r="I86" s="93"/>
      <c r="J86" s="94"/>
      <c r="K86" s="305">
        <v>0.05</v>
      </c>
      <c r="L86" s="862">
        <f>N79*K86</f>
        <v>2032.3799645068409</v>
      </c>
      <c r="M86" s="863"/>
      <c r="N86" s="51"/>
    </row>
    <row r="87" spans="1:14" ht="15.75" thickBot="1">
      <c r="B87" s="825" t="s">
        <v>953</v>
      </c>
      <c r="C87" s="826"/>
      <c r="D87" s="826"/>
      <c r="E87" s="826"/>
      <c r="F87" s="826"/>
      <c r="G87" s="826"/>
      <c r="H87" s="826"/>
      <c r="I87" s="826"/>
      <c r="J87" s="826"/>
      <c r="K87" s="826"/>
      <c r="L87" s="826"/>
      <c r="M87" s="827"/>
      <c r="N87" s="52">
        <f>L84+L85+L86</f>
        <v>12194.279787041045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52841.879077177859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4791.3264986213089</v>
      </c>
      <c r="N50" s="272">
        <f>K50*M50</f>
        <v>9582.6529972426179</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69208.049424530021</v>
      </c>
      <c r="N51" s="272">
        <f>K51*M51</f>
        <v>34604.024712265011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125949.22701053068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144457.36550383543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28891.473100767089</v>
      </c>
      <c r="M84" s="861"/>
      <c r="N84" s="51"/>
    </row>
    <row r="85" spans="1:14">
      <c r="B85" s="89" t="s">
        <v>973</v>
      </c>
      <c r="C85" s="90"/>
      <c r="D85" s="90"/>
      <c r="E85" s="90"/>
      <c r="F85" s="90"/>
      <c r="G85" s="90"/>
      <c r="H85" s="90"/>
      <c r="I85" s="87"/>
      <c r="J85" s="88"/>
      <c r="K85" s="304">
        <v>0.05</v>
      </c>
      <c r="L85" s="860">
        <f>N79*K85</f>
        <v>7222.8682751917722</v>
      </c>
      <c r="M85" s="861"/>
      <c r="N85" s="51"/>
    </row>
    <row r="86" spans="1:14" ht="15.75" thickBot="1">
      <c r="B86" s="91" t="s">
        <v>974</v>
      </c>
      <c r="C86" s="92"/>
      <c r="D86" s="92"/>
      <c r="E86" s="92"/>
      <c r="F86" s="92"/>
      <c r="G86" s="92"/>
      <c r="H86" s="92"/>
      <c r="I86" s="93"/>
      <c r="J86" s="94"/>
      <c r="K86" s="305">
        <v>0.05</v>
      </c>
      <c r="L86" s="862">
        <f>N79*K86</f>
        <v>7222.8682751917722</v>
      </c>
      <c r="M86" s="863"/>
      <c r="N86" s="51"/>
    </row>
    <row r="87" spans="1:14" ht="15.75" thickBot="1">
      <c r="B87" s="825" t="s">
        <v>953</v>
      </c>
      <c r="C87" s="826"/>
      <c r="D87" s="826"/>
      <c r="E87" s="826"/>
      <c r="F87" s="826"/>
      <c r="G87" s="826"/>
      <c r="H87" s="826"/>
      <c r="I87" s="826"/>
      <c r="J87" s="826"/>
      <c r="K87" s="826"/>
      <c r="L87" s="826"/>
      <c r="M87" s="827"/>
      <c r="N87" s="52">
        <f>L84+L85+L86</f>
        <v>43337.209651150632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187794.57515498606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4791.3264986213089</v>
      </c>
      <c r="N50" s="272">
        <f>K50*M50</f>
        <v>9582.6529972426179</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69208.049424530021</v>
      </c>
      <c r="N51" s="272">
        <f>K51*M51</f>
        <v>34604.024712265011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125949.22701053068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144457.36550383543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28891.473100767089</v>
      </c>
      <c r="M84" s="861"/>
      <c r="N84" s="51"/>
    </row>
    <row r="85" spans="1:14">
      <c r="B85" s="89" t="s">
        <v>973</v>
      </c>
      <c r="C85" s="90"/>
      <c r="D85" s="90"/>
      <c r="E85" s="90"/>
      <c r="F85" s="90"/>
      <c r="G85" s="90"/>
      <c r="H85" s="90"/>
      <c r="I85" s="87"/>
      <c r="J85" s="88"/>
      <c r="K85" s="304">
        <v>0.05</v>
      </c>
      <c r="L85" s="860">
        <f>N79*K85</f>
        <v>7222.8682751917722</v>
      </c>
      <c r="M85" s="861"/>
      <c r="N85" s="51"/>
    </row>
    <row r="86" spans="1:14" ht="15.75" thickBot="1">
      <c r="B86" s="91" t="s">
        <v>974</v>
      </c>
      <c r="C86" s="92"/>
      <c r="D86" s="92"/>
      <c r="E86" s="92"/>
      <c r="F86" s="92"/>
      <c r="G86" s="92"/>
      <c r="H86" s="92"/>
      <c r="I86" s="93"/>
      <c r="J86" s="94"/>
      <c r="K86" s="305">
        <v>0.05</v>
      </c>
      <c r="L86" s="862">
        <f>N79*K86</f>
        <v>7222.8682751917722</v>
      </c>
      <c r="M86" s="863"/>
      <c r="N86" s="51"/>
    </row>
    <row r="87" spans="1:14" ht="15.75" thickBot="1">
      <c r="B87" s="825" t="s">
        <v>953</v>
      </c>
      <c r="C87" s="826"/>
      <c r="D87" s="826"/>
      <c r="E87" s="826"/>
      <c r="F87" s="826"/>
      <c r="G87" s="826"/>
      <c r="H87" s="826"/>
      <c r="I87" s="826"/>
      <c r="J87" s="826"/>
      <c r="K87" s="826"/>
      <c r="L87" s="826"/>
      <c r="M87" s="827"/>
      <c r="N87" s="52">
        <f>L84+L85+L86</f>
        <v>43337.209651150632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187794.57515498606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4791.3264986213089</v>
      </c>
      <c r="N50" s="272">
        <f>K50*M50</f>
        <v>9582.6529972426179</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152374.01198368729</v>
      </c>
      <c r="N51" s="272">
        <f>K51*M51</f>
        <v>76187.005991843645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167532.20829010932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186040.34678341408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37208.069356682819</v>
      </c>
      <c r="M84" s="861"/>
      <c r="N84" s="51"/>
    </row>
    <row r="85" spans="1:14">
      <c r="B85" s="89" t="s">
        <v>973</v>
      </c>
      <c r="C85" s="90"/>
      <c r="D85" s="90"/>
      <c r="E85" s="90"/>
      <c r="F85" s="90"/>
      <c r="G85" s="90"/>
      <c r="H85" s="90"/>
      <c r="I85" s="87"/>
      <c r="J85" s="88"/>
      <c r="K85" s="304">
        <v>0.05</v>
      </c>
      <c r="L85" s="860">
        <f>N79*K85</f>
        <v>9302.0173391707049</v>
      </c>
      <c r="M85" s="861"/>
      <c r="N85" s="51"/>
    </row>
    <row r="86" spans="1:14" ht="15.75" thickBot="1">
      <c r="B86" s="91" t="s">
        <v>974</v>
      </c>
      <c r="C86" s="92"/>
      <c r="D86" s="92"/>
      <c r="E86" s="92"/>
      <c r="F86" s="92"/>
      <c r="G86" s="92"/>
      <c r="H86" s="92"/>
      <c r="I86" s="93"/>
      <c r="J86" s="94"/>
      <c r="K86" s="305">
        <v>0.05</v>
      </c>
      <c r="L86" s="862">
        <f>N79*K86</f>
        <v>9302.0173391707049</v>
      </c>
      <c r="M86" s="863"/>
      <c r="N86" s="51"/>
    </row>
    <row r="87" spans="1:14" ht="15.75" thickBot="1">
      <c r="B87" s="825" t="s">
        <v>953</v>
      </c>
      <c r="C87" s="826"/>
      <c r="D87" s="826"/>
      <c r="E87" s="826"/>
      <c r="F87" s="826"/>
      <c r="G87" s="826"/>
      <c r="H87" s="826"/>
      <c r="I87" s="826"/>
      <c r="J87" s="826"/>
      <c r="K87" s="826"/>
      <c r="L87" s="826"/>
      <c r="M87" s="827"/>
      <c r="N87" s="52">
        <f>L84+L85+L86</f>
        <v>55812.104035024233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241852.45081843832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4898.8651600348094</v>
      </c>
      <c r="N49" s="272">
        <f>K49*M49</f>
        <v>5633.6949340400306</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4791.3264986213089</v>
      </c>
      <c r="N50" s="272">
        <f>K50*M50</f>
        <v>9582.6529972426179</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69208.049424530021</v>
      </c>
      <c r="N51" s="272">
        <f>K51*M51</f>
        <v>34604.024712265011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125949.22701053068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144457.36550383543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28891.473100767089</v>
      </c>
      <c r="M84" s="861"/>
      <c r="N84" s="51"/>
    </row>
    <row r="85" spans="1:14">
      <c r="B85" s="89" t="s">
        <v>973</v>
      </c>
      <c r="C85" s="90"/>
      <c r="D85" s="90"/>
      <c r="E85" s="90"/>
      <c r="F85" s="90"/>
      <c r="G85" s="90"/>
      <c r="H85" s="90"/>
      <c r="I85" s="87"/>
      <c r="J85" s="88"/>
      <c r="K85" s="304">
        <v>0.05</v>
      </c>
      <c r="L85" s="860">
        <f>N79*K85</f>
        <v>7222.8682751917722</v>
      </c>
      <c r="M85" s="861"/>
      <c r="N85" s="51"/>
    </row>
    <row r="86" spans="1:14" ht="15.75" thickBot="1">
      <c r="B86" s="91" t="s">
        <v>974</v>
      </c>
      <c r="C86" s="92"/>
      <c r="D86" s="92"/>
      <c r="E86" s="92"/>
      <c r="F86" s="92"/>
      <c r="G86" s="92"/>
      <c r="H86" s="92"/>
      <c r="I86" s="93"/>
      <c r="J86" s="94"/>
      <c r="K86" s="305">
        <v>0.05</v>
      </c>
      <c r="L86" s="862">
        <f>N79*K86</f>
        <v>7222.8682751917722</v>
      </c>
      <c r="M86" s="863"/>
      <c r="N86" s="51"/>
    </row>
    <row r="87" spans="1:14" ht="15.75" thickBot="1">
      <c r="B87" s="825" t="s">
        <v>953</v>
      </c>
      <c r="C87" s="826"/>
      <c r="D87" s="826"/>
      <c r="E87" s="826"/>
      <c r="F87" s="826"/>
      <c r="G87" s="826"/>
      <c r="H87" s="826"/>
      <c r="I87" s="826"/>
      <c r="J87" s="826"/>
      <c r="K87" s="826"/>
      <c r="L87" s="826"/>
      <c r="M87" s="827"/>
      <c r="N87" s="52">
        <f>L84+L85+L86</f>
        <v>43337.209651150632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187794.57515498606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4898.8651600348094</v>
      </c>
      <c r="N49" s="272">
        <f>K49*M49</f>
        <v>2449.4325800174047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4791.3264986213089</v>
      </c>
      <c r="N50" s="272">
        <f>K50*M50</f>
        <v>4791.3264986213089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108017.50646249521</v>
      </c>
      <c r="N51" s="272">
        <f>K51*M51</f>
        <v>108017.50646249521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191387.11990811693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209895.25840142168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41979.051680284341</v>
      </c>
      <c r="M84" s="861"/>
      <c r="N84" s="51"/>
    </row>
    <row r="85" spans="1:14">
      <c r="B85" s="89" t="s">
        <v>973</v>
      </c>
      <c r="C85" s="90"/>
      <c r="D85" s="90"/>
      <c r="E85" s="90"/>
      <c r="F85" s="90"/>
      <c r="G85" s="90"/>
      <c r="H85" s="90"/>
      <c r="I85" s="87"/>
      <c r="J85" s="88"/>
      <c r="K85" s="304">
        <v>0.05</v>
      </c>
      <c r="L85" s="860">
        <f>N79*K85</f>
        <v>10494.762920071085</v>
      </c>
      <c r="M85" s="861"/>
      <c r="N85" s="51"/>
    </row>
    <row r="86" spans="1:14" ht="15.75" thickBot="1">
      <c r="B86" s="91" t="s">
        <v>974</v>
      </c>
      <c r="C86" s="92"/>
      <c r="D86" s="92"/>
      <c r="E86" s="92"/>
      <c r="F86" s="92"/>
      <c r="G86" s="92"/>
      <c r="H86" s="92"/>
      <c r="I86" s="93"/>
      <c r="J86" s="94"/>
      <c r="K86" s="305">
        <v>0.05</v>
      </c>
      <c r="L86" s="862">
        <f>N79*K86</f>
        <v>10494.762920071085</v>
      </c>
      <c r="M86" s="863"/>
      <c r="N86" s="51"/>
    </row>
    <row r="87" spans="1:14" ht="15.75" thickBot="1">
      <c r="B87" s="825" t="s">
        <v>953</v>
      </c>
      <c r="C87" s="826"/>
      <c r="D87" s="826"/>
      <c r="E87" s="826"/>
      <c r="F87" s="826"/>
      <c r="G87" s="826"/>
      <c r="H87" s="826"/>
      <c r="I87" s="826"/>
      <c r="J87" s="826"/>
      <c r="K87" s="826"/>
      <c r="L87" s="826"/>
      <c r="M87" s="827"/>
      <c r="N87" s="52">
        <f>L84+L85+L86</f>
        <v>62968.577520426516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272863.83592184819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4898.8651600348094</v>
      </c>
      <c r="N49" s="272">
        <f>K49*M49</f>
        <v>2449.4325800174047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4791.3264986213089</v>
      </c>
      <c r="N50" s="272">
        <f>K50*M50</f>
        <v>4791.3264986213089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108017.50646249521</v>
      </c>
      <c r="N51" s="272">
        <f>K51*M51</f>
        <v>108017.50646249521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191387.11990811693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209895.25840142168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41979.051680284341</v>
      </c>
      <c r="M84" s="861"/>
      <c r="N84" s="51"/>
    </row>
    <row r="85" spans="1:14">
      <c r="B85" s="89" t="s">
        <v>973</v>
      </c>
      <c r="C85" s="90"/>
      <c r="D85" s="90"/>
      <c r="E85" s="90"/>
      <c r="F85" s="90"/>
      <c r="G85" s="90"/>
      <c r="H85" s="90"/>
      <c r="I85" s="87"/>
      <c r="J85" s="88"/>
      <c r="K85" s="304">
        <v>0.05</v>
      </c>
      <c r="L85" s="860">
        <f>N79*K85</f>
        <v>10494.762920071085</v>
      </c>
      <c r="M85" s="861"/>
      <c r="N85" s="51"/>
    </row>
    <row r="86" spans="1:14" ht="15.75" thickBot="1">
      <c r="B86" s="91" t="s">
        <v>974</v>
      </c>
      <c r="C86" s="92"/>
      <c r="D86" s="92"/>
      <c r="E86" s="92"/>
      <c r="F86" s="92"/>
      <c r="G86" s="92"/>
      <c r="H86" s="92"/>
      <c r="I86" s="93"/>
      <c r="J86" s="94"/>
      <c r="K86" s="305">
        <v>0.05</v>
      </c>
      <c r="L86" s="862">
        <f>N79*K86</f>
        <v>10494.762920071085</v>
      </c>
      <c r="M86" s="863"/>
      <c r="N86" s="51"/>
    </row>
    <row r="87" spans="1:14" ht="15.75" thickBot="1">
      <c r="B87" s="825" t="s">
        <v>953</v>
      </c>
      <c r="C87" s="826"/>
      <c r="D87" s="826"/>
      <c r="E87" s="826"/>
      <c r="F87" s="826"/>
      <c r="G87" s="826"/>
      <c r="H87" s="826"/>
      <c r="I87" s="826"/>
      <c r="J87" s="826"/>
      <c r="K87" s="826"/>
      <c r="L87" s="826"/>
      <c r="M87" s="827"/>
      <c r="N87" s="52">
        <f>L84+L85+L86</f>
        <v>62968.577520426516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272863.83592184819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4898.8651600348094</v>
      </c>
      <c r="N49" s="272">
        <f>K49*M49</f>
        <v>2449.4325800174047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4791.3264986213089</v>
      </c>
      <c r="N50" s="272">
        <f>K50*M50</f>
        <v>4791.3264986213089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108017.50646249521</v>
      </c>
      <c r="N51" s="272">
        <f>K51*M51</f>
        <v>108017.50646249521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191387.11990811693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209895.25840142168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41979.051680284341</v>
      </c>
      <c r="M84" s="861"/>
      <c r="N84" s="51"/>
    </row>
    <row r="85" spans="1:14">
      <c r="B85" s="89" t="s">
        <v>973</v>
      </c>
      <c r="C85" s="90"/>
      <c r="D85" s="90"/>
      <c r="E85" s="90"/>
      <c r="F85" s="90"/>
      <c r="G85" s="90"/>
      <c r="H85" s="90"/>
      <c r="I85" s="87"/>
      <c r="J85" s="88"/>
      <c r="K85" s="304">
        <v>0.05</v>
      </c>
      <c r="L85" s="860">
        <f>N79*K85</f>
        <v>10494.762920071085</v>
      </c>
      <c r="M85" s="861"/>
      <c r="N85" s="51"/>
    </row>
    <row r="86" spans="1:14" ht="15.75" thickBot="1">
      <c r="B86" s="91" t="s">
        <v>974</v>
      </c>
      <c r="C86" s="92"/>
      <c r="D86" s="92"/>
      <c r="E86" s="92"/>
      <c r="F86" s="92"/>
      <c r="G86" s="92"/>
      <c r="H86" s="92"/>
      <c r="I86" s="93"/>
      <c r="J86" s="94"/>
      <c r="K86" s="305">
        <v>0.05</v>
      </c>
      <c r="L86" s="862">
        <f>N79*K86</f>
        <v>10494.762920071085</v>
      </c>
      <c r="M86" s="863"/>
      <c r="N86" s="51"/>
    </row>
    <row r="87" spans="1:14" ht="15.75" thickBot="1">
      <c r="B87" s="825" t="s">
        <v>953</v>
      </c>
      <c r="C87" s="826"/>
      <c r="D87" s="826"/>
      <c r="E87" s="826"/>
      <c r="F87" s="826"/>
      <c r="G87" s="826"/>
      <c r="H87" s="826"/>
      <c r="I87" s="826"/>
      <c r="J87" s="826"/>
      <c r="K87" s="826"/>
      <c r="L87" s="826"/>
      <c r="M87" s="827"/>
      <c r="N87" s="52">
        <f>L84+L85+L86</f>
        <v>62968.577520426516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272863.83592184819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808.02560903602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69208.049424530021</v>
      </c>
      <c r="N48" s="272">
        <f>K48*M48</f>
        <v>76128.854366983025</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4898.8651600348094</v>
      </c>
      <c r="N49" s="272">
        <f>K49*M49</f>
        <v>2449.4325800174047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4791.3264986213089</v>
      </c>
      <c r="N50" s="272">
        <f>K50*M50</f>
        <v>4791.3264986213089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108017.50646249521</v>
      </c>
      <c r="N51" s="272">
        <f>K51*M51</f>
        <v>108017.50646249521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191387.11990811693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2">
        <f>VLOOKUP(A60,TRANSPORTE!A1:D117,4,FALSE)</f>
        <v>1399.63700322575</v>
      </c>
      <c r="M60" s="913"/>
      <c r="N60" s="287">
        <f>K60*L60</f>
        <v>1539.6007035483251</v>
      </c>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f>N60+N61+N62+N63+N64</f>
        <v>1539.6007035483251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16160.5121807204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209895.25840142168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41979.051680284341</v>
      </c>
      <c r="M84" s="861"/>
      <c r="N84" s="51"/>
    </row>
    <row r="85" spans="1:14">
      <c r="B85" s="89" t="s">
        <v>973</v>
      </c>
      <c r="C85" s="90"/>
      <c r="D85" s="90"/>
      <c r="E85" s="90"/>
      <c r="F85" s="90"/>
      <c r="G85" s="90"/>
      <c r="H85" s="90"/>
      <c r="I85" s="87"/>
      <c r="J85" s="88"/>
      <c r="K85" s="304">
        <v>0.05</v>
      </c>
      <c r="L85" s="860">
        <f>N79*K85</f>
        <v>10494.762920071085</v>
      </c>
      <c r="M85" s="861"/>
      <c r="N85" s="51"/>
    </row>
    <row r="86" spans="1:14" ht="15.75" thickBot="1">
      <c r="B86" s="91" t="s">
        <v>974</v>
      </c>
      <c r="C86" s="92"/>
      <c r="D86" s="92"/>
      <c r="E86" s="92"/>
      <c r="F86" s="92"/>
      <c r="G86" s="92"/>
      <c r="H86" s="92"/>
      <c r="I86" s="93"/>
      <c r="J86" s="94"/>
      <c r="K86" s="305">
        <v>0.05</v>
      </c>
      <c r="L86" s="862">
        <f>N79*K86</f>
        <v>10494.762920071085</v>
      </c>
      <c r="M86" s="863"/>
      <c r="N86" s="51"/>
    </row>
    <row r="87" spans="1:14" ht="15.75" thickBot="1">
      <c r="B87" s="825" t="s">
        <v>953</v>
      </c>
      <c r="C87" s="826"/>
      <c r="D87" s="826"/>
      <c r="E87" s="826"/>
      <c r="F87" s="826"/>
      <c r="G87" s="826"/>
      <c r="H87" s="826"/>
      <c r="I87" s="826"/>
      <c r="J87" s="826"/>
      <c r="K87" s="826"/>
      <c r="L87" s="826"/>
      <c r="M87" s="827"/>
      <c r="N87" s="52">
        <f>L84+L85+L86</f>
        <v>62968.577520426516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272863.83592184819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11247.905140319002</v>
      </c>
      <c r="N48" s="272">
        <f>K48*M48</f>
        <v>14622.276682414704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14622.276682414704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16238.327900486744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3247.665580097349</v>
      </c>
      <c r="M84" s="861"/>
      <c r="N84" s="51"/>
    </row>
    <row r="85" spans="1:14">
      <c r="B85" s="89" t="s">
        <v>973</v>
      </c>
      <c r="C85" s="90"/>
      <c r="D85" s="90"/>
      <c r="E85" s="90"/>
      <c r="F85" s="90"/>
      <c r="G85" s="90"/>
      <c r="H85" s="90"/>
      <c r="I85" s="87"/>
      <c r="J85" s="88"/>
      <c r="K85" s="304">
        <v>0.05</v>
      </c>
      <c r="L85" s="860">
        <f>N79*K85</f>
        <v>811.91639502433725</v>
      </c>
      <c r="M85" s="861"/>
      <c r="N85" s="51"/>
    </row>
    <row r="86" spans="1:14" ht="15.75" thickBot="1">
      <c r="B86" s="91" t="s">
        <v>974</v>
      </c>
      <c r="C86" s="92"/>
      <c r="D86" s="92"/>
      <c r="E86" s="92"/>
      <c r="F86" s="92"/>
      <c r="G86" s="92"/>
      <c r="H86" s="92"/>
      <c r="I86" s="93"/>
      <c r="J86" s="94"/>
      <c r="K86" s="305">
        <v>0.05</v>
      </c>
      <c r="L86" s="862">
        <f>N79*K86</f>
        <v>811.91639502433725</v>
      </c>
      <c r="M86" s="863"/>
      <c r="N86" s="51"/>
    </row>
    <row r="87" spans="1:14" ht="15.75" thickBot="1">
      <c r="B87" s="825" t="s">
        <v>953</v>
      </c>
      <c r="C87" s="826"/>
      <c r="D87" s="826"/>
      <c r="E87" s="826"/>
      <c r="F87" s="826"/>
      <c r="G87" s="826"/>
      <c r="H87" s="826"/>
      <c r="I87" s="826"/>
      <c r="J87" s="826"/>
      <c r="K87" s="826"/>
      <c r="L87" s="826"/>
      <c r="M87" s="827"/>
      <c r="N87" s="52">
        <f>L84+L85+L86</f>
        <v>4871.4983701460233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21109.826270632766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10281.121926819413</v>
      </c>
      <c r="N48" s="272">
        <f>K48*M48</f>
        <v>13365.458504865237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13365.458504865237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14981.509722937277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2996.3019445874556</v>
      </c>
      <c r="M84" s="861"/>
      <c r="N84" s="51"/>
    </row>
    <row r="85" spans="1:14">
      <c r="B85" s="89" t="s">
        <v>973</v>
      </c>
      <c r="C85" s="90"/>
      <c r="D85" s="90"/>
      <c r="E85" s="90"/>
      <c r="F85" s="90"/>
      <c r="G85" s="90"/>
      <c r="H85" s="90"/>
      <c r="I85" s="87"/>
      <c r="J85" s="88"/>
      <c r="K85" s="304">
        <v>0.05</v>
      </c>
      <c r="L85" s="860">
        <f>N79*K85</f>
        <v>749.07548614686391</v>
      </c>
      <c r="M85" s="861"/>
      <c r="N85" s="51"/>
    </row>
    <row r="86" spans="1:14" ht="15.75" thickBot="1">
      <c r="B86" s="91" t="s">
        <v>974</v>
      </c>
      <c r="C86" s="92"/>
      <c r="D86" s="92"/>
      <c r="E86" s="92"/>
      <c r="F86" s="92"/>
      <c r="G86" s="92"/>
      <c r="H86" s="92"/>
      <c r="I86" s="93"/>
      <c r="J86" s="94"/>
      <c r="K86" s="305">
        <v>0.05</v>
      </c>
      <c r="L86" s="862">
        <f>N79*K86</f>
        <v>749.07548614686391</v>
      </c>
      <c r="M86" s="863"/>
      <c r="N86" s="51"/>
    </row>
    <row r="87" spans="1:14" ht="15.75" thickBot="1">
      <c r="B87" s="825" t="s">
        <v>953</v>
      </c>
      <c r="C87" s="826"/>
      <c r="D87" s="826"/>
      <c r="E87" s="826"/>
      <c r="F87" s="826"/>
      <c r="G87" s="826"/>
      <c r="H87" s="826"/>
      <c r="I87" s="826"/>
      <c r="J87" s="826"/>
      <c r="K87" s="826"/>
      <c r="L87" s="826"/>
      <c r="M87" s="827"/>
      <c r="N87" s="52">
        <f>L84+L85+L86</f>
        <v>4494.4529168811832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19475.962639818459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11247.905140319002</v>
      </c>
      <c r="N48" s="272">
        <f>K48*M48</f>
        <v>14622.276682414704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14622.276682414704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16238.327900486744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3247.665580097349</v>
      </c>
      <c r="M84" s="861"/>
      <c r="N84" s="51"/>
    </row>
    <row r="85" spans="1:14">
      <c r="B85" s="89" t="s">
        <v>973</v>
      </c>
      <c r="C85" s="90"/>
      <c r="D85" s="90"/>
      <c r="E85" s="90"/>
      <c r="F85" s="90"/>
      <c r="G85" s="90"/>
      <c r="H85" s="90"/>
      <c r="I85" s="87"/>
      <c r="J85" s="88"/>
      <c r="K85" s="304">
        <v>0.05</v>
      </c>
      <c r="L85" s="860">
        <f>N79*K85</f>
        <v>811.91639502433725</v>
      </c>
      <c r="M85" s="861"/>
      <c r="N85" s="51"/>
    </row>
    <row r="86" spans="1:14" ht="15.75" thickBot="1">
      <c r="B86" s="91" t="s">
        <v>974</v>
      </c>
      <c r="C86" s="92"/>
      <c r="D86" s="92"/>
      <c r="E86" s="92"/>
      <c r="F86" s="92"/>
      <c r="G86" s="92"/>
      <c r="H86" s="92"/>
      <c r="I86" s="93"/>
      <c r="J86" s="94"/>
      <c r="K86" s="305">
        <v>0.05</v>
      </c>
      <c r="L86" s="862">
        <f>N79*K86</f>
        <v>811.91639502433725</v>
      </c>
      <c r="M86" s="863"/>
      <c r="N86" s="51"/>
    </row>
    <row r="87" spans="1:14" ht="15.75" thickBot="1">
      <c r="B87" s="825" t="s">
        <v>953</v>
      </c>
      <c r="C87" s="826"/>
      <c r="D87" s="826"/>
      <c r="E87" s="826"/>
      <c r="F87" s="826"/>
      <c r="G87" s="826"/>
      <c r="H87" s="826"/>
      <c r="I87" s="826"/>
      <c r="J87" s="826"/>
      <c r="K87" s="826"/>
      <c r="L87" s="826"/>
      <c r="M87" s="827"/>
      <c r="N87" s="52">
        <f>L84+L85+L86</f>
        <v>4871.4983701460233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21109.826270632766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c r="C41" s="883"/>
      <c r="D41" s="883"/>
      <c r="E41" s="38"/>
      <c r="F41" s="39"/>
      <c r="G41" s="39"/>
      <c r="H41" s="40"/>
      <c r="I41" s="36"/>
      <c r="J41" s="37"/>
      <c r="K41" s="279"/>
      <c r="L41" s="276"/>
      <c r="M41" s="401"/>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10281.121926819413</v>
      </c>
      <c r="N48" s="272">
        <f>K48*M48</f>
        <v>13365.458504865237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13365.458504865237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1616.0512180720398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14981.509722937277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2996.3019445874556</v>
      </c>
      <c r="M84" s="861"/>
      <c r="N84" s="51"/>
    </row>
    <row r="85" spans="1:14">
      <c r="B85" s="89" t="s">
        <v>973</v>
      </c>
      <c r="C85" s="90"/>
      <c r="D85" s="90"/>
      <c r="E85" s="90"/>
      <c r="F85" s="90"/>
      <c r="G85" s="90"/>
      <c r="H85" s="90"/>
      <c r="I85" s="87"/>
      <c r="J85" s="88"/>
      <c r="K85" s="304">
        <v>0.05</v>
      </c>
      <c r="L85" s="860">
        <f>N79*K85</f>
        <v>749.07548614686391</v>
      </c>
      <c r="M85" s="861"/>
      <c r="N85" s="51"/>
    </row>
    <row r="86" spans="1:14" ht="15.75" thickBot="1">
      <c r="B86" s="91" t="s">
        <v>974</v>
      </c>
      <c r="C86" s="92"/>
      <c r="D86" s="92"/>
      <c r="E86" s="92"/>
      <c r="F86" s="92"/>
      <c r="G86" s="92"/>
      <c r="H86" s="92"/>
      <c r="I86" s="93"/>
      <c r="J86" s="94"/>
      <c r="K86" s="305">
        <v>0.05</v>
      </c>
      <c r="L86" s="862">
        <f>N79*K86</f>
        <v>749.07548614686391</v>
      </c>
      <c r="M86" s="863"/>
      <c r="N86" s="51"/>
    </row>
    <row r="87" spans="1:14" ht="15.75" thickBot="1">
      <c r="B87" s="825" t="s">
        <v>953</v>
      </c>
      <c r="C87" s="826"/>
      <c r="D87" s="826"/>
      <c r="E87" s="826"/>
      <c r="F87" s="826"/>
      <c r="G87" s="826"/>
      <c r="H87" s="826"/>
      <c r="I87" s="826"/>
      <c r="J87" s="826"/>
      <c r="K87" s="826"/>
      <c r="L87" s="826"/>
      <c r="M87" s="827"/>
      <c r="N87" s="52">
        <f>L84+L85+L86</f>
        <v>4494.4529168811832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19475.962639818459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152</v>
      </c>
      <c r="B36" s="874" t="str">
        <f>VLOOKUP(A36,EQUIPOS!A6:D154,3,FALSE)</f>
        <v xml:space="preserve">Carrotanque de agua(1000 Galones) </v>
      </c>
      <c r="C36" s="875"/>
      <c r="D36" s="875"/>
      <c r="E36" s="875"/>
      <c r="F36" s="875"/>
      <c r="G36" s="875"/>
      <c r="H36" s="876"/>
      <c r="I36" s="267"/>
      <c r="J36" s="268"/>
      <c r="K36" s="269">
        <f>VLOOKUP(A36,EQUIPOS!A6:D163,4,FALSE)</f>
        <v>76669.722566768789</v>
      </c>
      <c r="L36" s="270"/>
      <c r="M36" s="336">
        <v>15</v>
      </c>
      <c r="N36" s="272">
        <f>K36/M36</f>
        <v>5111.3148377845855</v>
      </c>
    </row>
    <row r="37" spans="1:14">
      <c r="A37" s="113" t="s">
        <v>174</v>
      </c>
      <c r="B37" s="874" t="str">
        <f>VLOOKUP(A37,EQUIPOS!A7:D154,3,FALSE)</f>
        <v>Compactador vibratorio tipo DD-20</v>
      </c>
      <c r="C37" s="875"/>
      <c r="D37" s="875"/>
      <c r="E37" s="875"/>
      <c r="F37" s="875"/>
      <c r="G37" s="875"/>
      <c r="H37" s="876"/>
      <c r="I37" s="421"/>
      <c r="J37" s="422"/>
      <c r="K37" s="269">
        <f>VLOOKUP(A37,EQUIPOS!A7:D164,4,FALSE)</f>
        <v>75344.544292566046</v>
      </c>
      <c r="L37" s="335"/>
      <c r="M37" s="336">
        <v>15</v>
      </c>
      <c r="N37" s="272">
        <f>K37/M37</f>
        <v>5022.9696195044035</v>
      </c>
    </row>
    <row r="38" spans="1:14">
      <c r="A38" s="113" t="s">
        <v>269</v>
      </c>
      <c r="B38" s="874" t="str">
        <f>VLOOKUP(A38,EQUIPOS!A8:D154,3,FALSE)</f>
        <v>Motoniveladora  potencia 215 HP, ancho de cuchilla 4,27 m, peso 18 ton.</v>
      </c>
      <c r="C38" s="875"/>
      <c r="D38" s="875"/>
      <c r="E38" s="875"/>
      <c r="F38" s="875"/>
      <c r="G38" s="875"/>
      <c r="H38" s="876"/>
      <c r="I38" s="328"/>
      <c r="J38" s="330"/>
      <c r="K38" s="269">
        <f>VLOOKUP(A38,EQUIPOS!A8:D165,4,FALSE)</f>
        <v>188455.76325126301</v>
      </c>
      <c r="L38" s="423"/>
      <c r="M38" s="424">
        <v>15</v>
      </c>
      <c r="N38" s="272">
        <f>K38/M38</f>
        <v>12563.7175500842</v>
      </c>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N75*M41</f>
        <v>44.846540602401326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SUM(N36:N41)</f>
        <v>22742.848547975587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14662.259517110933</v>
      </c>
      <c r="N48" s="272">
        <f>K48*M48</f>
        <v>19060.937372244214</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1.3841609884906005</v>
      </c>
      <c r="N49" s="272">
        <f>K49*M49</f>
        <v>41.524829654718019</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4" t="s">
        <v>953</v>
      </c>
      <c r="C53" s="868"/>
      <c r="D53" s="868"/>
      <c r="E53" s="868"/>
      <c r="F53" s="868"/>
      <c r="G53" s="868"/>
      <c r="H53" s="868"/>
      <c r="I53" s="868"/>
      <c r="J53" s="868"/>
      <c r="K53" s="868"/>
      <c r="L53" s="868"/>
      <c r="M53" s="869"/>
      <c r="N53" s="104">
        <f>SUM(N48:N52)</f>
        <v>19102.462201898932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1" t="s">
        <v>961</v>
      </c>
      <c r="M57" s="89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2">
        <f>VLOOKUP(A58,TRANSPORTE!A1:D117,4,FALSE)</f>
        <v>1399.63700322575</v>
      </c>
      <c r="M58" s="913"/>
      <c r="N58" s="287">
        <f>K58*L58</f>
        <v>1819.5281041934752</v>
      </c>
    </row>
    <row r="59" spans="1:14">
      <c r="B59" s="46"/>
      <c r="C59" s="47"/>
      <c r="D59" s="47"/>
      <c r="E59" s="47"/>
      <c r="F59" s="47"/>
      <c r="G59" s="4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3"/>
      <c r="M63" s="904"/>
      <c r="N63" s="127"/>
    </row>
    <row r="64" spans="1:14" ht="15.75" thickBot="1">
      <c r="B64" s="914" t="s">
        <v>953</v>
      </c>
      <c r="C64" s="868"/>
      <c r="D64" s="868"/>
      <c r="E64" s="868"/>
      <c r="F64" s="868"/>
      <c r="G64" s="868"/>
      <c r="H64" s="868"/>
      <c r="I64" s="868"/>
      <c r="J64" s="868"/>
      <c r="K64" s="868"/>
      <c r="L64" s="868"/>
      <c r="M64" s="869"/>
      <c r="N64" s="104">
        <f>N58+N59+N60+N61+N62</f>
        <v>1819.5281041934752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4" t="s">
        <v>963</v>
      </c>
      <c r="C68" s="865"/>
      <c r="D68" s="865"/>
      <c r="E68" s="865"/>
      <c r="F68" s="865"/>
      <c r="G68" s="865"/>
      <c r="H68" s="865"/>
      <c r="I68" s="73" t="s">
        <v>964</v>
      </c>
      <c r="J68" s="75" t="s">
        <v>1410</v>
      </c>
      <c r="K68" s="74" t="s">
        <v>966</v>
      </c>
      <c r="L68" s="866" t="s">
        <v>950</v>
      </c>
      <c r="M68" s="979"/>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1"/>
      <c r="C74" s="902"/>
      <c r="D74" s="902"/>
      <c r="E74" s="902"/>
      <c r="F74" s="902"/>
      <c r="G74" s="902"/>
      <c r="H74" s="902"/>
      <c r="I74" s="126"/>
      <c r="J74" s="126"/>
      <c r="K74" s="126"/>
      <c r="L74" s="915"/>
      <c r="M74" s="915"/>
      <c r="N74" s="45"/>
    </row>
    <row r="75" spans="1:15" ht="15.75" thickBot="1">
      <c r="B75" s="914" t="s">
        <v>953</v>
      </c>
      <c r="C75" s="868"/>
      <c r="D75" s="868"/>
      <c r="E75" s="868"/>
      <c r="F75" s="868"/>
      <c r="G75" s="868"/>
      <c r="H75" s="868"/>
      <c r="I75" s="868"/>
      <c r="J75" s="868"/>
      <c r="K75" s="868"/>
      <c r="L75" s="868"/>
      <c r="M75" s="869"/>
      <c r="N75" s="301">
        <f>SUM(N69:N74)</f>
        <v>2242.3270301200664</v>
      </c>
    </row>
    <row r="76" spans="1:15" ht="15.75" thickBot="1">
      <c r="B76" s="33"/>
      <c r="C76" s="34"/>
      <c r="D76" s="34"/>
      <c r="E76" s="34"/>
      <c r="F76" s="34"/>
      <c r="G76" s="34"/>
      <c r="H76" s="34"/>
      <c r="I76" s="34"/>
      <c r="J76" s="34"/>
      <c r="K76" s="34"/>
      <c r="L76" s="34"/>
      <c r="M76" s="34"/>
      <c r="N76" s="35"/>
    </row>
    <row r="77" spans="1:15" ht="15.75" thickBot="1">
      <c r="B77" s="825" t="s">
        <v>967</v>
      </c>
      <c r="C77" s="826"/>
      <c r="D77" s="826"/>
      <c r="E77" s="826"/>
      <c r="F77" s="826"/>
      <c r="G77" s="826"/>
      <c r="H77" s="826"/>
      <c r="I77" s="826"/>
      <c r="J77" s="826"/>
      <c r="K77" s="826"/>
      <c r="L77" s="826"/>
      <c r="M77" s="827"/>
      <c r="N77" s="99">
        <f>N43+N53+N64+N75</f>
        <v>45907.165884188064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0" t="s">
        <v>969</v>
      </c>
      <c r="C81" s="871"/>
      <c r="D81" s="871"/>
      <c r="E81" s="871"/>
      <c r="F81" s="871"/>
      <c r="G81" s="871"/>
      <c r="H81" s="871"/>
      <c r="I81" s="314"/>
      <c r="J81" s="334"/>
      <c r="K81" s="302" t="s">
        <v>970</v>
      </c>
      <c r="L81" s="872" t="s">
        <v>971</v>
      </c>
      <c r="M81" s="873"/>
      <c r="N81" s="303"/>
    </row>
    <row r="82" spans="1:14">
      <c r="B82" s="858" t="s">
        <v>972</v>
      </c>
      <c r="C82" s="859"/>
      <c r="D82" s="859"/>
      <c r="E82" s="859"/>
      <c r="F82" s="859"/>
      <c r="G82" s="859"/>
      <c r="H82" s="859"/>
      <c r="I82" s="87"/>
      <c r="J82" s="88"/>
      <c r="K82" s="304">
        <v>0.2</v>
      </c>
      <c r="L82" s="860">
        <f>N77*K82</f>
        <v>9181.4331768376123</v>
      </c>
      <c r="M82" s="861"/>
      <c r="N82" s="51"/>
    </row>
    <row r="83" spans="1:14">
      <c r="B83" s="89" t="s">
        <v>973</v>
      </c>
      <c r="C83" s="90"/>
      <c r="D83" s="90"/>
      <c r="E83" s="90"/>
      <c r="F83" s="90"/>
      <c r="G83" s="90"/>
      <c r="H83" s="90"/>
      <c r="I83" s="87"/>
      <c r="J83" s="88"/>
      <c r="K83" s="304">
        <v>0.05</v>
      </c>
      <c r="L83" s="860">
        <f>N77*K83</f>
        <v>2295.3582942094031</v>
      </c>
      <c r="M83" s="861"/>
      <c r="N83" s="51"/>
    </row>
    <row r="84" spans="1:14" ht="15.75" thickBot="1">
      <c r="B84" s="91" t="s">
        <v>974</v>
      </c>
      <c r="C84" s="92"/>
      <c r="D84" s="92"/>
      <c r="E84" s="92"/>
      <c r="F84" s="92"/>
      <c r="G84" s="92"/>
      <c r="H84" s="92"/>
      <c r="I84" s="93"/>
      <c r="J84" s="94"/>
      <c r="K84" s="305">
        <v>0.05</v>
      </c>
      <c r="L84" s="862">
        <f>N77*K84</f>
        <v>2295.3582942094031</v>
      </c>
      <c r="M84" s="863"/>
      <c r="N84" s="51"/>
    </row>
    <row r="85" spans="1:14" ht="15.75" thickBot="1">
      <c r="B85" s="825" t="s">
        <v>953</v>
      </c>
      <c r="C85" s="826"/>
      <c r="D85" s="826"/>
      <c r="E85" s="826"/>
      <c r="F85" s="826"/>
      <c r="G85" s="826"/>
      <c r="H85" s="826"/>
      <c r="I85" s="826"/>
      <c r="J85" s="826"/>
      <c r="K85" s="826"/>
      <c r="L85" s="826"/>
      <c r="M85" s="827"/>
      <c r="N85" s="52">
        <f>L82+L83+L84</f>
        <v>13772.149765256419</v>
      </c>
    </row>
    <row r="86" spans="1:14" ht="15.75" thickBot="1">
      <c r="B86" s="33"/>
      <c r="C86" s="34"/>
      <c r="D86" s="34"/>
      <c r="E86" s="34"/>
      <c r="F86" s="34"/>
      <c r="G86" s="34"/>
      <c r="H86" s="34"/>
      <c r="I86" s="34"/>
      <c r="J86" s="34"/>
      <c r="K86" s="34"/>
      <c r="L86" s="34"/>
      <c r="M86" s="34"/>
      <c r="N86" s="35"/>
    </row>
    <row r="87" spans="1:14" ht="15.75" thickBot="1">
      <c r="A87" t="s">
        <v>2016</v>
      </c>
      <c r="B87" s="825" t="s">
        <v>975</v>
      </c>
      <c r="C87" s="826"/>
      <c r="D87" s="826"/>
      <c r="E87" s="826"/>
      <c r="F87" s="826"/>
      <c r="G87" s="826"/>
      <c r="H87" s="826"/>
      <c r="I87" s="826"/>
      <c r="J87" s="826"/>
      <c r="K87" s="826"/>
      <c r="L87" s="826"/>
      <c r="M87" s="827"/>
      <c r="N87" s="188">
        <f>N77+N85</f>
        <v>59679.315649444485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106.68624361440799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13397.659922376744</v>
      </c>
      <c r="N48" s="272">
        <f>K48*M48</f>
        <v>9378.3619456637207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9378.3619456637207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45"/>
    </row>
    <row r="77" spans="1:15" ht="15.75" thickBot="1">
      <c r="B77" s="914" t="s">
        <v>953</v>
      </c>
      <c r="C77" s="868"/>
      <c r="D77" s="868"/>
      <c r="E77" s="868"/>
      <c r="F77" s="868"/>
      <c r="G77" s="868"/>
      <c r="H77" s="868"/>
      <c r="I77" s="868"/>
      <c r="J77" s="868"/>
      <c r="K77" s="868"/>
      <c r="L77" s="868"/>
      <c r="M77" s="869"/>
      <c r="N77" s="301">
        <f>SUM(N71:N76)</f>
        <v>2133.7248722881595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11618.773061566288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2323.7546123132574</v>
      </c>
      <c r="M84" s="861"/>
      <c r="N84" s="51"/>
    </row>
    <row r="85" spans="1:14">
      <c r="B85" s="89" t="s">
        <v>973</v>
      </c>
      <c r="C85" s="90"/>
      <c r="D85" s="90"/>
      <c r="E85" s="90"/>
      <c r="F85" s="90"/>
      <c r="G85" s="90"/>
      <c r="H85" s="90"/>
      <c r="I85" s="87"/>
      <c r="J85" s="88"/>
      <c r="K85" s="304">
        <v>0.05</v>
      </c>
      <c r="L85" s="860">
        <f>N79*K85</f>
        <v>580.93865307831436</v>
      </c>
      <c r="M85" s="861"/>
      <c r="N85" s="51"/>
    </row>
    <row r="86" spans="1:14" ht="15.75" thickBot="1">
      <c r="B86" s="91" t="s">
        <v>974</v>
      </c>
      <c r="C86" s="92"/>
      <c r="D86" s="92"/>
      <c r="E86" s="92"/>
      <c r="F86" s="92"/>
      <c r="G86" s="92"/>
      <c r="H86" s="92"/>
      <c r="I86" s="93"/>
      <c r="J86" s="94"/>
      <c r="K86" s="305">
        <v>0.05</v>
      </c>
      <c r="L86" s="862">
        <f>N79*K86</f>
        <v>580.93865307831436</v>
      </c>
      <c r="M86" s="863"/>
      <c r="N86" s="51"/>
    </row>
    <row r="87" spans="1:14" ht="15.75" thickBot="1">
      <c r="B87" s="825" t="s">
        <v>953</v>
      </c>
      <c r="C87" s="826"/>
      <c r="D87" s="826"/>
      <c r="E87" s="826"/>
      <c r="F87" s="826"/>
      <c r="G87" s="826"/>
      <c r="H87" s="826"/>
      <c r="I87" s="826"/>
      <c r="J87" s="826"/>
      <c r="K87" s="826"/>
      <c r="L87" s="826"/>
      <c r="M87" s="827"/>
      <c r="N87" s="52">
        <f>L84+L85+L86</f>
        <v>3485.6319184698864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52">
        <f>N79+N87</f>
        <v>15104.404980036174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537.37060903602003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85399.776129546648</v>
      </c>
      <c r="N48" s="272">
        <f>K48*M48</f>
        <v>17079.955225909329</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1768.9663289661448</v>
      </c>
      <c r="N49" s="272">
        <f>K49*M49</f>
        <v>1857.4146454144523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4" t="s">
        <v>953</v>
      </c>
      <c r="C55" s="868"/>
      <c r="D55" s="868"/>
      <c r="E55" s="868"/>
      <c r="F55" s="868"/>
      <c r="G55" s="868"/>
      <c r="H55" s="868"/>
      <c r="I55" s="868"/>
      <c r="J55" s="868"/>
      <c r="K55" s="868"/>
      <c r="L55" s="868"/>
      <c r="M55" s="869"/>
      <c r="N55" s="104">
        <f>SUM(N48:N54)</f>
        <v>18937.369871323783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3"/>
      <c r="M65" s="904"/>
      <c r="N65" s="127"/>
    </row>
    <row r="66" spans="1:15" ht="15.75" thickBot="1">
      <c r="B66" s="914" t="s">
        <v>953</v>
      </c>
      <c r="C66" s="868"/>
      <c r="D66" s="868"/>
      <c r="E66" s="868"/>
      <c r="F66" s="868"/>
      <c r="G66" s="868"/>
      <c r="H66" s="868"/>
      <c r="I66" s="868"/>
      <c r="J66" s="868"/>
      <c r="K66" s="868"/>
      <c r="L66" s="868"/>
      <c r="M66" s="869"/>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1"/>
      <c r="C76" s="902"/>
      <c r="D76" s="902"/>
      <c r="E76" s="902"/>
      <c r="F76" s="902"/>
      <c r="G76" s="902"/>
      <c r="H76" s="902"/>
      <c r="I76" s="126"/>
      <c r="J76" s="126"/>
      <c r="K76" s="126"/>
      <c r="L76" s="915"/>
      <c r="M76" s="915"/>
      <c r="N76" s="127"/>
    </row>
    <row r="77" spans="1:15" ht="15.75" thickBot="1">
      <c r="B77" s="914" t="s">
        <v>953</v>
      </c>
      <c r="C77" s="868"/>
      <c r="D77" s="868"/>
      <c r="E77" s="868"/>
      <c r="F77" s="868"/>
      <c r="G77" s="868"/>
      <c r="H77" s="868"/>
      <c r="I77" s="868"/>
      <c r="J77" s="868"/>
      <c r="K77" s="868"/>
      <c r="L77" s="868"/>
      <c r="M77" s="869"/>
      <c r="N77" s="460">
        <f>SUM(N71:N76)</f>
        <v>10747.412180720399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30222.152661080203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6044.4305322160408</v>
      </c>
      <c r="M84" s="861"/>
      <c r="N84" s="51"/>
    </row>
    <row r="85" spans="1:14">
      <c r="B85" s="89" t="s">
        <v>973</v>
      </c>
      <c r="C85" s="90"/>
      <c r="D85" s="90"/>
      <c r="E85" s="90"/>
      <c r="F85" s="90"/>
      <c r="G85" s="90"/>
      <c r="H85" s="90"/>
      <c r="I85" s="87"/>
      <c r="J85" s="88"/>
      <c r="K85" s="304">
        <v>0.05</v>
      </c>
      <c r="L85" s="860">
        <f>N79*K85</f>
        <v>1511.1076330540102</v>
      </c>
      <c r="M85" s="861"/>
      <c r="N85" s="51"/>
    </row>
    <row r="86" spans="1:14" ht="15.75" thickBot="1">
      <c r="B86" s="91" t="s">
        <v>974</v>
      </c>
      <c r="C86" s="92"/>
      <c r="D86" s="92"/>
      <c r="E86" s="92"/>
      <c r="F86" s="92"/>
      <c r="G86" s="92"/>
      <c r="H86" s="92"/>
      <c r="I86" s="93"/>
      <c r="J86" s="94"/>
      <c r="K86" s="305">
        <v>0.05</v>
      </c>
      <c r="L86" s="862">
        <f>N79*K86</f>
        <v>1511.1076330540102</v>
      </c>
      <c r="M86" s="863"/>
      <c r="N86" s="51"/>
    </row>
    <row r="87" spans="1:14" ht="15.75" thickBot="1">
      <c r="B87" s="825" t="s">
        <v>953</v>
      </c>
      <c r="C87" s="826"/>
      <c r="D87" s="826"/>
      <c r="E87" s="826"/>
      <c r="F87" s="826"/>
      <c r="G87" s="826"/>
      <c r="H87" s="826"/>
      <c r="I87" s="826"/>
      <c r="J87" s="826"/>
      <c r="K87" s="826"/>
      <c r="L87" s="826"/>
      <c r="M87" s="827"/>
      <c r="N87" s="52">
        <f>L84+L85+L86</f>
        <v>9066.6457983240616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39288.798459404265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1500</v>
      </c>
      <c r="N36" s="272">
        <f>K36/M36</f>
        <v>30.667889026707513</v>
      </c>
    </row>
    <row r="37" spans="1:14">
      <c r="A37" s="113" t="s">
        <v>361</v>
      </c>
      <c r="B37" s="874" t="str">
        <f>VLOOKUP(A37,EQUIPOS!A7:D154,3,FALSE)</f>
        <v>Vehículo delineador</v>
      </c>
      <c r="C37" s="875"/>
      <c r="D37" s="875"/>
      <c r="E37" s="875"/>
      <c r="F37" s="875"/>
      <c r="G37" s="875"/>
      <c r="H37" s="876"/>
      <c r="I37" s="421"/>
      <c r="J37" s="422"/>
      <c r="K37" s="269">
        <f>VLOOKUP(A37,EQUIPOS!A7:D164,4,FALSE)</f>
        <v>238301.32404494329</v>
      </c>
      <c r="L37" s="335"/>
      <c r="M37" s="336">
        <v>1500</v>
      </c>
      <c r="N37" s="272">
        <f>K37/M37</f>
        <v>158.86754936329552</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0.22423270301200668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189.75967109301504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5474.8890790912828</v>
      </c>
      <c r="N48" s="272">
        <f>K48*M48</f>
        <v>251.844897638199</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66780.443998561896</v>
      </c>
      <c r="N49" s="272">
        <f>K49*M49</f>
        <v>934.92621597986658</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25630.945566961433</v>
      </c>
      <c r="N50" s="272">
        <f>K50*M50</f>
        <v>11.021306593793415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1197.7924202118591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22.423270301200667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1409.9753616060748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281.99507232121499</v>
      </c>
      <c r="M84" s="861"/>
      <c r="N84" s="51"/>
    </row>
    <row r="85" spans="1:14">
      <c r="B85" s="89" t="s">
        <v>973</v>
      </c>
      <c r="C85" s="90"/>
      <c r="D85" s="90"/>
      <c r="E85" s="90"/>
      <c r="F85" s="90"/>
      <c r="G85" s="90"/>
      <c r="H85" s="90"/>
      <c r="I85" s="87"/>
      <c r="J85" s="88"/>
      <c r="K85" s="304">
        <v>0.05</v>
      </c>
      <c r="L85" s="860">
        <f>N79*K85</f>
        <v>70.498768080303748</v>
      </c>
      <c r="M85" s="861"/>
      <c r="N85" s="51"/>
    </row>
    <row r="86" spans="1:14" ht="15.75" thickBot="1">
      <c r="B86" s="91" t="s">
        <v>974</v>
      </c>
      <c r="C86" s="92"/>
      <c r="D86" s="92"/>
      <c r="E86" s="92"/>
      <c r="F86" s="92"/>
      <c r="G86" s="92"/>
      <c r="H86" s="92"/>
      <c r="I86" s="93"/>
      <c r="J86" s="94"/>
      <c r="K86" s="305">
        <v>0.05</v>
      </c>
      <c r="L86" s="862">
        <f>N79*K86</f>
        <v>70.498768080303748</v>
      </c>
      <c r="M86" s="863"/>
      <c r="N86" s="51"/>
    </row>
    <row r="87" spans="1:14" ht="15.75" thickBot="1">
      <c r="B87" s="825" t="s">
        <v>953</v>
      </c>
      <c r="C87" s="826"/>
      <c r="D87" s="826"/>
      <c r="E87" s="826"/>
      <c r="F87" s="826"/>
      <c r="G87" s="826"/>
      <c r="H87" s="826"/>
      <c r="I87" s="826"/>
      <c r="J87" s="826"/>
      <c r="K87" s="826"/>
      <c r="L87" s="826"/>
      <c r="M87" s="827"/>
      <c r="N87" s="52">
        <f>L84+L85+L86</f>
        <v>422.99260848182251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1832.9679700878974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1200</v>
      </c>
      <c r="N36" s="272">
        <f>K36/M36</f>
        <v>38.334861283384392</v>
      </c>
    </row>
    <row r="37" spans="1:14">
      <c r="A37" s="113" t="s">
        <v>201</v>
      </c>
      <c r="B37" s="874" t="str">
        <f>VLOOKUP(A37,EQUIPOS!A7:D154,3,FALSE)</f>
        <v>Equipo autopropulsado para pintura termoplástica</v>
      </c>
      <c r="C37" s="875"/>
      <c r="D37" s="875"/>
      <c r="E37" s="875"/>
      <c r="F37" s="875"/>
      <c r="G37" s="875"/>
      <c r="H37" s="876"/>
      <c r="I37" s="421"/>
      <c r="J37" s="422"/>
      <c r="K37" s="269">
        <f>VLOOKUP(A37,EQUIPOS!A7:D164,4,FALSE)</f>
        <v>105102.33069231124</v>
      </c>
      <c r="L37" s="335"/>
      <c r="M37" s="336">
        <v>1200</v>
      </c>
      <c r="N37" s="272">
        <f>K37/M37</f>
        <v>87.585275576926037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0.39306379543167497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126.31320065574211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5474.8890790912828</v>
      </c>
      <c r="N48" s="272">
        <f>K48*M48</f>
        <v>591.28802054185849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8943.8094640931104</v>
      </c>
      <c r="N49" s="272">
        <f>K49*M49</f>
        <v>697.61713819926263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1288.9051587411211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39.306379543167495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1454.5247389400306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290.90494778800615</v>
      </c>
      <c r="M84" s="861"/>
      <c r="N84" s="51"/>
    </row>
    <row r="85" spans="1:14">
      <c r="B85" s="89" t="s">
        <v>973</v>
      </c>
      <c r="C85" s="90"/>
      <c r="D85" s="90"/>
      <c r="E85" s="90"/>
      <c r="F85" s="90"/>
      <c r="G85" s="90"/>
      <c r="H85" s="90"/>
      <c r="I85" s="87"/>
      <c r="J85" s="88"/>
      <c r="K85" s="304">
        <v>0.05</v>
      </c>
      <c r="L85" s="860">
        <f>N79*K85</f>
        <v>72.726236947001539</v>
      </c>
      <c r="M85" s="861"/>
      <c r="N85" s="51"/>
    </row>
    <row r="86" spans="1:14" ht="15.75" thickBot="1">
      <c r="B86" s="91" t="s">
        <v>974</v>
      </c>
      <c r="C86" s="92"/>
      <c r="D86" s="92"/>
      <c r="E86" s="92"/>
      <c r="F86" s="92"/>
      <c r="G86" s="92"/>
      <c r="H86" s="92"/>
      <c r="I86" s="93"/>
      <c r="J86" s="94"/>
      <c r="K86" s="305">
        <v>0.05</v>
      </c>
      <c r="L86" s="862">
        <f>N79*K86</f>
        <v>72.726236947001539</v>
      </c>
      <c r="M86" s="863"/>
      <c r="N86" s="51"/>
    </row>
    <row r="87" spans="1:14" ht="15.75" thickBot="1">
      <c r="B87" s="825" t="s">
        <v>953</v>
      </c>
      <c r="C87" s="826"/>
      <c r="D87" s="826"/>
      <c r="E87" s="826"/>
      <c r="F87" s="826"/>
      <c r="G87" s="826"/>
      <c r="H87" s="826"/>
      <c r="I87" s="826"/>
      <c r="J87" s="826"/>
      <c r="K87" s="826"/>
      <c r="L87" s="826"/>
      <c r="M87" s="827"/>
      <c r="N87" s="52">
        <f>L84+L85+L86</f>
        <v>436.35742168200926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1890.8821606220399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199</v>
      </c>
      <c r="B36" s="874" t="str">
        <f>VLOOKUP(A36,EQUIPOS!A6:D154,3,FALSE)</f>
        <v xml:space="preserve">Equipo de pintura (Compresor), Presión máxima de trabajo 3300 psi.
</v>
      </c>
      <c r="C36" s="875"/>
      <c r="D36" s="875"/>
      <c r="E36" s="875"/>
      <c r="F36" s="875"/>
      <c r="G36" s="875"/>
      <c r="H36" s="876"/>
      <c r="I36" s="267"/>
      <c r="J36" s="268"/>
      <c r="K36" s="269">
        <f>VLOOKUP(A36,EQUIPOS!A6:D163,4,FALSE)</f>
        <v>5007.3260186710386</v>
      </c>
      <c r="L36" s="270"/>
      <c r="M36" s="336">
        <v>6.1</v>
      </c>
      <c r="N36" s="272">
        <f>K36/M36</f>
        <v>820.8731178149244</v>
      </c>
    </row>
    <row r="37" spans="1:14">
      <c r="A37" s="113" t="s">
        <v>138</v>
      </c>
      <c r="B37" s="874" t="str">
        <f>VLOOKUP(A37,EQUIPOS!A7:D154,3,FALSE)</f>
        <v>Camioneta D-300</v>
      </c>
      <c r="C37" s="875"/>
      <c r="D37" s="875"/>
      <c r="E37" s="875"/>
      <c r="F37" s="875"/>
      <c r="G37" s="875"/>
      <c r="H37" s="876"/>
      <c r="I37" s="421"/>
      <c r="J37" s="422"/>
      <c r="K37" s="269">
        <f>VLOOKUP(A37,EQUIPOS!A7:D164,4,FALSE)</f>
        <v>46001.83354006127</v>
      </c>
      <c r="L37" s="335"/>
      <c r="M37" s="336">
        <v>6.1</v>
      </c>
      <c r="N37" s="272">
        <f>K37/M37</f>
        <v>7541.284186895291</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77.324025330821314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8439.4813300410369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5474.8890790912828</v>
      </c>
      <c r="N48" s="272">
        <f>K48*M48</f>
        <v>2091.4076282128699</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25630.945566961433</v>
      </c>
      <c r="N49" s="272">
        <f>K49*M49</f>
        <v>1281.5472783480718</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66780.443998561896</v>
      </c>
      <c r="N50" s="272">
        <f>K50*M50</f>
        <v>8013.6532798274275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11386.60818638837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867"/>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7732.4025330821314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27558.492049511537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5511.6984099023075</v>
      </c>
      <c r="M84" s="861"/>
      <c r="N84" s="51"/>
    </row>
    <row r="85" spans="1:14">
      <c r="B85" s="89" t="s">
        <v>973</v>
      </c>
      <c r="C85" s="90"/>
      <c r="D85" s="90"/>
      <c r="E85" s="90"/>
      <c r="F85" s="90"/>
      <c r="G85" s="90"/>
      <c r="H85" s="90"/>
      <c r="I85" s="87"/>
      <c r="J85" s="88"/>
      <c r="K85" s="304">
        <v>0.05</v>
      </c>
      <c r="L85" s="860">
        <f>N79*K85</f>
        <v>1377.9246024755769</v>
      </c>
      <c r="M85" s="861"/>
      <c r="N85" s="51"/>
    </row>
    <row r="86" spans="1:14" ht="15.75" thickBot="1">
      <c r="B86" s="91" t="s">
        <v>974</v>
      </c>
      <c r="C86" s="92"/>
      <c r="D86" s="92"/>
      <c r="E86" s="92"/>
      <c r="F86" s="92"/>
      <c r="G86" s="92"/>
      <c r="H86" s="92"/>
      <c r="I86" s="93"/>
      <c r="J86" s="94"/>
      <c r="K86" s="305">
        <v>0.05</v>
      </c>
      <c r="L86" s="862">
        <f>N79*K86</f>
        <v>1377.9246024755769</v>
      </c>
      <c r="M86" s="863"/>
      <c r="N86" s="51"/>
    </row>
    <row r="87" spans="1:14" ht="15.75" thickBot="1">
      <c r="B87" s="825" t="s">
        <v>953</v>
      </c>
      <c r="C87" s="826"/>
      <c r="D87" s="826"/>
      <c r="E87" s="826"/>
      <c r="F87" s="826"/>
      <c r="G87" s="826"/>
      <c r="H87" s="826"/>
      <c r="I87" s="826"/>
      <c r="J87" s="826"/>
      <c r="K87" s="826"/>
      <c r="L87" s="826"/>
      <c r="M87" s="827"/>
      <c r="N87" s="52">
        <f>L84+L85+L86</f>
        <v>8267.5476148534617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35826.039664365002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6</v>
      </c>
      <c r="N36" s="272">
        <f>K36/M36</f>
        <v>7666.9722566768787</v>
      </c>
    </row>
    <row r="37" spans="1:14">
      <c r="A37" s="113" t="s">
        <v>1711</v>
      </c>
      <c r="B37" s="874" t="str">
        <f>VLOOKUP(A37,EQUIPOS!A7:D154,3,FALSE)</f>
        <v>Caldera para pintura termoplástica</v>
      </c>
      <c r="C37" s="875"/>
      <c r="D37" s="875"/>
      <c r="E37" s="875"/>
      <c r="F37" s="875"/>
      <c r="G37" s="875"/>
      <c r="H37" s="876"/>
      <c r="I37" s="421"/>
      <c r="J37" s="422"/>
      <c r="K37" s="269">
        <f>VLOOKUP(A37,EQUIPOS!A7:D164,4,FALSE)</f>
        <v>63893.892123840691</v>
      </c>
      <c r="L37" s="335"/>
      <c r="M37" s="336">
        <v>6</v>
      </c>
      <c r="N37" s="272">
        <f>K37/M37</f>
        <v>10648.982020640115</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89.890050753001674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18405.844328069994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5474.8890790912828</v>
      </c>
      <c r="N48" s="272">
        <f>K48*M48</f>
        <v>4927.4001711821547</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8943.8094640931104</v>
      </c>
      <c r="N49" s="272">
        <f>K49*M49</f>
        <v>5813.4761516605222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10740.876322842676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8989.0050753001669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38135.725726212841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7627.1451452425681</v>
      </c>
      <c r="M84" s="861"/>
      <c r="N84" s="51"/>
    </row>
    <row r="85" spans="1:14">
      <c r="B85" s="89" t="s">
        <v>973</v>
      </c>
      <c r="C85" s="90"/>
      <c r="D85" s="90"/>
      <c r="E85" s="90"/>
      <c r="F85" s="90"/>
      <c r="G85" s="90"/>
      <c r="H85" s="90"/>
      <c r="I85" s="87"/>
      <c r="J85" s="88"/>
      <c r="K85" s="304">
        <v>0.05</v>
      </c>
      <c r="L85" s="860">
        <f>N79*K85</f>
        <v>1906.786286310642</v>
      </c>
      <c r="M85" s="861"/>
      <c r="N85" s="51"/>
    </row>
    <row r="86" spans="1:14" ht="15.75" thickBot="1">
      <c r="B86" s="91" t="s">
        <v>974</v>
      </c>
      <c r="C86" s="92"/>
      <c r="D86" s="92"/>
      <c r="E86" s="92"/>
      <c r="F86" s="92"/>
      <c r="G86" s="92"/>
      <c r="H86" s="92"/>
      <c r="I86" s="93"/>
      <c r="J86" s="94"/>
      <c r="K86" s="305">
        <v>0.05</v>
      </c>
      <c r="L86" s="862">
        <f>N79*K86</f>
        <v>1906.786286310642</v>
      </c>
      <c r="M86" s="863"/>
      <c r="N86" s="51"/>
    </row>
    <row r="87" spans="1:14" ht="15.75" thickBot="1">
      <c r="B87" s="825" t="s">
        <v>953</v>
      </c>
      <c r="C87" s="826"/>
      <c r="D87" s="826"/>
      <c r="E87" s="826"/>
      <c r="F87" s="826"/>
      <c r="G87" s="826"/>
      <c r="H87" s="826"/>
      <c r="I87" s="826"/>
      <c r="J87" s="826"/>
      <c r="K87" s="826"/>
      <c r="L87" s="826"/>
      <c r="M87" s="827"/>
      <c r="N87" s="52">
        <f>L84+L85+L86</f>
        <v>11440.717717863852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49576.443444076693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250</v>
      </c>
      <c r="N36" s="272">
        <f>K36/M36</f>
        <v>184.00733416024508</v>
      </c>
    </row>
    <row r="37" spans="1:14">
      <c r="A37" s="113" t="s">
        <v>251</v>
      </c>
      <c r="B37" s="874" t="str">
        <f>VLOOKUP(A37,EQUIPOS!A7:D154,3,FALSE)</f>
        <v>Maquina térmica pegatachas</v>
      </c>
      <c r="C37" s="875"/>
      <c r="D37" s="875"/>
      <c r="E37" s="875"/>
      <c r="F37" s="875"/>
      <c r="G37" s="875"/>
      <c r="H37" s="876"/>
      <c r="I37" s="421"/>
      <c r="J37" s="422"/>
      <c r="K37" s="269">
        <f>VLOOKUP(A37,EQUIPOS!A7:D164,4,FALSE)</f>
        <v>26119.490102742693</v>
      </c>
      <c r="L37" s="335"/>
      <c r="M37" s="336">
        <v>250</v>
      </c>
      <c r="N37" s="272">
        <f>K37/M37</f>
        <v>104.47796041097077</v>
      </c>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1.0747412180720399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289.56003578928789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8943.8094640931104</v>
      </c>
      <c r="N48" s="272">
        <f>K48*M48</f>
        <v>715.5047571274489</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6439.5428141470393</v>
      </c>
      <c r="N49" s="272">
        <f>K49*M49</f>
        <v>6439.5428141470393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7155.0475712744883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107.474121807204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7552.0817288709804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1510.4163457741961</v>
      </c>
      <c r="M84" s="861"/>
      <c r="N84" s="51"/>
    </row>
    <row r="85" spans="1:14">
      <c r="B85" s="89" t="s">
        <v>973</v>
      </c>
      <c r="C85" s="90"/>
      <c r="D85" s="90"/>
      <c r="E85" s="90"/>
      <c r="F85" s="90"/>
      <c r="G85" s="90"/>
      <c r="H85" s="90"/>
      <c r="I85" s="87"/>
      <c r="J85" s="88"/>
      <c r="K85" s="304">
        <v>0.05</v>
      </c>
      <c r="L85" s="860">
        <f>N79*K85</f>
        <v>377.60408644354902</v>
      </c>
      <c r="M85" s="861"/>
      <c r="N85" s="51"/>
    </row>
    <row r="86" spans="1:14" ht="15.75" thickBot="1">
      <c r="B86" s="91" t="s">
        <v>974</v>
      </c>
      <c r="C86" s="92"/>
      <c r="D86" s="92"/>
      <c r="E86" s="92"/>
      <c r="F86" s="92"/>
      <c r="G86" s="92"/>
      <c r="H86" s="92"/>
      <c r="I86" s="93"/>
      <c r="J86" s="94"/>
      <c r="K86" s="305">
        <v>0.05</v>
      </c>
      <c r="L86" s="862">
        <f>N79*K86</f>
        <v>377.60408644354902</v>
      </c>
      <c r="M86" s="863"/>
      <c r="N86" s="51"/>
    </row>
    <row r="87" spans="1:14" ht="15.75" thickBot="1">
      <c r="B87" s="825" t="s">
        <v>953</v>
      </c>
      <c r="C87" s="826"/>
      <c r="D87" s="826"/>
      <c r="E87" s="826"/>
      <c r="F87" s="826"/>
      <c r="G87" s="826"/>
      <c r="H87" s="826"/>
      <c r="I87" s="826"/>
      <c r="J87" s="826"/>
      <c r="K87" s="826"/>
      <c r="L87" s="826"/>
      <c r="M87" s="827"/>
      <c r="N87" s="52">
        <f>L84+L85+L86</f>
        <v>2265.6245186612941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9817.7062475322746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3.75</v>
      </c>
      <c r="N36" s="272">
        <f>K36/M36</f>
        <v>12267.155610683005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12356.848691887808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113288.25321184607</v>
      </c>
      <c r="N48" s="272">
        <f>K48*M48</f>
        <v>113288.25321184607</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293953.20438652689</v>
      </c>
      <c r="N49" s="272">
        <f>K49*M49</f>
        <v>293953.20438652689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386447.10059435648</v>
      </c>
      <c r="N50" s="272">
        <f>K50*M50</f>
        <v>11593.413017830693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418834.87061620364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440161.02742857172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88032.205485714352</v>
      </c>
      <c r="M84" s="861"/>
      <c r="N84" s="51"/>
    </row>
    <row r="85" spans="1:14">
      <c r="B85" s="89" t="s">
        <v>973</v>
      </c>
      <c r="C85" s="90"/>
      <c r="D85" s="90"/>
      <c r="E85" s="90"/>
      <c r="F85" s="90"/>
      <c r="G85" s="90"/>
      <c r="H85" s="90"/>
      <c r="I85" s="87"/>
      <c r="J85" s="88"/>
      <c r="K85" s="304">
        <v>0.05</v>
      </c>
      <c r="L85" s="860">
        <f>N79*K85</f>
        <v>22008.051371428588</v>
      </c>
      <c r="M85" s="861"/>
      <c r="N85" s="51"/>
    </row>
    <row r="86" spans="1:14" ht="15.75" thickBot="1">
      <c r="B86" s="91" t="s">
        <v>974</v>
      </c>
      <c r="C86" s="92"/>
      <c r="D86" s="92"/>
      <c r="E86" s="92"/>
      <c r="F86" s="92"/>
      <c r="G86" s="92"/>
      <c r="H86" s="92"/>
      <c r="I86" s="93"/>
      <c r="J86" s="94"/>
      <c r="K86" s="305">
        <v>0.05</v>
      </c>
      <c r="L86" s="862">
        <f>N79*K86</f>
        <v>22008.051371428588</v>
      </c>
      <c r="M86" s="863"/>
      <c r="N86" s="51"/>
    </row>
    <row r="87" spans="1:14" ht="15.75" thickBot="1">
      <c r="B87" s="825" t="s">
        <v>953</v>
      </c>
      <c r="C87" s="826"/>
      <c r="D87" s="826"/>
      <c r="E87" s="826"/>
      <c r="F87" s="826"/>
      <c r="G87" s="826"/>
      <c r="H87" s="826"/>
      <c r="I87" s="826"/>
      <c r="J87" s="826"/>
      <c r="K87" s="826"/>
      <c r="L87" s="826"/>
      <c r="M87" s="827"/>
      <c r="N87" s="52">
        <f>L84+L85+L86</f>
        <v>132048.30822857152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572209.33565714327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8.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3.75</v>
      </c>
      <c r="N36" s="272">
        <f>K36/M36</f>
        <v>12267.155610683005</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89.693081204802652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12356.848691887808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113288.25321184607</v>
      </c>
      <c r="N48" s="272">
        <f>K48*M48</f>
        <v>113288.25321184607</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287394.41077952529</v>
      </c>
      <c r="N49" s="272">
        <f>K49*M49</f>
        <v>287394.41077952529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386447.10059435648</v>
      </c>
      <c r="N50" s="272">
        <f>K50*M50</f>
        <v>11593.413017830693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412276.07700920204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8969.3081204802656</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433602.23382157012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86720.446764314023</v>
      </c>
      <c r="M84" s="861"/>
      <c r="N84" s="51"/>
    </row>
    <row r="85" spans="1:14">
      <c r="B85" s="89" t="s">
        <v>973</v>
      </c>
      <c r="C85" s="90"/>
      <c r="D85" s="90"/>
      <c r="E85" s="90"/>
      <c r="F85" s="90"/>
      <c r="G85" s="90"/>
      <c r="H85" s="90"/>
      <c r="I85" s="87"/>
      <c r="J85" s="88"/>
      <c r="K85" s="304">
        <v>0.05</v>
      </c>
      <c r="L85" s="860">
        <f>N79*K85</f>
        <v>21680.111691078506</v>
      </c>
      <c r="M85" s="861"/>
      <c r="N85" s="51"/>
    </row>
    <row r="86" spans="1:14" ht="15.75" thickBot="1">
      <c r="B86" s="91" t="s">
        <v>974</v>
      </c>
      <c r="C86" s="92"/>
      <c r="D86" s="92"/>
      <c r="E86" s="92"/>
      <c r="F86" s="92"/>
      <c r="G86" s="92"/>
      <c r="H86" s="92"/>
      <c r="I86" s="93"/>
      <c r="J86" s="94"/>
      <c r="K86" s="305">
        <v>0.05</v>
      </c>
      <c r="L86" s="862">
        <f>N79*K86</f>
        <v>21680.111691078506</v>
      </c>
      <c r="M86" s="863"/>
      <c r="N86" s="51"/>
    </row>
    <row r="87" spans="1:14" ht="15.75" thickBot="1">
      <c r="B87" s="825" t="s">
        <v>953</v>
      </c>
      <c r="C87" s="826"/>
      <c r="D87" s="826"/>
      <c r="E87" s="826"/>
      <c r="F87" s="826"/>
      <c r="G87" s="826"/>
      <c r="H87" s="826"/>
      <c r="I87" s="826"/>
      <c r="J87" s="826"/>
      <c r="K87" s="826"/>
      <c r="L87" s="826"/>
      <c r="M87" s="827"/>
      <c r="N87" s="52">
        <f>L84+L85+L86</f>
        <v>130080.67014647103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563682.90396804118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3</v>
      </c>
      <c r="N36" s="272">
        <f>K36/M36</f>
        <v>15333.944513353757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45.109166666666674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15379.053680020425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112657.79129969134</v>
      </c>
      <c r="N48" s="272">
        <f>K48*M48</f>
        <v>112657.79129969134</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386447.10059435648</v>
      </c>
      <c r="N49" s="272">
        <f>K49*M49</f>
        <v>23186.826035661386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135844.61733535273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4510.916666666667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155734.5876820398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31146.91753640796</v>
      </c>
      <c r="M84" s="861"/>
      <c r="N84" s="51"/>
    </row>
    <row r="85" spans="1:14">
      <c r="B85" s="89" t="s">
        <v>973</v>
      </c>
      <c r="C85" s="90"/>
      <c r="D85" s="90"/>
      <c r="E85" s="90"/>
      <c r="F85" s="90"/>
      <c r="G85" s="90"/>
      <c r="H85" s="90"/>
      <c r="I85" s="87"/>
      <c r="J85" s="88"/>
      <c r="K85" s="304">
        <v>0.05</v>
      </c>
      <c r="L85" s="860">
        <f>N79*K85</f>
        <v>7786.72938410199</v>
      </c>
      <c r="M85" s="861"/>
      <c r="N85" s="51"/>
    </row>
    <row r="86" spans="1:14" ht="15.75" thickBot="1">
      <c r="B86" s="91" t="s">
        <v>974</v>
      </c>
      <c r="C86" s="92"/>
      <c r="D86" s="92"/>
      <c r="E86" s="92"/>
      <c r="F86" s="92"/>
      <c r="G86" s="92"/>
      <c r="H86" s="92"/>
      <c r="I86" s="93"/>
      <c r="J86" s="94"/>
      <c r="K86" s="305">
        <v>0.05</v>
      </c>
      <c r="L86" s="862">
        <f>N79*K86</f>
        <v>7786.72938410199</v>
      </c>
      <c r="M86" s="863"/>
      <c r="N86" s="51"/>
    </row>
    <row r="87" spans="1:14" ht="15.75" thickBot="1">
      <c r="B87" s="825" t="s">
        <v>953</v>
      </c>
      <c r="C87" s="826"/>
      <c r="D87" s="826"/>
      <c r="E87" s="826"/>
      <c r="F87" s="826"/>
      <c r="G87" s="826"/>
      <c r="H87" s="826"/>
      <c r="I87" s="826"/>
      <c r="J87" s="826"/>
      <c r="K87" s="826"/>
      <c r="L87" s="826"/>
      <c r="M87" s="827"/>
      <c r="N87" s="52">
        <f>L84+L85+L86</f>
        <v>46720.376304611942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202454.96398665174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135</v>
      </c>
      <c r="B36" s="874" t="str">
        <f>VLOOKUP(A36,EQUIPOS!A6:D154,3,FALSE)</f>
        <v>Camión 350</v>
      </c>
      <c r="C36" s="875"/>
      <c r="D36" s="875"/>
      <c r="E36" s="875"/>
      <c r="F36" s="875"/>
      <c r="G36" s="875"/>
      <c r="H36" s="876"/>
      <c r="I36" s="267"/>
      <c r="J36" s="268"/>
      <c r="K36" s="269">
        <f>VLOOKUP(A36,EQUIPOS!A6:D163,4,FALSE)</f>
        <v>61335.77805341503</v>
      </c>
      <c r="L36" s="270"/>
      <c r="M36" s="336">
        <v>6.25</v>
      </c>
      <c r="N36" s="272">
        <f>K36/M36</f>
        <v>9813.7244885464042</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323.210243614408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10136.934732160813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162192.10028708339</v>
      </c>
      <c r="N48" s="272">
        <f>K48*M48</f>
        <v>40548.025071770848</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299085.24743616127</v>
      </c>
      <c r="N49" s="272">
        <f>K49*M49</f>
        <v>72417.735456697643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112965.7605284685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6464.2048722881591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129566.90013291746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25913.380026583494</v>
      </c>
      <c r="M84" s="861"/>
      <c r="N84" s="51"/>
    </row>
    <row r="85" spans="1:14">
      <c r="B85" s="89" t="s">
        <v>973</v>
      </c>
      <c r="C85" s="90"/>
      <c r="D85" s="90"/>
      <c r="E85" s="90"/>
      <c r="F85" s="90"/>
      <c r="G85" s="90"/>
      <c r="H85" s="90"/>
      <c r="I85" s="87"/>
      <c r="J85" s="88"/>
      <c r="K85" s="304">
        <v>0.05</v>
      </c>
      <c r="L85" s="860">
        <f>N79*K85</f>
        <v>6478.3450066458736</v>
      </c>
      <c r="M85" s="861"/>
      <c r="N85" s="51"/>
    </row>
    <row r="86" spans="1:14" ht="15.75" thickBot="1">
      <c r="B86" s="91" t="s">
        <v>974</v>
      </c>
      <c r="C86" s="92"/>
      <c r="D86" s="92"/>
      <c r="E86" s="92"/>
      <c r="F86" s="92"/>
      <c r="G86" s="92"/>
      <c r="H86" s="92"/>
      <c r="I86" s="93"/>
      <c r="J86" s="94"/>
      <c r="K86" s="305">
        <v>0.05</v>
      </c>
      <c r="L86" s="862">
        <f>N79*K86</f>
        <v>6478.3450066458736</v>
      </c>
      <c r="M86" s="863"/>
      <c r="N86" s="51"/>
    </row>
    <row r="87" spans="1:14" ht="15.75" thickBot="1">
      <c r="B87" s="825" t="s">
        <v>953</v>
      </c>
      <c r="C87" s="826"/>
      <c r="D87" s="826"/>
      <c r="E87" s="826"/>
      <c r="F87" s="826"/>
      <c r="G87" s="826"/>
      <c r="H87" s="826"/>
      <c r="I87" s="826"/>
      <c r="J87" s="826"/>
      <c r="K87" s="826"/>
      <c r="L87" s="826"/>
      <c r="M87" s="827"/>
      <c r="N87" s="52">
        <f>L84+L85+L86</f>
        <v>38870.070039875245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168436.9701727927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36.087333333333333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59625.3964272874</v>
      </c>
      <c r="N48" s="272">
        <f>K48*M48</f>
        <v>59625.3964272874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59625.3964272874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3608.7333333333331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63270.217093954067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12654.043418790814</v>
      </c>
      <c r="M84" s="861"/>
      <c r="N84" s="51"/>
    </row>
    <row r="85" spans="1:14">
      <c r="B85" s="89" t="s">
        <v>973</v>
      </c>
      <c r="C85" s="90"/>
      <c r="D85" s="90"/>
      <c r="E85" s="90"/>
      <c r="F85" s="90"/>
      <c r="G85" s="90"/>
      <c r="H85" s="90"/>
      <c r="I85" s="87"/>
      <c r="J85" s="88"/>
      <c r="K85" s="304">
        <v>0.05</v>
      </c>
      <c r="L85" s="860">
        <f>N79*K85</f>
        <v>3163.5108546977035</v>
      </c>
      <c r="M85" s="861"/>
      <c r="N85" s="51"/>
    </row>
    <row r="86" spans="1:14" ht="15.75" thickBot="1">
      <c r="B86" s="91" t="s">
        <v>974</v>
      </c>
      <c r="C86" s="92"/>
      <c r="D86" s="92"/>
      <c r="E86" s="92"/>
      <c r="F86" s="92"/>
      <c r="G86" s="92"/>
      <c r="H86" s="92"/>
      <c r="I86" s="93"/>
      <c r="J86" s="94"/>
      <c r="K86" s="305">
        <v>0.05</v>
      </c>
      <c r="L86" s="862">
        <f>N79*K86</f>
        <v>3163.5108546977035</v>
      </c>
      <c r="M86" s="863"/>
      <c r="N86" s="51"/>
    </row>
    <row r="87" spans="1:14" ht="15.75" thickBot="1">
      <c r="B87" s="825" t="s">
        <v>953</v>
      </c>
      <c r="C87" s="826"/>
      <c r="D87" s="826"/>
      <c r="E87" s="826"/>
      <c r="F87" s="826"/>
      <c r="G87" s="826"/>
      <c r="H87" s="826"/>
      <c r="I87" s="826"/>
      <c r="J87" s="826"/>
      <c r="K87" s="826"/>
      <c r="L87" s="826"/>
      <c r="M87" s="827"/>
      <c r="N87" s="52">
        <f>L84+L85+L86</f>
        <v>18981.065128186219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82251.282222140289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59029.142463014534</v>
      </c>
      <c r="N48" s="272">
        <f>K48*M48</f>
        <v>59029.142463014534</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59029.142463014534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62799.646600945569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12559.929320189114</v>
      </c>
      <c r="M84" s="861"/>
      <c r="N84" s="51"/>
    </row>
    <row r="85" spans="1:14">
      <c r="B85" s="89" t="s">
        <v>973</v>
      </c>
      <c r="C85" s="90"/>
      <c r="D85" s="90"/>
      <c r="E85" s="90"/>
      <c r="F85" s="90"/>
      <c r="G85" s="90"/>
      <c r="H85" s="90"/>
      <c r="I85" s="87"/>
      <c r="J85" s="88"/>
      <c r="K85" s="304">
        <v>0.05</v>
      </c>
      <c r="L85" s="860">
        <f>N79*K85</f>
        <v>3139.9823300472785</v>
      </c>
      <c r="M85" s="861"/>
      <c r="N85" s="51"/>
    </row>
    <row r="86" spans="1:14" ht="15.75" thickBot="1">
      <c r="B86" s="91" t="s">
        <v>974</v>
      </c>
      <c r="C86" s="92"/>
      <c r="D86" s="92"/>
      <c r="E86" s="92"/>
      <c r="F86" s="92"/>
      <c r="G86" s="92"/>
      <c r="H86" s="92"/>
      <c r="I86" s="93"/>
      <c r="J86" s="94"/>
      <c r="K86" s="305">
        <v>0.05</v>
      </c>
      <c r="L86" s="862">
        <f>N79*K86</f>
        <v>3139.9823300472785</v>
      </c>
      <c r="M86" s="863"/>
      <c r="N86" s="51"/>
    </row>
    <row r="87" spans="1:14" ht="15.75" thickBot="1">
      <c r="B87" s="825" t="s">
        <v>953</v>
      </c>
      <c r="C87" s="826"/>
      <c r="D87" s="826"/>
      <c r="E87" s="826"/>
      <c r="F87" s="826"/>
      <c r="G87" s="826"/>
      <c r="H87" s="826"/>
      <c r="I87" s="826"/>
      <c r="J87" s="826"/>
      <c r="K87" s="826"/>
      <c r="L87" s="826"/>
      <c r="M87" s="827"/>
      <c r="N87" s="52">
        <f>L84+L85+L86</f>
        <v>18839.893980283672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81639.540581229245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37.331724137931033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54727.3958023901</v>
      </c>
      <c r="N48" s="272">
        <f>K48*M48</f>
        <v>54727.3958023901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54727.3958023901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3733.1724137931033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58497.899940321135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11699.579988064228</v>
      </c>
      <c r="M84" s="861"/>
      <c r="N84" s="51"/>
    </row>
    <row r="85" spans="1:14">
      <c r="B85" s="89" t="s">
        <v>973</v>
      </c>
      <c r="C85" s="90"/>
      <c r="D85" s="90"/>
      <c r="E85" s="90"/>
      <c r="F85" s="90"/>
      <c r="G85" s="90"/>
      <c r="H85" s="90"/>
      <c r="I85" s="87"/>
      <c r="J85" s="88"/>
      <c r="K85" s="304">
        <v>0.05</v>
      </c>
      <c r="L85" s="860">
        <f>N79*K85</f>
        <v>2924.894997016057</v>
      </c>
      <c r="M85" s="861"/>
      <c r="N85" s="51"/>
    </row>
    <row r="86" spans="1:14" ht="15.75" thickBot="1">
      <c r="B86" s="91" t="s">
        <v>974</v>
      </c>
      <c r="C86" s="92"/>
      <c r="D86" s="92"/>
      <c r="E86" s="92"/>
      <c r="F86" s="92"/>
      <c r="G86" s="92"/>
      <c r="H86" s="92"/>
      <c r="I86" s="93"/>
      <c r="J86" s="94"/>
      <c r="K86" s="305">
        <v>0.05</v>
      </c>
      <c r="L86" s="862">
        <f>N79*K86</f>
        <v>2924.894997016057</v>
      </c>
      <c r="M86" s="863"/>
      <c r="N86" s="51"/>
    </row>
    <row r="87" spans="1:14" ht="15.75" thickBot="1">
      <c r="B87" s="825" t="s">
        <v>953</v>
      </c>
      <c r="C87" s="826"/>
      <c r="D87" s="826"/>
      <c r="E87" s="826"/>
      <c r="F87" s="826"/>
      <c r="G87" s="826"/>
      <c r="H87" s="826"/>
      <c r="I87" s="826"/>
      <c r="J87" s="826"/>
      <c r="K87" s="826"/>
      <c r="L87" s="826"/>
      <c r="M87" s="827"/>
      <c r="N87" s="52">
        <f>L84+L85+L86</f>
        <v>17549.369982096341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76047.269922417472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363</v>
      </c>
      <c r="B36" s="874" t="str">
        <f>VLOOKUP(A36,EQUIPOS!A6:D154,3,FALSE)</f>
        <v>Vibrador de concreto, Motor de 3 hp a 18.000 rpm Mangueras de 4 mt</v>
      </c>
      <c r="C36" s="875"/>
      <c r="D36" s="875"/>
      <c r="E36" s="875"/>
      <c r="F36" s="875"/>
      <c r="G36" s="875"/>
      <c r="H36" s="876"/>
      <c r="I36" s="267"/>
      <c r="J36" s="268"/>
      <c r="K36" s="269">
        <f>VLOOKUP(A36,EQUIPOS!A6:D163,4,FALSE)</f>
        <v>4947.7527629754795</v>
      </c>
      <c r="L36" s="270"/>
      <c r="M36" s="336">
        <v>1.25</v>
      </c>
      <c r="N36" s="272">
        <f>K36/M36</f>
        <v>3958.2022103803838</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0.02</v>
      </c>
      <c r="N41" s="344">
        <f>N77*M41</f>
        <v>538.15848722881594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4496.3606976091996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3007.8883019122663</v>
      </c>
      <c r="N48" s="272">
        <f>K48*M48</f>
        <v>28875.727698357758</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415589.01309819322</v>
      </c>
      <c r="N49" s="272">
        <f>K49*M49</f>
        <v>49870.681571783185</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9480.4380319386964</v>
      </c>
      <c r="N50" s="272">
        <f>K50*M50</f>
        <v>4740.2190159693482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83486.628286110281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26907.924361440797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114890.91334516028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22978.182669032059</v>
      </c>
      <c r="M84" s="861"/>
      <c r="N84" s="51"/>
    </row>
    <row r="85" spans="1:14">
      <c r="B85" s="89" t="s">
        <v>973</v>
      </c>
      <c r="C85" s="90"/>
      <c r="D85" s="90"/>
      <c r="E85" s="90"/>
      <c r="F85" s="90"/>
      <c r="G85" s="90"/>
      <c r="H85" s="90"/>
      <c r="I85" s="87"/>
      <c r="J85" s="88"/>
      <c r="K85" s="304">
        <v>0.05</v>
      </c>
      <c r="L85" s="860">
        <f>N79*K85</f>
        <v>5744.5456672580149</v>
      </c>
      <c r="M85" s="861"/>
      <c r="N85" s="51"/>
    </row>
    <row r="86" spans="1:14" ht="15.75" thickBot="1">
      <c r="B86" s="91" t="s">
        <v>974</v>
      </c>
      <c r="C86" s="92"/>
      <c r="D86" s="92"/>
      <c r="E86" s="92"/>
      <c r="F86" s="92"/>
      <c r="G86" s="92"/>
      <c r="H86" s="92"/>
      <c r="I86" s="93"/>
      <c r="J86" s="94"/>
      <c r="K86" s="305">
        <v>0.05</v>
      </c>
      <c r="L86" s="862">
        <f>N79*K86</f>
        <v>5744.5456672580149</v>
      </c>
      <c r="M86" s="863"/>
      <c r="N86" s="51"/>
    </row>
    <row r="87" spans="1:14" ht="15.75" thickBot="1">
      <c r="B87" s="825" t="s">
        <v>953</v>
      </c>
      <c r="C87" s="826"/>
      <c r="D87" s="826"/>
      <c r="E87" s="826"/>
      <c r="F87" s="826"/>
      <c r="G87" s="826"/>
      <c r="H87" s="826"/>
      <c r="I87" s="826"/>
      <c r="J87" s="826"/>
      <c r="K87" s="826"/>
      <c r="L87" s="826"/>
      <c r="M87" s="827"/>
      <c r="N87" s="52">
        <f>L84+L85+L86</f>
        <v>34467.274003548089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149358.18734870836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7.7329999999999997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11925.079285457481</v>
      </c>
      <c r="N48" s="272">
        <f>K48*M48</f>
        <v>11925.079285457481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11925.079285457481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773.3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12706.112285457481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2541.2224570914964</v>
      </c>
      <c r="M84" s="861"/>
      <c r="N84" s="51"/>
    </row>
    <row r="85" spans="1:14">
      <c r="B85" s="89" t="s">
        <v>973</v>
      </c>
      <c r="C85" s="90"/>
      <c r="D85" s="90"/>
      <c r="E85" s="90"/>
      <c r="F85" s="90"/>
      <c r="G85" s="90"/>
      <c r="H85" s="90"/>
      <c r="I85" s="87"/>
      <c r="J85" s="88"/>
      <c r="K85" s="304">
        <v>0.05</v>
      </c>
      <c r="L85" s="860">
        <f>N79*K85</f>
        <v>635.3056142728741</v>
      </c>
      <c r="M85" s="861"/>
      <c r="N85" s="51"/>
    </row>
    <row r="86" spans="1:14" ht="15.75" thickBot="1">
      <c r="B86" s="91" t="s">
        <v>974</v>
      </c>
      <c r="C86" s="92"/>
      <c r="D86" s="92"/>
      <c r="E86" s="92"/>
      <c r="F86" s="92"/>
      <c r="G86" s="92"/>
      <c r="H86" s="92"/>
      <c r="I86" s="93"/>
      <c r="J86" s="94"/>
      <c r="K86" s="305">
        <v>0.05</v>
      </c>
      <c r="L86" s="862">
        <f>N79*K86</f>
        <v>635.3056142728741</v>
      </c>
      <c r="M86" s="863"/>
      <c r="N86" s="51"/>
    </row>
    <row r="87" spans="1:14" ht="15.75" thickBot="1">
      <c r="B87" s="825" t="s">
        <v>953</v>
      </c>
      <c r="C87" s="826"/>
      <c r="D87" s="826"/>
      <c r="E87" s="826"/>
      <c r="F87" s="826"/>
      <c r="G87" s="826"/>
      <c r="H87" s="826"/>
      <c r="I87" s="826"/>
      <c r="J87" s="826"/>
      <c r="K87" s="826"/>
      <c r="L87" s="826"/>
      <c r="M87" s="827"/>
      <c r="N87" s="52">
        <f>L84+L85+L86</f>
        <v>3811.8336856372448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16517.945971094727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9"/>
      <c r="C1" s="931"/>
      <c r="D1" s="932"/>
      <c r="E1" s="932"/>
      <c r="F1" s="932"/>
      <c r="G1" s="932"/>
      <c r="H1" s="932"/>
      <c r="I1" s="932"/>
      <c r="J1" s="933"/>
      <c r="K1" s="934" t="s">
        <v>933</v>
      </c>
      <c r="L1" s="936" t="s">
        <v>2198</v>
      </c>
      <c r="M1" s="937"/>
      <c r="N1" s="938"/>
    </row>
    <row r="2" spans="2:14" ht="24.75" customHeight="1">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160</v>
      </c>
      <c r="N36" s="272">
        <f>K36/M36</f>
        <v>287.51145962538294</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20.102155451800996</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307.61361507718391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232539.04606642088</v>
      </c>
      <c r="N48" s="272">
        <f>K48*M48</f>
        <v>232539.04606642088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386447.10059435648</v>
      </c>
      <c r="N49" s="272">
        <f>K49*M49</f>
        <v>11593.413017830693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244132.45908425158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2010.2155451800998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246450.28824450888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49290.057648901777</v>
      </c>
      <c r="M84" s="861"/>
      <c r="N84" s="51"/>
    </row>
    <row r="85" spans="1:14">
      <c r="B85" s="89" t="s">
        <v>973</v>
      </c>
      <c r="C85" s="90"/>
      <c r="D85" s="90"/>
      <c r="E85" s="90"/>
      <c r="F85" s="90"/>
      <c r="G85" s="90"/>
      <c r="H85" s="90"/>
      <c r="I85" s="87"/>
      <c r="J85" s="88"/>
      <c r="K85" s="304">
        <v>0.05</v>
      </c>
      <c r="L85" s="860">
        <f>N79*K85</f>
        <v>12322.514412225444</v>
      </c>
      <c r="M85" s="861"/>
      <c r="N85" s="51"/>
    </row>
    <row r="86" spans="1:14" ht="15.75" thickBot="1">
      <c r="B86" s="91" t="s">
        <v>974</v>
      </c>
      <c r="C86" s="92"/>
      <c r="D86" s="92"/>
      <c r="E86" s="92"/>
      <c r="F86" s="92"/>
      <c r="G86" s="92"/>
      <c r="H86" s="92"/>
      <c r="I86" s="93"/>
      <c r="J86" s="94"/>
      <c r="K86" s="305">
        <v>0.05</v>
      </c>
      <c r="L86" s="862">
        <f>N79*K86</f>
        <v>12322.514412225444</v>
      </c>
      <c r="M86" s="863"/>
      <c r="N86" s="51"/>
    </row>
    <row r="87" spans="1:14" ht="15.75" thickBot="1">
      <c r="B87" s="825" t="s">
        <v>953</v>
      </c>
      <c r="C87" s="826"/>
      <c r="D87" s="826"/>
      <c r="E87" s="826"/>
      <c r="F87" s="826"/>
      <c r="G87" s="826"/>
      <c r="H87" s="826"/>
      <c r="I87" s="826"/>
      <c r="J87" s="826"/>
      <c r="K87" s="826"/>
      <c r="L87" s="826"/>
      <c r="M87" s="827"/>
      <c r="N87" s="52">
        <f>L84+L85+L86</f>
        <v>73935.086473352669</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320385.37471786153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6322.953869347255</v>
      </c>
      <c r="N48" s="272">
        <f>K48*M48</f>
        <v>252.91815477389019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21294.784438316929</v>
      </c>
      <c r="N49" s="272">
        <f>K49*M49</f>
        <v>8517.9137753267714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470.56910440586489</v>
      </c>
      <c r="N50" s="272">
        <f>K50*M50</f>
        <v>1411.7073132175947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10182.539243318257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10976.460576651589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2195.2921153303178</v>
      </c>
      <c r="M84" s="861"/>
      <c r="N84" s="51"/>
    </row>
    <row r="85" spans="1:14">
      <c r="B85" s="89" t="s">
        <v>973</v>
      </c>
      <c r="C85" s="90"/>
      <c r="D85" s="90"/>
      <c r="E85" s="90"/>
      <c r="F85" s="90"/>
      <c r="G85" s="90"/>
      <c r="H85" s="90"/>
      <c r="I85" s="87"/>
      <c r="J85" s="88"/>
      <c r="K85" s="304">
        <v>0.05</v>
      </c>
      <c r="L85" s="860">
        <f>N79*K85</f>
        <v>548.82302883257944</v>
      </c>
      <c r="M85" s="861"/>
      <c r="N85" s="51"/>
    </row>
    <row r="86" spans="1:14" ht="15.75" thickBot="1">
      <c r="B86" s="91" t="s">
        <v>974</v>
      </c>
      <c r="C86" s="92"/>
      <c r="D86" s="92"/>
      <c r="E86" s="92"/>
      <c r="F86" s="92"/>
      <c r="G86" s="92"/>
      <c r="H86" s="92"/>
      <c r="I86" s="93"/>
      <c r="J86" s="94"/>
      <c r="K86" s="305">
        <v>0.05</v>
      </c>
      <c r="L86" s="862">
        <f>N79*K86</f>
        <v>548.82302883257944</v>
      </c>
      <c r="M86" s="863"/>
      <c r="N86" s="51"/>
    </row>
    <row r="87" spans="1:14" ht="15.75" thickBot="1">
      <c r="B87" s="825" t="s">
        <v>953</v>
      </c>
      <c r="C87" s="826"/>
      <c r="D87" s="826"/>
      <c r="E87" s="826"/>
      <c r="F87" s="826"/>
      <c r="G87" s="826"/>
      <c r="H87" s="826"/>
      <c r="I87" s="826"/>
      <c r="J87" s="826"/>
      <c r="K87" s="826"/>
      <c r="L87" s="826"/>
      <c r="M87" s="827"/>
      <c r="N87" s="52">
        <f>L84+L85+L86</f>
        <v>3292.9381729954766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14269.398749647065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72.174666666666667</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40918.185611808811</v>
      </c>
      <c r="N48" s="272">
        <f>K48*M48</f>
        <v>16367.274244723525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470.56910440586489</v>
      </c>
      <c r="N49" s="272">
        <f>K49*M49</f>
        <v>1411.7073132175947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17778.981557941119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721.74666666666667</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18572.902891274451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3714.5805782548905</v>
      </c>
      <c r="M84" s="861"/>
      <c r="N84" s="51"/>
    </row>
    <row r="85" spans="1:14">
      <c r="B85" s="89" t="s">
        <v>973</v>
      </c>
      <c r="C85" s="90"/>
      <c r="D85" s="90"/>
      <c r="E85" s="90"/>
      <c r="F85" s="90"/>
      <c r="G85" s="90"/>
      <c r="H85" s="90"/>
      <c r="I85" s="87"/>
      <c r="J85" s="88"/>
      <c r="K85" s="304">
        <v>0.05</v>
      </c>
      <c r="L85" s="860">
        <f>N79*K85</f>
        <v>928.64514456372262</v>
      </c>
      <c r="M85" s="861"/>
      <c r="N85" s="51"/>
    </row>
    <row r="86" spans="1:14" ht="15.75" thickBot="1">
      <c r="B86" s="91" t="s">
        <v>974</v>
      </c>
      <c r="C86" s="92"/>
      <c r="D86" s="92"/>
      <c r="E86" s="92"/>
      <c r="F86" s="92"/>
      <c r="G86" s="92"/>
      <c r="H86" s="92"/>
      <c r="I86" s="93"/>
      <c r="J86" s="94"/>
      <c r="K86" s="305">
        <v>0.05</v>
      </c>
      <c r="L86" s="862">
        <f>N79*K86</f>
        <v>928.64514456372262</v>
      </c>
      <c r="M86" s="863"/>
      <c r="N86" s="51"/>
    </row>
    <row r="87" spans="1:14" ht="15.75" thickBot="1">
      <c r="B87" s="825" t="s">
        <v>953</v>
      </c>
      <c r="C87" s="826"/>
      <c r="D87" s="826"/>
      <c r="E87" s="826"/>
      <c r="F87" s="826"/>
      <c r="G87" s="826"/>
      <c r="H87" s="826"/>
      <c r="I87" s="826"/>
      <c r="J87" s="826"/>
      <c r="K87" s="826"/>
      <c r="L87" s="826"/>
      <c r="M87" s="827"/>
      <c r="N87" s="52">
        <f>L84+L85+L86</f>
        <v>5571.8708673823367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24144.773758656789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6322.953869347255</v>
      </c>
      <c r="N48" s="272">
        <f>K48*M48</f>
        <v>505.83630954778039</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21294.784438316929</v>
      </c>
      <c r="N49" s="272">
        <f>K49*M49</f>
        <v>8517.9137753267714</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470.56910440586489</v>
      </c>
      <c r="N50" s="272">
        <f>K50*M50</f>
        <v>1411.7073132175947</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15119.29695120502</v>
      </c>
      <c r="N51" s="272">
        <f>K51*M51</f>
        <v>22678.945426807531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33114.402824899676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36266.977064577659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7253.3954129155318</v>
      </c>
      <c r="M84" s="861"/>
      <c r="N84" s="51"/>
    </row>
    <row r="85" spans="1:14">
      <c r="B85" s="89" t="s">
        <v>973</v>
      </c>
      <c r="C85" s="90"/>
      <c r="D85" s="90"/>
      <c r="E85" s="90"/>
      <c r="F85" s="90"/>
      <c r="G85" s="90"/>
      <c r="H85" s="90"/>
      <c r="I85" s="87"/>
      <c r="J85" s="88"/>
      <c r="K85" s="304">
        <v>0.05</v>
      </c>
      <c r="L85" s="860">
        <f>N79*K85</f>
        <v>1813.3488532288829</v>
      </c>
      <c r="M85" s="861"/>
      <c r="N85" s="51"/>
    </row>
    <row r="86" spans="1:14" ht="15.75" thickBot="1">
      <c r="B86" s="91" t="s">
        <v>974</v>
      </c>
      <c r="C86" s="92"/>
      <c r="D86" s="92"/>
      <c r="E86" s="92"/>
      <c r="F86" s="92"/>
      <c r="G86" s="92"/>
      <c r="H86" s="92"/>
      <c r="I86" s="93"/>
      <c r="J86" s="94"/>
      <c r="K86" s="305">
        <v>0.05</v>
      </c>
      <c r="L86" s="862">
        <f>N79*K86</f>
        <v>1813.3488532288829</v>
      </c>
      <c r="M86" s="863"/>
      <c r="N86" s="51"/>
    </row>
    <row r="87" spans="1:14" ht="15.75" thickBot="1">
      <c r="B87" s="825" t="s">
        <v>953</v>
      </c>
      <c r="C87" s="826"/>
      <c r="D87" s="826"/>
      <c r="E87" s="826"/>
      <c r="F87" s="826"/>
      <c r="G87" s="826"/>
      <c r="H87" s="826"/>
      <c r="I87" s="826"/>
      <c r="J87" s="826"/>
      <c r="K87" s="826"/>
      <c r="L87" s="826"/>
      <c r="M87" s="827"/>
      <c r="N87" s="52">
        <f>L84+L85+L86</f>
        <v>10880.093119373298</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47147.070183950957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286.59765815254394</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40918.185611808811</v>
      </c>
      <c r="N48" s="272">
        <f>K48*M48</f>
        <v>16367.274244723525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470.56910440586489</v>
      </c>
      <c r="N49" s="272">
        <f>K49*M49</f>
        <v>1411.7073132175947</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15119.29695120502</v>
      </c>
      <c r="N50" s="272">
        <f>K50*M50</f>
        <v>22678.945426807531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40457.92698474865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2865.9765815254395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43610.50122442664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8722.1002448853287</v>
      </c>
      <c r="M84" s="861"/>
      <c r="N84" s="51"/>
    </row>
    <row r="85" spans="1:14">
      <c r="B85" s="89" t="s">
        <v>973</v>
      </c>
      <c r="C85" s="90"/>
      <c r="D85" s="90"/>
      <c r="E85" s="90"/>
      <c r="F85" s="90"/>
      <c r="G85" s="90"/>
      <c r="H85" s="90"/>
      <c r="I85" s="87"/>
      <c r="J85" s="88"/>
      <c r="K85" s="304">
        <v>0.05</v>
      </c>
      <c r="L85" s="860">
        <f>N79*K85</f>
        <v>2180.5250612213322</v>
      </c>
      <c r="M85" s="861"/>
      <c r="N85" s="51"/>
    </row>
    <row r="86" spans="1:14" ht="15.75" thickBot="1">
      <c r="B86" s="91" t="s">
        <v>974</v>
      </c>
      <c r="C86" s="92"/>
      <c r="D86" s="92"/>
      <c r="E86" s="92"/>
      <c r="F86" s="92"/>
      <c r="G86" s="92"/>
      <c r="H86" s="92"/>
      <c r="I86" s="93"/>
      <c r="J86" s="94"/>
      <c r="K86" s="305">
        <v>0.05</v>
      </c>
      <c r="L86" s="862">
        <f>N79*K86</f>
        <v>2180.5250612213322</v>
      </c>
      <c r="M86" s="863"/>
      <c r="N86" s="51"/>
    </row>
    <row r="87" spans="1:14" ht="15.75" thickBot="1">
      <c r="B87" s="825" t="s">
        <v>953</v>
      </c>
      <c r="C87" s="826"/>
      <c r="D87" s="826"/>
      <c r="E87" s="826"/>
      <c r="F87" s="826"/>
      <c r="G87" s="826"/>
      <c r="H87" s="826"/>
      <c r="I87" s="826"/>
      <c r="J87" s="826"/>
      <c r="K87" s="826"/>
      <c r="L87" s="826"/>
      <c r="M87" s="827"/>
      <c r="N87" s="52">
        <f>L84+L85+L86</f>
        <v>13083.150367327991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56693.651591754635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241</v>
      </c>
      <c r="B36" s="874" t="str">
        <f>VLOOKUP(A36,EQUIPOS!A6:D154,3,FALSE)</f>
        <v>Grúa (capacidad 15 ton)</v>
      </c>
      <c r="C36" s="875"/>
      <c r="D36" s="875"/>
      <c r="E36" s="875"/>
      <c r="F36" s="875"/>
      <c r="G36" s="875"/>
      <c r="H36" s="876"/>
      <c r="I36" s="267"/>
      <c r="J36" s="268"/>
      <c r="K36" s="269">
        <f>VLOOKUP(A36,EQUIPOS!A6:D163,4,FALSE)</f>
        <v>216656.48762514058</v>
      </c>
      <c r="L36" s="270"/>
      <c r="M36" s="336">
        <v>0.75</v>
      </c>
      <c r="N36" s="272">
        <f>K36/M36</f>
        <v>288875.31683352077</v>
      </c>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8969.3081204802675</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297844.62495400105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37265.872767054629</v>
      </c>
      <c r="N48" s="272">
        <f>K48*M48</f>
        <v>37265.872767054629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37265.872767054629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44846.540602401335</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379957.038323457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75991.407664691404</v>
      </c>
      <c r="M84" s="861"/>
      <c r="N84" s="51"/>
    </row>
    <row r="85" spans="1:14">
      <c r="B85" s="89" t="s">
        <v>973</v>
      </c>
      <c r="C85" s="90"/>
      <c r="D85" s="90"/>
      <c r="E85" s="90"/>
      <c r="F85" s="90"/>
      <c r="G85" s="90"/>
      <c r="H85" s="90"/>
      <c r="I85" s="87"/>
      <c r="J85" s="88"/>
      <c r="K85" s="304">
        <v>0.05</v>
      </c>
      <c r="L85" s="860">
        <f>N79*K85</f>
        <v>18997.851916172851</v>
      </c>
      <c r="M85" s="861"/>
      <c r="N85" s="51"/>
    </row>
    <row r="86" spans="1:14" ht="15.75" thickBot="1">
      <c r="B86" s="91" t="s">
        <v>974</v>
      </c>
      <c r="C86" s="92"/>
      <c r="D86" s="92"/>
      <c r="E86" s="92"/>
      <c r="F86" s="92"/>
      <c r="G86" s="92"/>
      <c r="H86" s="92"/>
      <c r="I86" s="93"/>
      <c r="J86" s="94"/>
      <c r="K86" s="305">
        <v>0.05</v>
      </c>
      <c r="L86" s="862">
        <f>N79*K86</f>
        <v>18997.851916172851</v>
      </c>
      <c r="M86" s="863"/>
      <c r="N86" s="51"/>
    </row>
    <row r="87" spans="1:14" ht="15.75" thickBot="1">
      <c r="B87" s="825" t="s">
        <v>953</v>
      </c>
      <c r="C87" s="826"/>
      <c r="D87" s="826"/>
      <c r="E87" s="826"/>
      <c r="F87" s="826"/>
      <c r="G87" s="826"/>
      <c r="H87" s="826"/>
      <c r="I87" s="826"/>
      <c r="J87" s="826"/>
      <c r="K87" s="826"/>
      <c r="L87" s="826"/>
      <c r="M87" s="827"/>
      <c r="N87" s="52">
        <f>L84+L85+L86</f>
        <v>113987.1114970371</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493944.14982049412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0.2</v>
      </c>
      <c r="N41" s="344">
        <f>N77*M41</f>
        <v>6726.9810903601992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37265.872767054629</v>
      </c>
      <c r="N48" s="272">
        <f>K48*M48</f>
        <v>37265.872767054629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37265.872767054629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33634.905451800994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77627.75930921582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15525.551861843165</v>
      </c>
      <c r="M84" s="861"/>
      <c r="N84" s="51"/>
    </row>
    <row r="85" spans="1:14">
      <c r="B85" s="89" t="s">
        <v>973</v>
      </c>
      <c r="C85" s="90"/>
      <c r="D85" s="90"/>
      <c r="E85" s="90"/>
      <c r="F85" s="90"/>
      <c r="G85" s="90"/>
      <c r="H85" s="90"/>
      <c r="I85" s="87"/>
      <c r="J85" s="88"/>
      <c r="K85" s="304">
        <v>0.05</v>
      </c>
      <c r="L85" s="860">
        <f>N79*K85</f>
        <v>3881.3879654607913</v>
      </c>
      <c r="M85" s="861"/>
      <c r="N85" s="51"/>
    </row>
    <row r="86" spans="1:14" ht="15.75" thickBot="1">
      <c r="B86" s="91" t="s">
        <v>974</v>
      </c>
      <c r="C86" s="92"/>
      <c r="D86" s="92"/>
      <c r="E86" s="92"/>
      <c r="F86" s="92"/>
      <c r="G86" s="92"/>
      <c r="H86" s="92"/>
      <c r="I86" s="93"/>
      <c r="J86" s="94"/>
      <c r="K86" s="305">
        <v>0.05</v>
      </c>
      <c r="L86" s="862">
        <f>N79*K86</f>
        <v>3881.3879654607913</v>
      </c>
      <c r="M86" s="863"/>
      <c r="N86" s="51"/>
    </row>
    <row r="87" spans="1:14" ht="15.75" thickBot="1">
      <c r="B87" s="825" t="s">
        <v>953</v>
      </c>
      <c r="C87" s="826"/>
      <c r="D87" s="826"/>
      <c r="E87" s="826"/>
      <c r="F87" s="826"/>
      <c r="G87" s="826"/>
      <c r="H87" s="826"/>
      <c r="I87" s="826"/>
      <c r="J87" s="826"/>
      <c r="K87" s="826"/>
      <c r="L87" s="826"/>
      <c r="M87" s="827"/>
      <c r="N87" s="52">
        <f>L84+L85+L86</f>
        <v>23288.327792764747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100916.08710198056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2686.8530451800998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37265.872767054629</v>
      </c>
      <c r="N48" s="272">
        <f>K48*M48</f>
        <v>37265.872767054629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37265.872767054629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5"/>
    </row>
    <row r="77" spans="1:15" ht="15.75" thickBot="1">
      <c r="B77" s="825" t="s">
        <v>953</v>
      </c>
      <c r="C77" s="826"/>
      <c r="D77" s="826"/>
      <c r="E77" s="826"/>
      <c r="F77" s="826"/>
      <c r="G77" s="826"/>
      <c r="H77" s="826"/>
      <c r="I77" s="826"/>
      <c r="J77" s="826"/>
      <c r="K77" s="826"/>
      <c r="L77" s="826"/>
      <c r="M77" s="827"/>
      <c r="N77" s="301">
        <f>SUM(N71:N76)</f>
        <v>17912.353634534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57865.079446768723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11573.015889353745</v>
      </c>
      <c r="M84" s="861"/>
      <c r="N84" s="51"/>
    </row>
    <row r="85" spans="1:14">
      <c r="B85" s="89" t="s">
        <v>973</v>
      </c>
      <c r="C85" s="90"/>
      <c r="D85" s="90"/>
      <c r="E85" s="90"/>
      <c r="F85" s="90"/>
      <c r="G85" s="90"/>
      <c r="H85" s="90"/>
      <c r="I85" s="87"/>
      <c r="J85" s="88"/>
      <c r="K85" s="304">
        <v>0.05</v>
      </c>
      <c r="L85" s="860">
        <f>N79*K85</f>
        <v>2893.2539723384361</v>
      </c>
      <c r="M85" s="861"/>
      <c r="N85" s="51"/>
    </row>
    <row r="86" spans="1:14" ht="15.75" thickBot="1">
      <c r="B86" s="91" t="s">
        <v>974</v>
      </c>
      <c r="C86" s="92"/>
      <c r="D86" s="92"/>
      <c r="E86" s="92"/>
      <c r="F86" s="92"/>
      <c r="G86" s="92"/>
      <c r="H86" s="92"/>
      <c r="I86" s="93"/>
      <c r="J86" s="94"/>
      <c r="K86" s="305">
        <v>0.05</v>
      </c>
      <c r="L86" s="862">
        <f>N79*K86</f>
        <v>2893.2539723384361</v>
      </c>
      <c r="M86" s="863"/>
      <c r="N86" s="51"/>
    </row>
    <row r="87" spans="1:14" ht="15.75" thickBot="1">
      <c r="B87" s="825" t="s">
        <v>953</v>
      </c>
      <c r="C87" s="826"/>
      <c r="D87" s="826"/>
      <c r="E87" s="826"/>
      <c r="F87" s="826"/>
      <c r="G87" s="826"/>
      <c r="H87" s="826"/>
      <c r="I87" s="826"/>
      <c r="J87" s="826"/>
      <c r="K87" s="826"/>
      <c r="L87" s="826"/>
      <c r="M87" s="827"/>
      <c r="N87" s="52">
        <f>L84+L85+L86</f>
        <v>17359.523834030617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75224.603280799347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2015.1397838850748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37265.872767054629</v>
      </c>
      <c r="N48" s="272">
        <f>K48*M48</f>
        <v>37265.872767054629</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37265.872767054629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13434.265225900499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52715.277776840201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10543.055555368041</v>
      </c>
      <c r="M84" s="861"/>
      <c r="N84" s="51"/>
    </row>
    <row r="85" spans="1:14">
      <c r="B85" s="89" t="s">
        <v>973</v>
      </c>
      <c r="C85" s="90"/>
      <c r="D85" s="90"/>
      <c r="E85" s="90"/>
      <c r="F85" s="90"/>
      <c r="G85" s="90"/>
      <c r="H85" s="90"/>
      <c r="I85" s="87"/>
      <c r="J85" s="88"/>
      <c r="K85" s="304">
        <v>0.05</v>
      </c>
      <c r="L85" s="860">
        <f>N79*K85</f>
        <v>2635.7638888420101</v>
      </c>
      <c r="M85" s="861"/>
      <c r="N85" s="51"/>
    </row>
    <row r="86" spans="1:14" ht="15.75" thickBot="1">
      <c r="B86" s="91" t="s">
        <v>974</v>
      </c>
      <c r="C86" s="92"/>
      <c r="D86" s="92"/>
      <c r="E86" s="92"/>
      <c r="F86" s="92"/>
      <c r="G86" s="92"/>
      <c r="H86" s="92"/>
      <c r="I86" s="93"/>
      <c r="J86" s="94"/>
      <c r="K86" s="305">
        <v>0.05</v>
      </c>
      <c r="L86" s="862">
        <f>N79*K86</f>
        <v>2635.7638888420101</v>
      </c>
      <c r="M86" s="863"/>
      <c r="N86" s="51"/>
    </row>
    <row r="87" spans="1:14" ht="15.75" thickBot="1">
      <c r="B87" s="825" t="s">
        <v>953</v>
      </c>
      <c r="C87" s="826"/>
      <c r="D87" s="826"/>
      <c r="E87" s="826"/>
      <c r="F87" s="826"/>
      <c r="G87" s="826"/>
      <c r="H87" s="826"/>
      <c r="I87" s="826"/>
      <c r="J87" s="826"/>
      <c r="K87" s="826"/>
      <c r="L87" s="826"/>
      <c r="M87" s="827"/>
      <c r="N87" s="52">
        <f>L84+L85+L86</f>
        <v>15814.58333305206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68529.861109892256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47913.264986213093</v>
      </c>
      <c r="N48" s="272">
        <f>K48*M48</f>
        <v>100617.8564710475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37265.872767054629</v>
      </c>
      <c r="N49" s="272">
        <f>K49*M49</f>
        <v>37265.872767054629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137883.72923810213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224561.91695702908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44912.38339140582</v>
      </c>
      <c r="M84" s="861"/>
      <c r="N84" s="51"/>
    </row>
    <row r="85" spans="1:14">
      <c r="B85" s="89" t="s">
        <v>973</v>
      </c>
      <c r="C85" s="90"/>
      <c r="D85" s="90"/>
      <c r="E85" s="90"/>
      <c r="F85" s="90"/>
      <c r="G85" s="90"/>
      <c r="H85" s="90"/>
      <c r="I85" s="87"/>
      <c r="J85" s="88"/>
      <c r="K85" s="304">
        <v>0.05</v>
      </c>
      <c r="L85" s="860">
        <f>N79*K85</f>
        <v>11228.095847851455</v>
      </c>
      <c r="M85" s="861"/>
      <c r="N85" s="51"/>
    </row>
    <row r="86" spans="1:14" ht="15.75" thickBot="1">
      <c r="B86" s="91" t="s">
        <v>974</v>
      </c>
      <c r="C86" s="92"/>
      <c r="D86" s="92"/>
      <c r="E86" s="92"/>
      <c r="F86" s="92"/>
      <c r="G86" s="92"/>
      <c r="H86" s="92"/>
      <c r="I86" s="93"/>
      <c r="J86" s="94"/>
      <c r="K86" s="305">
        <v>0.05</v>
      </c>
      <c r="L86" s="862">
        <f>N79*K86</f>
        <v>11228.095847851455</v>
      </c>
      <c r="M86" s="863"/>
      <c r="N86" s="51"/>
    </row>
    <row r="87" spans="1:14" ht="15.75" thickBot="1">
      <c r="B87" s="825" t="s">
        <v>953</v>
      </c>
      <c r="C87" s="826"/>
      <c r="D87" s="826"/>
      <c r="E87" s="826"/>
      <c r="F87" s="826"/>
      <c r="G87" s="826"/>
      <c r="H87" s="826"/>
      <c r="I87" s="826"/>
      <c r="J87" s="826"/>
      <c r="K87" s="826"/>
      <c r="L87" s="826"/>
      <c r="M87" s="827"/>
      <c r="N87" s="52">
        <f>L84+L85+L86</f>
        <v>67368.575087108722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291930.49204413779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0.15</v>
      </c>
      <c r="N41" s="344">
        <f>N77*M41</f>
        <v>11305.850572033949</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47913.264986213093</v>
      </c>
      <c r="N48" s="272">
        <f>K48*M48</f>
        <v>95826.529972426186</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37265.872767054629</v>
      </c>
      <c r="N49" s="272">
        <f>K49*M49</f>
        <v>37265.872767054629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133092.40273948081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75372.337146892998</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219770.59045840777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43954.118091681557</v>
      </c>
      <c r="M84" s="861"/>
      <c r="N84" s="51"/>
    </row>
    <row r="85" spans="1:14">
      <c r="B85" s="89" t="s">
        <v>973</v>
      </c>
      <c r="C85" s="90"/>
      <c r="D85" s="90"/>
      <c r="E85" s="90"/>
      <c r="F85" s="90"/>
      <c r="G85" s="90"/>
      <c r="H85" s="90"/>
      <c r="I85" s="87"/>
      <c r="J85" s="88"/>
      <c r="K85" s="304">
        <v>0.05</v>
      </c>
      <c r="L85" s="860">
        <f>N79*K85</f>
        <v>10988.529522920389</v>
      </c>
      <c r="M85" s="861"/>
      <c r="N85" s="51"/>
    </row>
    <row r="86" spans="1:14" ht="15.75" thickBot="1">
      <c r="B86" s="91" t="s">
        <v>974</v>
      </c>
      <c r="C86" s="92"/>
      <c r="D86" s="92"/>
      <c r="E86" s="92"/>
      <c r="F86" s="92"/>
      <c r="G86" s="92"/>
      <c r="H86" s="92"/>
      <c r="I86" s="93"/>
      <c r="J86" s="94"/>
      <c r="K86" s="305">
        <v>0.05</v>
      </c>
      <c r="L86" s="862">
        <f>N79*K86</f>
        <v>10988.529522920389</v>
      </c>
      <c r="M86" s="863"/>
      <c r="N86" s="51"/>
    </row>
    <row r="87" spans="1:14" ht="15.75" thickBot="1">
      <c r="B87" s="825" t="s">
        <v>953</v>
      </c>
      <c r="C87" s="826"/>
      <c r="D87" s="826"/>
      <c r="E87" s="826"/>
      <c r="F87" s="826"/>
      <c r="G87" s="826"/>
      <c r="H87" s="826"/>
      <c r="I87" s="826"/>
      <c r="J87" s="826"/>
      <c r="K87" s="826"/>
      <c r="L87" s="826"/>
      <c r="M87" s="827"/>
      <c r="N87" s="52">
        <f>L84+L85+L86</f>
        <v>65931.177137522332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285701.76759593008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4720.6884844632978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47913.264986213093</v>
      </c>
      <c r="N48" s="272">
        <f>K48*M48</f>
        <v>62766.377131939153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37265.872767054629</v>
      </c>
      <c r="N49" s="272">
        <f>K49*M49</f>
        <v>37265.872767054629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100032.24989899379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47206.884844632979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151959.82322809007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30391.964645618016</v>
      </c>
      <c r="M84" s="861"/>
      <c r="N84" s="51"/>
    </row>
    <row r="85" spans="1:14">
      <c r="B85" s="89" t="s">
        <v>973</v>
      </c>
      <c r="C85" s="90"/>
      <c r="D85" s="90"/>
      <c r="E85" s="90"/>
      <c r="F85" s="90"/>
      <c r="G85" s="90"/>
      <c r="H85" s="90"/>
      <c r="I85" s="87"/>
      <c r="J85" s="88"/>
      <c r="K85" s="304">
        <v>0.05</v>
      </c>
      <c r="L85" s="860">
        <f>N79*K85</f>
        <v>7597.9911614045041</v>
      </c>
      <c r="M85" s="861"/>
      <c r="N85" s="51"/>
    </row>
    <row r="86" spans="1:14" ht="15.75" thickBot="1">
      <c r="B86" s="91" t="s">
        <v>974</v>
      </c>
      <c r="C86" s="92"/>
      <c r="D86" s="92"/>
      <c r="E86" s="92"/>
      <c r="F86" s="92"/>
      <c r="G86" s="92"/>
      <c r="H86" s="92"/>
      <c r="I86" s="93"/>
      <c r="J86" s="94"/>
      <c r="K86" s="305">
        <v>0.05</v>
      </c>
      <c r="L86" s="862">
        <f>N79*K86</f>
        <v>7597.9911614045041</v>
      </c>
      <c r="M86" s="863"/>
      <c r="N86" s="51"/>
    </row>
    <row r="87" spans="1:14" ht="15.75" thickBot="1">
      <c r="B87" s="825" t="s">
        <v>953</v>
      </c>
      <c r="C87" s="826"/>
      <c r="D87" s="826"/>
      <c r="E87" s="826"/>
      <c r="F87" s="826"/>
      <c r="G87" s="826"/>
      <c r="H87" s="826"/>
      <c r="I87" s="826"/>
      <c r="J87" s="826"/>
      <c r="K87" s="826"/>
      <c r="L87" s="826"/>
      <c r="M87" s="827"/>
      <c r="N87" s="52">
        <f>L84+L85+L86</f>
        <v>45587.946968427023</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197547.77019651709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3957.0477002118823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47913.264986213093</v>
      </c>
      <c r="N48" s="272">
        <f>K48*M48</f>
        <v>52704.591484834404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37265.872767054629</v>
      </c>
      <c r="N49" s="272">
        <f>K49*M49</f>
        <v>37265.872767054629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89970.464251889032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39570.477002118823</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133497.98895421973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26699.597790843949</v>
      </c>
      <c r="M84" s="861"/>
      <c r="N84" s="51"/>
    </row>
    <row r="85" spans="1:14">
      <c r="B85" s="89" t="s">
        <v>973</v>
      </c>
      <c r="C85" s="90"/>
      <c r="D85" s="90"/>
      <c r="E85" s="90"/>
      <c r="F85" s="90"/>
      <c r="G85" s="90"/>
      <c r="H85" s="90"/>
      <c r="I85" s="87"/>
      <c r="J85" s="88"/>
      <c r="K85" s="304">
        <v>0.05</v>
      </c>
      <c r="L85" s="860">
        <f>N79*K85</f>
        <v>6674.8994477109873</v>
      </c>
      <c r="M85" s="861"/>
      <c r="N85" s="51"/>
    </row>
    <row r="86" spans="1:14" ht="15.75" thickBot="1">
      <c r="B86" s="91" t="s">
        <v>974</v>
      </c>
      <c r="C86" s="92"/>
      <c r="D86" s="92"/>
      <c r="E86" s="92"/>
      <c r="F86" s="92"/>
      <c r="G86" s="92"/>
      <c r="H86" s="92"/>
      <c r="I86" s="93"/>
      <c r="J86" s="94"/>
      <c r="K86" s="305">
        <v>0.05</v>
      </c>
      <c r="L86" s="862">
        <f>N79*K86</f>
        <v>6674.8994477109873</v>
      </c>
      <c r="M86" s="863"/>
      <c r="N86" s="51"/>
    </row>
    <row r="87" spans="1:14" ht="15.75" thickBot="1">
      <c r="B87" s="825" t="s">
        <v>953</v>
      </c>
      <c r="C87" s="826"/>
      <c r="D87" s="826"/>
      <c r="E87" s="826"/>
      <c r="F87" s="826"/>
      <c r="G87" s="826"/>
      <c r="H87" s="826"/>
      <c r="I87" s="826"/>
      <c r="J87" s="826"/>
      <c r="K87" s="826"/>
      <c r="L87" s="826"/>
      <c r="M87" s="827"/>
      <c r="N87" s="52">
        <f>L84+L85+L86</f>
        <v>40049.396686265922</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173547.38564048565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A38" s="113"/>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269.07924361440803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47913.264986213093</v>
      </c>
      <c r="N48" s="272">
        <f>K48*M48</f>
        <v>2395.6632493106549</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1.3841609884906005</v>
      </c>
      <c r="N49" s="272">
        <f>K49*M49</f>
        <v>6.9208049424530032</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4258.9568876633857</v>
      </c>
      <c r="N50" s="272">
        <f>K50*M50</f>
        <v>4258.9568876633857</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6661.5409419164935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9621.4126216749828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1924.2825243349967</v>
      </c>
      <c r="M84" s="861"/>
      <c r="N84" s="51"/>
    </row>
    <row r="85" spans="1:14">
      <c r="B85" s="89" t="s">
        <v>973</v>
      </c>
      <c r="C85" s="90"/>
      <c r="D85" s="90"/>
      <c r="E85" s="90"/>
      <c r="F85" s="90"/>
      <c r="G85" s="90"/>
      <c r="H85" s="90"/>
      <c r="I85" s="87"/>
      <c r="J85" s="88"/>
      <c r="K85" s="304">
        <v>0.05</v>
      </c>
      <c r="L85" s="860">
        <f>N79*K85</f>
        <v>481.07063108374916</v>
      </c>
      <c r="M85" s="861"/>
      <c r="N85" s="51"/>
    </row>
    <row r="86" spans="1:14" ht="15.75" thickBot="1">
      <c r="B86" s="91" t="s">
        <v>974</v>
      </c>
      <c r="C86" s="92"/>
      <c r="D86" s="92"/>
      <c r="E86" s="92"/>
      <c r="F86" s="92"/>
      <c r="G86" s="92"/>
      <c r="H86" s="92"/>
      <c r="I86" s="93"/>
      <c r="J86" s="94"/>
      <c r="K86" s="305">
        <v>0.05</v>
      </c>
      <c r="L86" s="862">
        <f>N79*K86</f>
        <v>481.07063108374916</v>
      </c>
      <c r="M86" s="863"/>
      <c r="N86" s="51"/>
    </row>
    <row r="87" spans="1:14" ht="15.75" thickBot="1">
      <c r="B87" s="825" t="s">
        <v>953</v>
      </c>
      <c r="C87" s="826"/>
      <c r="D87" s="826"/>
      <c r="E87" s="826"/>
      <c r="F87" s="826"/>
      <c r="G87" s="826"/>
      <c r="H87" s="826"/>
      <c r="I87" s="826"/>
      <c r="J87" s="826"/>
      <c r="K87" s="826"/>
      <c r="L87" s="826"/>
      <c r="M87" s="827"/>
      <c r="N87" s="52">
        <f>L84+L85+L86</f>
        <v>2886.4237865024947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12507.836408177478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7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0.1</v>
      </c>
      <c r="N41" s="344">
        <f>N77*M41</f>
        <v>108.262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1467.2106478000364</v>
      </c>
      <c r="N48" s="272">
        <f>K48*M48</f>
        <v>1467.2106478000364</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15971.088328737698</v>
      </c>
      <c r="N49" s="272">
        <f>K49*M49</f>
        <v>798.55441643688494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47913.264986213093</v>
      </c>
      <c r="N50" s="272">
        <f>K50*M50</f>
        <v>3593.4948739659817</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1.3841609884906005</v>
      </c>
      <c r="N51" s="272">
        <f>K51*M51</f>
        <v>6.9208049424530032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5866.1807431453562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1082.6199999999999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7057.0627431453559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1411.4125486290714</v>
      </c>
      <c r="M84" s="861"/>
      <c r="N84" s="51"/>
    </row>
    <row r="85" spans="1:14">
      <c r="B85" s="89" t="s">
        <v>973</v>
      </c>
      <c r="C85" s="90"/>
      <c r="D85" s="90"/>
      <c r="E85" s="90"/>
      <c r="F85" s="90"/>
      <c r="G85" s="90"/>
      <c r="H85" s="90"/>
      <c r="I85" s="87"/>
      <c r="J85" s="88"/>
      <c r="K85" s="304">
        <v>0.05</v>
      </c>
      <c r="L85" s="860">
        <f>N79*K85</f>
        <v>352.85313715726784</v>
      </c>
      <c r="M85" s="861"/>
      <c r="N85" s="51"/>
    </row>
    <row r="86" spans="1:14" ht="15.75" thickBot="1">
      <c r="B86" s="91" t="s">
        <v>974</v>
      </c>
      <c r="C86" s="92"/>
      <c r="D86" s="92"/>
      <c r="E86" s="92"/>
      <c r="F86" s="92"/>
      <c r="G86" s="92"/>
      <c r="H86" s="92"/>
      <c r="I86" s="93"/>
      <c r="J86" s="94"/>
      <c r="K86" s="305">
        <v>0.05</v>
      </c>
      <c r="L86" s="862">
        <f>N79*K86</f>
        <v>352.85313715726784</v>
      </c>
      <c r="M86" s="863"/>
      <c r="N86" s="51"/>
    </row>
    <row r="87" spans="1:14" ht="15.75" thickBot="1">
      <c r="B87" s="825" t="s">
        <v>953</v>
      </c>
      <c r="C87" s="826"/>
      <c r="D87" s="826"/>
      <c r="E87" s="826"/>
      <c r="F87" s="826"/>
      <c r="G87" s="826"/>
      <c r="H87" s="826"/>
      <c r="I87" s="826"/>
      <c r="J87" s="826"/>
      <c r="K87" s="826"/>
      <c r="L87" s="826"/>
      <c r="M87" s="827"/>
      <c r="N87" s="52">
        <f>L84+L85+L86</f>
        <v>2117.118822943607</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9174.1815660889624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253</v>
      </c>
      <c r="B36" s="874" t="str">
        <f>VLOOKUP(A36,EQUIPOS!A6:D154,3,FALSE)</f>
        <v>Máquina hidrosembradora</v>
      </c>
      <c r="C36" s="875"/>
      <c r="D36" s="875"/>
      <c r="E36" s="875"/>
      <c r="F36" s="875"/>
      <c r="G36" s="875"/>
      <c r="H36" s="876"/>
      <c r="I36" s="267"/>
      <c r="J36" s="268"/>
      <c r="K36" s="269">
        <f>VLOOKUP(A36,EQUIPOS!A6:D163,4,FALSE)</f>
        <v>30073.835217898955</v>
      </c>
      <c r="L36" s="270"/>
      <c r="M36" s="336">
        <v>350</v>
      </c>
      <c r="N36" s="272">
        <f>K36/M36</f>
        <v>85.925243479711298</v>
      </c>
    </row>
    <row r="37" spans="1:14">
      <c r="A37" s="113" t="s">
        <v>138</v>
      </c>
      <c r="B37" s="874" t="str">
        <f>VLOOKUP(A37,EQUIPOS!A7:D154,3,FALSE)</f>
        <v>Camioneta D-300</v>
      </c>
      <c r="C37" s="875"/>
      <c r="D37" s="875"/>
      <c r="E37" s="875"/>
      <c r="F37" s="875"/>
      <c r="G37" s="875"/>
      <c r="H37" s="876"/>
      <c r="I37" s="421"/>
      <c r="J37" s="422"/>
      <c r="K37" s="269">
        <f>VLOOKUP(A37,EQUIPOS!A7:D164,4,FALSE)</f>
        <v>46001.83354006127</v>
      </c>
      <c r="L37" s="335"/>
      <c r="M37" s="336">
        <v>350</v>
      </c>
      <c r="N37" s="272">
        <f>K37/M37</f>
        <v>131.43381011446078</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4.8049864931144288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222.16404008728651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1467.2106478000364</v>
      </c>
      <c r="N48" s="272">
        <f>K48*M48</f>
        <v>1467.2106478000364</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3206.2514712511374</v>
      </c>
      <c r="N49" s="272">
        <f>K49*M49</f>
        <v>1282.500588500455</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1.3841609884906005</v>
      </c>
      <c r="N50" s="272">
        <f>K50*M50</f>
        <v>6.9208049424530032</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15971.088328737698</v>
      </c>
      <c r="N51" s="272">
        <f>K51*M51</f>
        <v>798.55441643688494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3555.1864576798293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96.099729862288569</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3873.4502276294047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774.69004552588103</v>
      </c>
      <c r="M84" s="861"/>
      <c r="N84" s="51"/>
    </row>
    <row r="85" spans="1:14">
      <c r="B85" s="89" t="s">
        <v>973</v>
      </c>
      <c r="C85" s="90"/>
      <c r="D85" s="90"/>
      <c r="E85" s="90"/>
      <c r="F85" s="90"/>
      <c r="G85" s="90"/>
      <c r="H85" s="90"/>
      <c r="I85" s="87"/>
      <c r="J85" s="88"/>
      <c r="K85" s="304">
        <v>0.05</v>
      </c>
      <c r="L85" s="860">
        <f>N79*K85</f>
        <v>193.67251138147026</v>
      </c>
      <c r="M85" s="861"/>
      <c r="N85" s="51"/>
    </row>
    <row r="86" spans="1:14" ht="15.75" thickBot="1">
      <c r="B86" s="91" t="s">
        <v>974</v>
      </c>
      <c r="C86" s="92"/>
      <c r="D86" s="92"/>
      <c r="E86" s="92"/>
      <c r="F86" s="92"/>
      <c r="G86" s="92"/>
      <c r="H86" s="92"/>
      <c r="I86" s="93"/>
      <c r="J86" s="94"/>
      <c r="K86" s="305">
        <v>0.05</v>
      </c>
      <c r="L86" s="862">
        <f>N79*K86</f>
        <v>193.67251138147026</v>
      </c>
      <c r="M86" s="863"/>
      <c r="N86" s="51"/>
    </row>
    <row r="87" spans="1:14" ht="15.75" thickBot="1">
      <c r="B87" s="825" t="s">
        <v>953</v>
      </c>
      <c r="C87" s="826"/>
      <c r="D87" s="826"/>
      <c r="E87" s="826"/>
      <c r="F87" s="826"/>
      <c r="G87" s="826"/>
      <c r="H87" s="826"/>
      <c r="I87" s="826"/>
      <c r="J87" s="826"/>
      <c r="K87" s="826"/>
      <c r="L87" s="826"/>
      <c r="M87" s="827"/>
      <c r="N87" s="52">
        <f>L84+L85+L86</f>
        <v>1162.0350682888215</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5035.4852959182263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8000</v>
      </c>
      <c r="N36" s="272">
        <f>K36/M36</f>
        <v>5.7502291925076587</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32.658153553948459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7453.174553410925</v>
      </c>
      <c r="N48" s="272">
        <f>K48*M48</f>
        <v>7825.8332810814718</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23438.803858801421</v>
      </c>
      <c r="N49" s="272">
        <f>K49*M49</f>
        <v>23438.803858801421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838.48213725872915</v>
      </c>
      <c r="N50" s="272">
        <f>K50*M50</f>
        <v>1676.9642745174583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32941.601414400349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35665.052004098383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7133.0104008196768</v>
      </c>
      <c r="M84" s="861"/>
      <c r="N84" s="51"/>
    </row>
    <row r="85" spans="1:14">
      <c r="B85" s="89" t="s">
        <v>973</v>
      </c>
      <c r="C85" s="90"/>
      <c r="D85" s="90"/>
      <c r="E85" s="90"/>
      <c r="F85" s="90"/>
      <c r="G85" s="90"/>
      <c r="H85" s="90"/>
      <c r="I85" s="87"/>
      <c r="J85" s="88"/>
      <c r="K85" s="304">
        <v>0.05</v>
      </c>
      <c r="L85" s="860">
        <f>N79*K85</f>
        <v>1783.2526002049192</v>
      </c>
      <c r="M85" s="861"/>
      <c r="N85" s="51"/>
    </row>
    <row r="86" spans="1:14" ht="15.75" thickBot="1">
      <c r="B86" s="91" t="s">
        <v>974</v>
      </c>
      <c r="C86" s="92"/>
      <c r="D86" s="92"/>
      <c r="E86" s="92"/>
      <c r="F86" s="92"/>
      <c r="G86" s="92"/>
      <c r="H86" s="92"/>
      <c r="I86" s="93"/>
      <c r="J86" s="94"/>
      <c r="K86" s="305">
        <v>0.05</v>
      </c>
      <c r="L86" s="862">
        <f>N79*K86</f>
        <v>1783.2526002049192</v>
      </c>
      <c r="M86" s="863"/>
      <c r="N86" s="51"/>
    </row>
    <row r="87" spans="1:14" ht="15.75" thickBot="1">
      <c r="B87" s="825" t="s">
        <v>953</v>
      </c>
      <c r="C87" s="826"/>
      <c r="D87" s="826"/>
      <c r="E87" s="826"/>
      <c r="F87" s="826"/>
      <c r="G87" s="826"/>
      <c r="H87" s="826"/>
      <c r="I87" s="826"/>
      <c r="J87" s="826"/>
      <c r="K87" s="826"/>
      <c r="L87" s="826"/>
      <c r="M87" s="827"/>
      <c r="N87" s="52">
        <f>L84+L85+L86</f>
        <v>10699.515601229516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46364.567605327902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138</v>
      </c>
      <c r="B36" s="874" t="str">
        <f>VLOOKUP(A36,EQUIPOS!A6:D154,3,FALSE)</f>
        <v>Camioneta D-300</v>
      </c>
      <c r="C36" s="875"/>
      <c r="D36" s="875"/>
      <c r="E36" s="875"/>
      <c r="F36" s="875"/>
      <c r="G36" s="875"/>
      <c r="H36" s="876"/>
      <c r="I36" s="267"/>
      <c r="J36" s="268"/>
      <c r="K36" s="269">
        <f>VLOOKUP(A36,EQUIPOS!A6:D163,4,FALSE)</f>
        <v>46001.83354006127</v>
      </c>
      <c r="L36" s="270"/>
      <c r="M36" s="336">
        <v>8000</v>
      </c>
      <c r="N36" s="272">
        <f>K36/M36</f>
        <v>5.7502291925076587</v>
      </c>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26.907924361440802</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32.658153553948459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7453.174553410925</v>
      </c>
      <c r="N48" s="272">
        <f>K48*M48</f>
        <v>7825.8332810814718</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23438.803858801421</v>
      </c>
      <c r="N49" s="272">
        <f>K49*M49</f>
        <v>23438.803858801421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838.48213725872915</v>
      </c>
      <c r="N50" s="272">
        <f>K50*M50</f>
        <v>1676.9642745174583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32941.601414400349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2690.7924361440801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35665.052004098383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7133.0104008196768</v>
      </c>
      <c r="M84" s="861"/>
      <c r="N84" s="51"/>
    </row>
    <row r="85" spans="1:14">
      <c r="B85" s="89" t="s">
        <v>973</v>
      </c>
      <c r="C85" s="90"/>
      <c r="D85" s="90"/>
      <c r="E85" s="90"/>
      <c r="F85" s="90"/>
      <c r="G85" s="90"/>
      <c r="H85" s="90"/>
      <c r="I85" s="87"/>
      <c r="J85" s="88"/>
      <c r="K85" s="304">
        <v>0.05</v>
      </c>
      <c r="L85" s="860">
        <f>N79*K85</f>
        <v>1783.2526002049192</v>
      </c>
      <c r="M85" s="861"/>
      <c r="N85" s="51"/>
    </row>
    <row r="86" spans="1:14" ht="15.75" thickBot="1">
      <c r="B86" s="91" t="s">
        <v>974</v>
      </c>
      <c r="C86" s="92"/>
      <c r="D86" s="92"/>
      <c r="E86" s="92"/>
      <c r="F86" s="92"/>
      <c r="G86" s="92"/>
      <c r="H86" s="92"/>
      <c r="I86" s="93"/>
      <c r="J86" s="94"/>
      <c r="K86" s="305">
        <v>0.05</v>
      </c>
      <c r="L86" s="862">
        <f>N79*K86</f>
        <v>1783.2526002049192</v>
      </c>
      <c r="M86" s="863"/>
      <c r="N86" s="51"/>
    </row>
    <row r="87" spans="1:14" ht="15.75" thickBot="1">
      <c r="B87" s="825" t="s">
        <v>953</v>
      </c>
      <c r="C87" s="826"/>
      <c r="D87" s="826"/>
      <c r="E87" s="826"/>
      <c r="F87" s="826"/>
      <c r="G87" s="826"/>
      <c r="H87" s="826"/>
      <c r="I87" s="826"/>
      <c r="J87" s="826"/>
      <c r="K87" s="826"/>
      <c r="L87" s="826"/>
      <c r="M87" s="827"/>
      <c r="N87" s="52">
        <f>L84+L85+L86</f>
        <v>10699.515601229516</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46364.567605327902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30"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t="s">
        <v>119</v>
      </c>
      <c r="B36" s="874" t="str">
        <f>VLOOKUP(A36,EQUIPOS!A6:D154,3,FALSE)</f>
        <v xml:space="preserve">Bomba de concreto, Producción: 30 m3/h, POTENCIA: 67 HP, MAX PRESION DE CONCRETO: 1150 PSI
</v>
      </c>
      <c r="C36" s="875"/>
      <c r="D36" s="875"/>
      <c r="E36" s="875"/>
      <c r="F36" s="875"/>
      <c r="G36" s="875"/>
      <c r="H36" s="876"/>
      <c r="I36" s="267"/>
      <c r="J36" s="268"/>
      <c r="K36" s="269">
        <f>VLOOKUP(A36,EQUIPOS!A6:D163,4,FALSE)</f>
        <v>55256.769898630962</v>
      </c>
      <c r="L36" s="270"/>
      <c r="M36" s="336">
        <v>100</v>
      </c>
      <c r="N36" s="272">
        <f>K36/M36</f>
        <v>552.56769898630967</v>
      </c>
    </row>
    <row r="37" spans="1:14">
      <c r="A37" s="113" t="s">
        <v>138</v>
      </c>
      <c r="B37" s="874" t="str">
        <f>VLOOKUP(A37,EQUIPOS!A7:D154,3,FALSE)</f>
        <v>Camioneta D-300</v>
      </c>
      <c r="C37" s="875"/>
      <c r="D37" s="875"/>
      <c r="E37" s="875"/>
      <c r="F37" s="875"/>
      <c r="G37" s="875"/>
      <c r="H37" s="876"/>
      <c r="I37" s="421"/>
      <c r="J37" s="422"/>
      <c r="K37" s="269">
        <f>VLOOKUP(A37,EQUIPOS!A7:D164,4,FALSE)</f>
        <v>46001.83354006127</v>
      </c>
      <c r="L37" s="335"/>
      <c r="M37" s="336">
        <v>1000</v>
      </c>
      <c r="N37" s="272">
        <f>K37/M37</f>
        <v>46.00183354006127</v>
      </c>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0.01</v>
      </c>
      <c r="N41" s="344">
        <f>N77*M41</f>
        <v>4.0401280451800998</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602.6096605715511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404982.72893768677</v>
      </c>
      <c r="N48" s="272">
        <f>K48*M48</f>
        <v>40498.272893768677</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2978.0756036986227</v>
      </c>
      <c r="N49" s="272">
        <f>K49*M49</f>
        <v>3275.8831640684853</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22033.581231228942</v>
      </c>
      <c r="N50" s="272">
        <f>K50*M50</f>
        <v>22033.581231228942</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65807.737289066106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404.01280451800994</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66814.359754155681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13362.871950831137</v>
      </c>
      <c r="M84" s="861"/>
      <c r="N84" s="51"/>
    </row>
    <row r="85" spans="1:14">
      <c r="B85" s="89" t="s">
        <v>973</v>
      </c>
      <c r="C85" s="90"/>
      <c r="D85" s="90"/>
      <c r="E85" s="90"/>
      <c r="F85" s="90"/>
      <c r="G85" s="90"/>
      <c r="H85" s="90"/>
      <c r="I85" s="87"/>
      <c r="J85" s="88"/>
      <c r="K85" s="304">
        <v>0.05</v>
      </c>
      <c r="L85" s="860">
        <f>N79*K85</f>
        <v>3340.7179877077842</v>
      </c>
      <c r="M85" s="861"/>
      <c r="N85" s="51"/>
    </row>
    <row r="86" spans="1:14" ht="15.75" thickBot="1">
      <c r="B86" s="91" t="s">
        <v>974</v>
      </c>
      <c r="C86" s="92"/>
      <c r="D86" s="92"/>
      <c r="E86" s="92"/>
      <c r="F86" s="92"/>
      <c r="G86" s="92"/>
      <c r="H86" s="92"/>
      <c r="I86" s="93"/>
      <c r="J86" s="94"/>
      <c r="K86" s="305">
        <v>0.05</v>
      </c>
      <c r="L86" s="862">
        <f>N79*K86</f>
        <v>3340.7179877077842</v>
      </c>
      <c r="M86" s="863"/>
      <c r="N86" s="51"/>
    </row>
    <row r="87" spans="1:14" ht="15.75" thickBot="1">
      <c r="B87" s="825" t="s">
        <v>953</v>
      </c>
      <c r="C87" s="826"/>
      <c r="D87" s="826"/>
      <c r="E87" s="826"/>
      <c r="F87" s="826"/>
      <c r="G87" s="826"/>
      <c r="H87" s="826"/>
      <c r="I87" s="826"/>
      <c r="J87" s="826"/>
      <c r="K87" s="826"/>
      <c r="L87" s="826"/>
      <c r="M87" s="827"/>
      <c r="N87" s="52">
        <f>L84+L85+L86</f>
        <v>20044.307926246704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86858.667680402388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9.25" customHeight="1" thickBot="1">
      <c r="B29" s="71" t="s">
        <v>943</v>
      </c>
      <c r="C29" s="804" t="s">
        <v>944</v>
      </c>
      <c r="D29" s="805"/>
      <c r="E29" s="805"/>
      <c r="F29" s="805"/>
      <c r="G29" s="805"/>
      <c r="H29" s="805"/>
      <c r="I29" s="805"/>
      <c r="J29" s="72"/>
      <c r="K29" s="342" t="s">
        <v>2215</v>
      </c>
      <c r="L29" s="801" t="s">
        <v>945</v>
      </c>
      <c r="M29" s="802"/>
      <c r="N29" s="71" t="s">
        <v>946</v>
      </c>
    </row>
    <row r="30" spans="1:14" ht="17.25" hidden="1" customHeight="1">
      <c r="B30" s="71" t="s">
        <v>943</v>
      </c>
      <c r="C30" s="804" t="s">
        <v>944</v>
      </c>
      <c r="D30" s="805"/>
      <c r="E30" s="805"/>
      <c r="F30" s="805"/>
      <c r="G30" s="805"/>
      <c r="H30" s="805"/>
      <c r="I30" s="805"/>
      <c r="J30" s="72"/>
      <c r="K30" s="307"/>
      <c r="L30" s="801" t="s">
        <v>945</v>
      </c>
      <c r="M30" s="802"/>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N77*M41</f>
        <v>270.65500000000003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47913.264986213093</v>
      </c>
      <c r="N48" s="272">
        <f>K48*M48</f>
        <v>23956.632493106546</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5323.6961095792321</v>
      </c>
      <c r="N49" s="272">
        <f>K49*M49</f>
        <v>5323.6961095792321</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5" t="s">
        <v>953</v>
      </c>
      <c r="C55" s="826"/>
      <c r="D55" s="826"/>
      <c r="E55" s="826"/>
      <c r="F55" s="826"/>
      <c r="G55" s="826"/>
      <c r="H55" s="826"/>
      <c r="I55" s="826"/>
      <c r="J55" s="826"/>
      <c r="K55" s="826"/>
      <c r="L55" s="826"/>
      <c r="M55" s="827"/>
      <c r="N55" s="394">
        <f>SUM(N48:N54)</f>
        <v>29280.328602685779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1" t="s">
        <v>961</v>
      </c>
      <c r="M59" s="890"/>
      <c r="N59" s="76" t="s">
        <v>951</v>
      </c>
    </row>
    <row r="60" spans="1:14">
      <c r="B60" s="46"/>
      <c r="C60" s="317"/>
      <c r="D60" s="317"/>
      <c r="E60" s="317"/>
      <c r="F60" s="317"/>
      <c r="G60" s="31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311"/>
      <c r="I63" s="279"/>
      <c r="J63" s="286"/>
      <c r="K63" s="279"/>
      <c r="L63" s="912"/>
      <c r="M63" s="913"/>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5" t="s">
        <v>953</v>
      </c>
      <c r="C66" s="826"/>
      <c r="D66" s="826"/>
      <c r="E66" s="826"/>
      <c r="F66" s="826"/>
      <c r="G66" s="826"/>
      <c r="H66" s="826"/>
      <c r="I66" s="826"/>
      <c r="J66" s="826"/>
      <c r="K66" s="826"/>
      <c r="L66" s="826"/>
      <c r="M66" s="827"/>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4" t="s">
        <v>963</v>
      </c>
      <c r="C70" s="865"/>
      <c r="D70" s="865"/>
      <c r="E70" s="865"/>
      <c r="F70" s="865"/>
      <c r="G70" s="865"/>
      <c r="H70" s="865"/>
      <c r="I70" s="73" t="s">
        <v>964</v>
      </c>
      <c r="J70" s="75" t="s">
        <v>1410</v>
      </c>
      <c r="K70" s="74" t="s">
        <v>966</v>
      </c>
      <c r="L70" s="866" t="s">
        <v>950</v>
      </c>
      <c r="M70" s="979"/>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7"/>
      <c r="C76" s="998"/>
      <c r="D76" s="998"/>
      <c r="E76" s="998"/>
      <c r="F76" s="998"/>
      <c r="G76" s="998"/>
      <c r="H76" s="998"/>
      <c r="I76" s="169"/>
      <c r="J76" s="169"/>
      <c r="K76" s="169"/>
      <c r="L76" s="999"/>
      <c r="M76" s="1000"/>
      <c r="N76" s="485"/>
    </row>
    <row r="77" spans="1:15" ht="15.75" thickBot="1">
      <c r="B77" s="825" t="s">
        <v>953</v>
      </c>
      <c r="C77" s="826"/>
      <c r="D77" s="826"/>
      <c r="E77" s="826"/>
      <c r="F77" s="826"/>
      <c r="G77" s="826"/>
      <c r="H77" s="826"/>
      <c r="I77" s="826"/>
      <c r="J77" s="826"/>
      <c r="K77" s="826"/>
      <c r="L77" s="826"/>
      <c r="M77" s="827"/>
      <c r="N77" s="301">
        <f>SUM(N71:N76)</f>
        <v>5413.1</v>
      </c>
    </row>
    <row r="78" spans="1:15" ht="15.75" thickBot="1">
      <c r="B78" s="33"/>
      <c r="C78" s="34"/>
      <c r="D78" s="34"/>
      <c r="E78" s="34"/>
      <c r="F78" s="34"/>
      <c r="G78" s="34"/>
      <c r="H78" s="34"/>
      <c r="I78" s="34"/>
      <c r="J78" s="34"/>
      <c r="K78" s="34"/>
      <c r="L78" s="34"/>
      <c r="M78" s="34"/>
      <c r="N78" s="35"/>
    </row>
    <row r="79" spans="1:15" ht="15.75" thickBot="1">
      <c r="B79" s="825" t="s">
        <v>967</v>
      </c>
      <c r="C79" s="826"/>
      <c r="D79" s="826"/>
      <c r="E79" s="826"/>
      <c r="F79" s="826"/>
      <c r="G79" s="826"/>
      <c r="H79" s="826"/>
      <c r="I79" s="826"/>
      <c r="J79" s="826"/>
      <c r="K79" s="826"/>
      <c r="L79" s="826"/>
      <c r="M79" s="827"/>
      <c r="N79" s="99">
        <f>N43+N55+N66+N77</f>
        <v>34964.08360268578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0" t="s">
        <v>969</v>
      </c>
      <c r="C83" s="871"/>
      <c r="D83" s="871"/>
      <c r="E83" s="871"/>
      <c r="F83" s="871"/>
      <c r="G83" s="871"/>
      <c r="H83" s="871"/>
      <c r="I83" s="314"/>
      <c r="J83" s="334"/>
      <c r="K83" s="302" t="s">
        <v>970</v>
      </c>
      <c r="L83" s="872" t="s">
        <v>971</v>
      </c>
      <c r="M83" s="873"/>
      <c r="N83" s="303"/>
    </row>
    <row r="84" spans="1:14">
      <c r="B84" s="858" t="s">
        <v>972</v>
      </c>
      <c r="C84" s="859"/>
      <c r="D84" s="859"/>
      <c r="E84" s="859"/>
      <c r="F84" s="859"/>
      <c r="G84" s="859"/>
      <c r="H84" s="859"/>
      <c r="I84" s="87"/>
      <c r="J84" s="88"/>
      <c r="K84" s="304">
        <v>0.2</v>
      </c>
      <c r="L84" s="860">
        <f>N79*K84</f>
        <v>6992.8167205371565</v>
      </c>
      <c r="M84" s="861"/>
      <c r="N84" s="51"/>
    </row>
    <row r="85" spans="1:14">
      <c r="B85" s="89" t="s">
        <v>973</v>
      </c>
      <c r="C85" s="90"/>
      <c r="D85" s="90"/>
      <c r="E85" s="90"/>
      <c r="F85" s="90"/>
      <c r="G85" s="90"/>
      <c r="H85" s="90"/>
      <c r="I85" s="87"/>
      <c r="J85" s="88"/>
      <c r="K85" s="304">
        <v>0.05</v>
      </c>
      <c r="L85" s="860">
        <f>N79*K85</f>
        <v>1748.2041801342891</v>
      </c>
      <c r="M85" s="861"/>
      <c r="N85" s="51"/>
    </row>
    <row r="86" spans="1:14" ht="15.75" thickBot="1">
      <c r="B86" s="91" t="s">
        <v>974</v>
      </c>
      <c r="C86" s="92"/>
      <c r="D86" s="92"/>
      <c r="E86" s="92"/>
      <c r="F86" s="92"/>
      <c r="G86" s="92"/>
      <c r="H86" s="92"/>
      <c r="I86" s="93"/>
      <c r="J86" s="94"/>
      <c r="K86" s="305">
        <v>0.05</v>
      </c>
      <c r="L86" s="862">
        <f>N79*K86</f>
        <v>1748.2041801342891</v>
      </c>
      <c r="M86" s="863"/>
      <c r="N86" s="51"/>
    </row>
    <row r="87" spans="1:14" ht="15.75" thickBot="1">
      <c r="B87" s="825" t="s">
        <v>953</v>
      </c>
      <c r="C87" s="826"/>
      <c r="D87" s="826"/>
      <c r="E87" s="826"/>
      <c r="F87" s="826"/>
      <c r="G87" s="826"/>
      <c r="H87" s="826"/>
      <c r="I87" s="826"/>
      <c r="J87" s="826"/>
      <c r="K87" s="826"/>
      <c r="L87" s="826"/>
      <c r="M87" s="827"/>
      <c r="N87" s="52">
        <f>L84+L85+L86</f>
        <v>10489.225080805734</v>
      </c>
    </row>
    <row r="88" spans="1:14" ht="15.75" thickBot="1">
      <c r="B88" s="33"/>
      <c r="C88" s="34"/>
      <c r="D88" s="34"/>
      <c r="E88" s="34"/>
      <c r="F88" s="34"/>
      <c r="G88" s="34"/>
      <c r="H88" s="34"/>
      <c r="I88" s="34"/>
      <c r="J88" s="34"/>
      <c r="K88" s="34"/>
      <c r="L88" s="34"/>
      <c r="M88" s="34"/>
      <c r="N88" s="35"/>
    </row>
    <row r="89" spans="1:14" ht="15.75" thickBot="1">
      <c r="A89" t="s">
        <v>2016</v>
      </c>
      <c r="B89" s="825" t="s">
        <v>975</v>
      </c>
      <c r="C89" s="826"/>
      <c r="D89" s="826"/>
      <c r="E89" s="826"/>
      <c r="F89" s="826"/>
      <c r="G89" s="826"/>
      <c r="H89" s="826"/>
      <c r="I89" s="826"/>
      <c r="J89" s="826"/>
      <c r="K89" s="826"/>
      <c r="L89" s="826"/>
      <c r="M89" s="827"/>
      <c r="N89" s="188">
        <f>N79+N87</f>
        <v>45453.308683491516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t="17.25" hidden="1" customHeight="1" thickBot="1">
      <c r="B30" s="71" t="s">
        <v>943</v>
      </c>
      <c r="C30" s="804" t="s">
        <v>944</v>
      </c>
      <c r="D30" s="805"/>
      <c r="E30" s="805"/>
      <c r="F30" s="805"/>
      <c r="G30" s="805"/>
      <c r="H30" s="805"/>
      <c r="I30" s="805"/>
      <c r="J30" s="72"/>
      <c r="K30" s="307"/>
      <c r="L30" s="801" t="s">
        <v>945</v>
      </c>
      <c r="M30" s="802"/>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13"/>
      <c r="B36" s="874"/>
      <c r="C36" s="875"/>
      <c r="D36" s="875"/>
      <c r="E36" s="875"/>
      <c r="F36" s="875"/>
      <c r="G36" s="875"/>
      <c r="H36" s="876"/>
      <c r="I36" s="267"/>
      <c r="J36" s="268"/>
      <c r="K36" s="269"/>
      <c r="L36" s="270"/>
      <c r="M36" s="336"/>
      <c r="N36" s="272"/>
    </row>
    <row r="37" spans="1:14">
      <c r="A37" s="113"/>
      <c r="B37" s="874"/>
      <c r="C37" s="875"/>
      <c r="D37" s="875"/>
      <c r="E37" s="875"/>
      <c r="F37" s="875"/>
      <c r="G37" s="875"/>
      <c r="H37" s="876"/>
      <c r="I37" s="421"/>
      <c r="J37" s="422"/>
      <c r="K37" s="269"/>
      <c r="L37" s="335"/>
      <c r="M37" s="336"/>
      <c r="N37" s="272"/>
    </row>
    <row r="38" spans="1:14">
      <c r="B38" s="874"/>
      <c r="C38" s="875"/>
      <c r="D38" s="875"/>
      <c r="E38" s="875"/>
      <c r="F38" s="875"/>
      <c r="G38" s="875"/>
      <c r="H38" s="876"/>
      <c r="I38" s="328"/>
      <c r="J38" s="330"/>
      <c r="K38" s="269"/>
      <c r="L38" s="423"/>
      <c r="M38" s="424"/>
      <c r="N38" s="272"/>
    </row>
    <row r="39" spans="1:14">
      <c r="B39" s="874"/>
      <c r="C39" s="875"/>
      <c r="D39" s="875"/>
      <c r="E39" s="875"/>
      <c r="F39" s="875"/>
      <c r="G39" s="875"/>
      <c r="H39" s="876"/>
      <c r="I39" s="36"/>
      <c r="J39" s="37"/>
      <c r="K39" s="269"/>
      <c r="L39" s="276"/>
      <c r="M39" s="336"/>
      <c r="N39" s="272"/>
    </row>
    <row r="40" spans="1:14">
      <c r="B40" s="320"/>
      <c r="C40" s="321"/>
      <c r="D40" s="321"/>
      <c r="E40" s="321"/>
      <c r="F40" s="323"/>
      <c r="G40" s="323"/>
      <c r="H40" s="125"/>
      <c r="I40" s="36"/>
      <c r="J40" s="37"/>
      <c r="K40" s="269"/>
      <c r="L40" s="276"/>
      <c r="M40" s="277"/>
      <c r="N40" s="273"/>
    </row>
    <row r="41" spans="1:14">
      <c r="B41" s="882" t="s">
        <v>952</v>
      </c>
      <c r="C41" s="883"/>
      <c r="D41" s="883"/>
      <c r="E41" s="38"/>
      <c r="F41" s="39"/>
      <c r="G41" s="39"/>
      <c r="H41" s="40"/>
      <c r="I41" s="36"/>
      <c r="J41" s="37"/>
      <c r="K41" s="279"/>
      <c r="L41" s="276"/>
      <c r="M41" s="401">
        <v>0.05</v>
      </c>
      <c r="N41" s="344">
        <f>N76*M41</f>
        <v>90218.333333333343</v>
      </c>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3194.2176657475397</v>
      </c>
      <c r="N48" s="272">
        <f>K48*M48</f>
        <v>3513639.4323222935</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5" t="s">
        <v>953</v>
      </c>
      <c r="C54" s="826"/>
      <c r="D54" s="826"/>
      <c r="E54" s="826"/>
      <c r="F54" s="826"/>
      <c r="G54" s="826"/>
      <c r="H54" s="826"/>
      <c r="I54" s="826"/>
      <c r="J54" s="826"/>
      <c r="K54" s="826"/>
      <c r="L54" s="826"/>
      <c r="M54" s="827"/>
      <c r="N54" s="394">
        <f>SUM(N48:N53)</f>
        <v>3513639.4323222935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1" t="s">
        <v>961</v>
      </c>
      <c r="M58" s="890"/>
      <c r="N58" s="76" t="s">
        <v>951</v>
      </c>
    </row>
    <row r="59" spans="1:14">
      <c r="B59" s="46"/>
      <c r="C59" s="317"/>
      <c r="D59" s="317"/>
      <c r="E59" s="317"/>
      <c r="F59" s="317"/>
      <c r="G59" s="317"/>
      <c r="H59" s="311"/>
      <c r="I59" s="279"/>
      <c r="J59" s="286"/>
      <c r="K59" s="279"/>
      <c r="L59" s="912"/>
      <c r="M59" s="913"/>
      <c r="N59" s="287"/>
    </row>
    <row r="60" spans="1:14">
      <c r="B60" s="46"/>
      <c r="C60" s="47"/>
      <c r="D60" s="47"/>
      <c r="E60" s="47"/>
      <c r="F60" s="47"/>
      <c r="G60" s="47"/>
      <c r="H60" s="311"/>
      <c r="I60" s="279"/>
      <c r="J60" s="286"/>
      <c r="K60" s="279"/>
      <c r="L60" s="912"/>
      <c r="M60" s="913"/>
      <c r="N60" s="287"/>
    </row>
    <row r="61" spans="1:14">
      <c r="B61" s="46"/>
      <c r="C61" s="47"/>
      <c r="D61" s="47"/>
      <c r="E61" s="47"/>
      <c r="F61" s="47"/>
      <c r="G61" s="47"/>
      <c r="H61" s="311"/>
      <c r="I61" s="279"/>
      <c r="J61" s="286"/>
      <c r="K61" s="279"/>
      <c r="L61" s="912"/>
      <c r="M61" s="913"/>
      <c r="N61" s="287"/>
    </row>
    <row r="62" spans="1:14">
      <c r="B62" s="46"/>
      <c r="C62" s="47"/>
      <c r="D62" s="47"/>
      <c r="E62" s="47"/>
      <c r="F62" s="47"/>
      <c r="G62" s="47"/>
      <c r="H62" s="311"/>
      <c r="I62" s="279"/>
      <c r="J62" s="286"/>
      <c r="K62" s="279"/>
      <c r="L62" s="912"/>
      <c r="M62" s="913"/>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5"/>
      <c r="M64" s="996"/>
      <c r="N64" s="485"/>
    </row>
    <row r="65" spans="1:15" ht="15.75" thickBot="1">
      <c r="B65" s="825" t="s">
        <v>953</v>
      </c>
      <c r="C65" s="826"/>
      <c r="D65" s="826"/>
      <c r="E65" s="826"/>
      <c r="F65" s="826"/>
      <c r="G65" s="826"/>
      <c r="H65" s="826"/>
      <c r="I65" s="826"/>
      <c r="J65" s="826"/>
      <c r="K65" s="826"/>
      <c r="L65" s="826"/>
      <c r="M65" s="827"/>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4" t="s">
        <v>963</v>
      </c>
      <c r="C69" s="865"/>
      <c r="D69" s="865"/>
      <c r="E69" s="865"/>
      <c r="F69" s="865"/>
      <c r="G69" s="865"/>
      <c r="H69" s="865"/>
      <c r="I69" s="73" t="s">
        <v>964</v>
      </c>
      <c r="J69" s="75" t="s">
        <v>1410</v>
      </c>
      <c r="K69" s="74" t="s">
        <v>966</v>
      </c>
      <c r="L69" s="866" t="s">
        <v>950</v>
      </c>
      <c r="M69" s="979"/>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7"/>
      <c r="C75" s="998"/>
      <c r="D75" s="998"/>
      <c r="E75" s="998"/>
      <c r="F75" s="998"/>
      <c r="G75" s="998"/>
      <c r="H75" s="998"/>
      <c r="I75" s="169"/>
      <c r="J75" s="169"/>
      <c r="K75" s="169"/>
      <c r="L75" s="999"/>
      <c r="M75" s="1000"/>
      <c r="N75" s="45"/>
    </row>
    <row r="76" spans="1:15" ht="15.75" thickBot="1">
      <c r="B76" s="825" t="s">
        <v>953</v>
      </c>
      <c r="C76" s="826"/>
      <c r="D76" s="826"/>
      <c r="E76" s="826"/>
      <c r="F76" s="826"/>
      <c r="G76" s="826"/>
      <c r="H76" s="826"/>
      <c r="I76" s="826"/>
      <c r="J76" s="826"/>
      <c r="K76" s="826"/>
      <c r="L76" s="826"/>
      <c r="M76" s="827"/>
      <c r="N76" s="301">
        <f>SUM(N70:N75)</f>
        <v>1804366.6666666667</v>
      </c>
    </row>
    <row r="77" spans="1:15" ht="15.75" thickBot="1">
      <c r="B77" s="33"/>
      <c r="C77" s="34"/>
      <c r="D77" s="34"/>
      <c r="E77" s="34"/>
      <c r="F77" s="34"/>
      <c r="G77" s="34"/>
      <c r="H77" s="34"/>
      <c r="I77" s="34"/>
      <c r="J77" s="34"/>
      <c r="K77" s="34"/>
      <c r="L77" s="34"/>
      <c r="M77" s="34"/>
      <c r="N77" s="35"/>
    </row>
    <row r="78" spans="1:15" ht="15.75" thickBot="1">
      <c r="B78" s="825" t="s">
        <v>967</v>
      </c>
      <c r="C78" s="826"/>
      <c r="D78" s="826"/>
      <c r="E78" s="826"/>
      <c r="F78" s="826"/>
      <c r="G78" s="826"/>
      <c r="H78" s="826"/>
      <c r="I78" s="826"/>
      <c r="J78" s="826"/>
      <c r="K78" s="826"/>
      <c r="L78" s="826"/>
      <c r="M78" s="827"/>
      <c r="N78" s="99">
        <f>N43+N54+N65+N76</f>
        <v>5408224.4323222935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1081644.8864644587</v>
      </c>
      <c r="M83" s="861"/>
      <c r="N83" s="51"/>
    </row>
    <row r="84" spans="1:14">
      <c r="B84" s="89" t="s">
        <v>973</v>
      </c>
      <c r="C84" s="90"/>
      <c r="D84" s="90"/>
      <c r="E84" s="90"/>
      <c r="F84" s="90"/>
      <c r="G84" s="90"/>
      <c r="H84" s="90"/>
      <c r="I84" s="87"/>
      <c r="J84" s="88"/>
      <c r="K84" s="304">
        <v>0.05</v>
      </c>
      <c r="L84" s="860">
        <f>N78*K84</f>
        <v>270411.22161611466</v>
      </c>
      <c r="M84" s="861"/>
      <c r="N84" s="51"/>
    </row>
    <row r="85" spans="1:14" ht="15.75" thickBot="1">
      <c r="B85" s="91" t="s">
        <v>974</v>
      </c>
      <c r="C85" s="92"/>
      <c r="D85" s="92"/>
      <c r="E85" s="92"/>
      <c r="F85" s="92"/>
      <c r="G85" s="92"/>
      <c r="H85" s="92"/>
      <c r="I85" s="93"/>
      <c r="J85" s="94"/>
      <c r="K85" s="305">
        <v>0.05</v>
      </c>
      <c r="L85" s="862">
        <f>N78*K85</f>
        <v>270411.22161611466</v>
      </c>
      <c r="M85" s="863"/>
      <c r="N85" s="51"/>
    </row>
    <row r="86" spans="1:14" ht="15.75" thickBot="1">
      <c r="B86" s="825" t="s">
        <v>953</v>
      </c>
      <c r="C86" s="826"/>
      <c r="D86" s="826"/>
      <c r="E86" s="826"/>
      <c r="F86" s="826"/>
      <c r="G86" s="826"/>
      <c r="H86" s="826"/>
      <c r="I86" s="826"/>
      <c r="J86" s="826"/>
      <c r="K86" s="826"/>
      <c r="L86" s="826"/>
      <c r="M86" s="827"/>
      <c r="N86" s="52">
        <f>L83+L84+L85</f>
        <v>1622467.3296966881</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7030691.7620189814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s="171" t="s">
        <v>373</v>
      </c>
      <c r="B36" s="874" t="str">
        <f>VLOOKUP(A36,EQUIPOS!A6:D154,3,FALSE)</f>
        <v>Volqueta 6 m3</v>
      </c>
      <c r="C36" s="875"/>
      <c r="D36" s="875"/>
      <c r="E36" s="875"/>
      <c r="F36" s="875"/>
      <c r="G36" s="875"/>
      <c r="H36" s="876"/>
      <c r="I36" s="267"/>
      <c r="J36" s="268"/>
      <c r="K36" s="269">
        <f>VLOOKUP(A36,EQUIPOS!A6:D161,4,FALSE)</f>
        <v>81781.037404553383</v>
      </c>
      <c r="L36" s="270"/>
      <c r="M36" s="455">
        <v>81</v>
      </c>
      <c r="N36" s="272">
        <f>K36/M36</f>
        <v>1009.6424370932516</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1009.6424370932516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1009.6424370932516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201.92848741865032</v>
      </c>
      <c r="M83" s="861"/>
      <c r="N83" s="51"/>
    </row>
    <row r="84" spans="1:14">
      <c r="B84" s="89" t="s">
        <v>973</v>
      </c>
      <c r="C84" s="90"/>
      <c r="D84" s="90"/>
      <c r="E84" s="90"/>
      <c r="F84" s="90"/>
      <c r="G84" s="90"/>
      <c r="H84" s="90"/>
      <c r="I84" s="87"/>
      <c r="J84" s="88"/>
      <c r="K84" s="304">
        <v>0.05</v>
      </c>
      <c r="L84" s="860">
        <f>N78*K84</f>
        <v>50.48212185466258</v>
      </c>
      <c r="M84" s="861"/>
      <c r="N84" s="51"/>
    </row>
    <row r="85" spans="1:14" ht="15.75" thickBot="1">
      <c r="B85" s="91" t="s">
        <v>974</v>
      </c>
      <c r="C85" s="92"/>
      <c r="D85" s="92"/>
      <c r="E85" s="92"/>
      <c r="F85" s="92"/>
      <c r="G85" s="92"/>
      <c r="H85" s="92"/>
      <c r="I85" s="93"/>
      <c r="J85" s="94"/>
      <c r="K85" s="305">
        <v>0.05</v>
      </c>
      <c r="L85" s="862">
        <f>N78*K85</f>
        <v>50.48212185466258</v>
      </c>
      <c r="M85" s="863"/>
      <c r="N85" s="51"/>
    </row>
    <row r="86" spans="1:14" ht="15.75" thickBot="1">
      <c r="B86" s="825" t="s">
        <v>953</v>
      </c>
      <c r="C86" s="826"/>
      <c r="D86" s="826"/>
      <c r="E86" s="826"/>
      <c r="F86" s="826"/>
      <c r="G86" s="826"/>
      <c r="H86" s="826"/>
      <c r="I86" s="826"/>
      <c r="J86" s="826"/>
      <c r="K86" s="826"/>
      <c r="L86" s="826"/>
      <c r="M86" s="827"/>
      <c r="N86" s="52">
        <f>L83+L84+L85</f>
        <v>302.89273112797548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1312.5351682212272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9"/>
      <c r="H25" s="81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2" t="s">
        <v>942</v>
      </c>
      <c r="C27" s="823"/>
      <c r="D27" s="823"/>
      <c r="E27" s="823"/>
      <c r="F27" s="823"/>
      <c r="G27" s="823"/>
      <c r="H27" s="823"/>
      <c r="I27" s="823"/>
      <c r="J27" s="823"/>
      <c r="K27" s="823"/>
      <c r="L27" s="823"/>
      <c r="M27" s="823"/>
      <c r="N27" s="824"/>
    </row>
    <row r="28" spans="1:14" ht="15.75" thickBot="1">
      <c r="B28" s="33"/>
      <c r="C28" s="34"/>
      <c r="D28" s="34"/>
      <c r="E28" s="34"/>
      <c r="F28" s="34"/>
      <c r="G28" s="34"/>
      <c r="H28" s="34"/>
      <c r="I28" s="34"/>
      <c r="J28" s="34"/>
      <c r="K28" s="34"/>
      <c r="L28" s="34"/>
      <c r="M28" s="34"/>
      <c r="N28" s="35"/>
    </row>
    <row r="29" spans="1:14" ht="26.25" thickBot="1">
      <c r="B29" s="71" t="s">
        <v>943</v>
      </c>
      <c r="C29" s="804" t="s">
        <v>944</v>
      </c>
      <c r="D29" s="805"/>
      <c r="E29" s="805"/>
      <c r="F29" s="805"/>
      <c r="G29" s="805"/>
      <c r="H29" s="805"/>
      <c r="I29" s="805"/>
      <c r="J29" s="72"/>
      <c r="K29" s="342" t="s">
        <v>2215</v>
      </c>
      <c r="L29" s="801" t="s">
        <v>945</v>
      </c>
      <c r="M29" s="802"/>
      <c r="N29" s="71" t="s">
        <v>946</v>
      </c>
    </row>
    <row r="30" spans="1:14" hidden="1">
      <c r="B30" s="71" t="s">
        <v>943</v>
      </c>
      <c r="C30" s="804" t="s">
        <v>944</v>
      </c>
      <c r="D30" s="805"/>
      <c r="E30" s="805"/>
      <c r="F30" s="805"/>
      <c r="G30" s="805"/>
      <c r="H30" s="805"/>
      <c r="I30" s="805"/>
      <c r="J30" s="72"/>
      <c r="K30" s="307"/>
      <c r="L30" s="801" t="s">
        <v>945</v>
      </c>
      <c r="M30" s="802"/>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81781.037404553383</v>
      </c>
      <c r="L36" s="270"/>
      <c r="M36" s="283">
        <v>66</v>
      </c>
      <c r="N36" s="272">
        <f>K36/M36</f>
        <v>1239.106627341718</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1239.106627341718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1239.106627341718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247.82132546834362</v>
      </c>
      <c r="M83" s="861"/>
      <c r="N83" s="51"/>
    </row>
    <row r="84" spans="1:14">
      <c r="B84" s="89" t="s">
        <v>973</v>
      </c>
      <c r="C84" s="90"/>
      <c r="D84" s="90"/>
      <c r="E84" s="90"/>
      <c r="F84" s="90"/>
      <c r="G84" s="90"/>
      <c r="H84" s="90"/>
      <c r="I84" s="87"/>
      <c r="J84" s="88"/>
      <c r="K84" s="304">
        <v>0.05</v>
      </c>
      <c r="L84" s="860">
        <f>N78*K84</f>
        <v>61.955331367085904</v>
      </c>
      <c r="M84" s="861"/>
      <c r="N84" s="51"/>
    </row>
    <row r="85" spans="1:14" ht="15.75" thickBot="1">
      <c r="B85" s="91" t="s">
        <v>974</v>
      </c>
      <c r="C85" s="92"/>
      <c r="D85" s="92"/>
      <c r="E85" s="92"/>
      <c r="F85" s="92"/>
      <c r="G85" s="92"/>
      <c r="H85" s="92"/>
      <c r="I85" s="93"/>
      <c r="J85" s="94"/>
      <c r="K85" s="305">
        <v>0.05</v>
      </c>
      <c r="L85" s="862">
        <f>N78*K85</f>
        <v>61.955331367085904</v>
      </c>
      <c r="M85" s="863"/>
      <c r="N85" s="51"/>
    </row>
    <row r="86" spans="1:14" ht="15.75" thickBot="1">
      <c r="B86" s="825" t="s">
        <v>953</v>
      </c>
      <c r="C86" s="826"/>
      <c r="D86" s="826"/>
      <c r="E86" s="826"/>
      <c r="F86" s="826"/>
      <c r="G86" s="826"/>
      <c r="H86" s="826"/>
      <c r="I86" s="826"/>
      <c r="J86" s="826"/>
      <c r="K86" s="826"/>
      <c r="L86" s="826"/>
      <c r="M86" s="827"/>
      <c r="N86" s="52">
        <f>L83+L84+L85</f>
        <v>371.73198820251548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1610.8386155442336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9"/>
      <c r="C1" s="931"/>
      <c r="D1" s="932"/>
      <c r="E1" s="932"/>
      <c r="F1" s="932"/>
      <c r="G1" s="932"/>
      <c r="H1" s="932"/>
      <c r="I1" s="932"/>
      <c r="J1" s="933"/>
      <c r="K1" s="934" t="s">
        <v>933</v>
      </c>
      <c r="L1" s="936" t="s">
        <v>2198</v>
      </c>
      <c r="M1" s="937"/>
      <c r="N1" s="938"/>
    </row>
    <row r="2" spans="2:14">
      <c r="B2" s="920"/>
      <c r="C2" s="942" t="s">
        <v>934</v>
      </c>
      <c r="D2" s="943"/>
      <c r="E2" s="943"/>
      <c r="F2" s="943"/>
      <c r="G2" s="943"/>
      <c r="H2" s="943"/>
      <c r="I2" s="943"/>
      <c r="J2" s="944"/>
      <c r="K2" s="935"/>
      <c r="L2" s="939"/>
      <c r="M2" s="940"/>
      <c r="N2" s="941"/>
    </row>
    <row r="3" spans="2:14">
      <c r="B3" s="920"/>
      <c r="C3" s="942" t="s">
        <v>2199</v>
      </c>
      <c r="D3" s="943"/>
      <c r="E3" s="943"/>
      <c r="F3" s="943"/>
      <c r="G3" s="943"/>
      <c r="H3" s="943"/>
      <c r="I3" s="943"/>
      <c r="J3" s="944"/>
      <c r="K3" s="922" t="s">
        <v>935</v>
      </c>
      <c r="L3" s="946">
        <v>1</v>
      </c>
      <c r="M3" s="947"/>
      <c r="N3" s="948"/>
    </row>
    <row r="4" spans="2:14">
      <c r="B4" s="920"/>
      <c r="C4" s="942" t="s">
        <v>2200</v>
      </c>
      <c r="D4" s="943"/>
      <c r="E4" s="943"/>
      <c r="F4" s="943"/>
      <c r="G4" s="943"/>
      <c r="H4" s="943"/>
      <c r="I4" s="943"/>
      <c r="J4" s="944"/>
      <c r="K4" s="945"/>
      <c r="L4" s="949"/>
      <c r="M4" s="950"/>
      <c r="N4" s="951"/>
    </row>
    <row r="5" spans="2:14">
      <c r="B5" s="920"/>
      <c r="C5" s="942" t="s">
        <v>2201</v>
      </c>
      <c r="D5" s="943"/>
      <c r="E5" s="943"/>
      <c r="F5" s="943"/>
      <c r="G5" s="943"/>
      <c r="H5" s="943"/>
      <c r="I5" s="943"/>
      <c r="J5" s="944"/>
      <c r="K5" s="922" t="s">
        <v>936</v>
      </c>
      <c r="L5" s="924"/>
      <c r="M5" s="924" t="s">
        <v>937</v>
      </c>
      <c r="N5" s="926"/>
    </row>
    <row r="6" spans="2:14" ht="15.75" thickBot="1">
      <c r="B6" s="921"/>
      <c r="C6" s="928"/>
      <c r="D6" s="929"/>
      <c r="E6" s="929"/>
      <c r="F6" s="929"/>
      <c r="G6" s="929"/>
      <c r="H6" s="929"/>
      <c r="I6" s="929"/>
      <c r="J6" s="930"/>
      <c r="K6" s="923"/>
      <c r="L6" s="925"/>
      <c r="M6" s="925"/>
      <c r="N6" s="927"/>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6" t="s">
        <v>2205</v>
      </c>
      <c r="C10" s="917"/>
      <c r="D10" s="917"/>
      <c r="E10" s="917"/>
      <c r="F10" s="388" t="s">
        <v>2206</v>
      </c>
      <c r="G10" s="383"/>
      <c r="H10" s="389"/>
      <c r="I10" s="918" t="s">
        <v>2207</v>
      </c>
      <c r="J10" s="918"/>
      <c r="K10" s="390" t="s">
        <v>2206</v>
      </c>
      <c r="L10" s="386"/>
      <c r="M10" s="386"/>
      <c r="N10" s="387"/>
    </row>
    <row r="11" spans="2:14">
      <c r="B11" s="361" t="s">
        <v>939</v>
      </c>
      <c r="C11" s="362"/>
      <c r="D11" s="803"/>
      <c r="E11" s="803"/>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20"/>
      <c r="M12" s="820"/>
      <c r="N12" s="82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8"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3" t="s">
        <v>942</v>
      </c>
      <c r="C27" s="1004"/>
      <c r="D27" s="1004"/>
      <c r="E27" s="1004"/>
      <c r="F27" s="1004"/>
      <c r="G27" s="1004"/>
      <c r="H27" s="1004"/>
      <c r="I27" s="1004"/>
      <c r="J27" s="1004"/>
      <c r="K27" s="1004"/>
      <c r="L27" s="1004"/>
      <c r="M27" s="1004"/>
      <c r="N27" s="1005"/>
    </row>
    <row r="28" spans="1:14" ht="15.75" thickBot="1">
      <c r="B28" s="33"/>
      <c r="C28" s="34"/>
      <c r="D28" s="34"/>
      <c r="E28" s="34"/>
      <c r="F28" s="34"/>
      <c r="G28" s="34"/>
      <c r="H28" s="34"/>
      <c r="I28" s="34"/>
      <c r="J28" s="34"/>
      <c r="K28" s="34"/>
      <c r="L28" s="34"/>
      <c r="M28" s="34"/>
      <c r="N28" s="35"/>
    </row>
    <row r="29" spans="1:14" ht="26.25" thickBot="1">
      <c r="B29" s="71" t="s">
        <v>943</v>
      </c>
      <c r="C29" s="1008" t="s">
        <v>944</v>
      </c>
      <c r="D29" s="1009"/>
      <c r="E29" s="1009"/>
      <c r="F29" s="1009"/>
      <c r="G29" s="1009"/>
      <c r="H29" s="1009"/>
      <c r="I29" s="1009"/>
      <c r="J29" s="72"/>
      <c r="K29" s="342" t="s">
        <v>2215</v>
      </c>
      <c r="L29" s="1006" t="s">
        <v>945</v>
      </c>
      <c r="M29" s="1007"/>
      <c r="N29" s="71" t="s">
        <v>946</v>
      </c>
    </row>
    <row r="30" spans="1:14" hidden="1">
      <c r="B30" s="71" t="s">
        <v>943</v>
      </c>
      <c r="C30" s="804" t="s">
        <v>944</v>
      </c>
      <c r="D30" s="805"/>
      <c r="E30" s="805"/>
      <c r="F30" s="805"/>
      <c r="G30" s="805"/>
      <c r="H30" s="805"/>
      <c r="I30" s="805"/>
      <c r="J30" s="72"/>
      <c r="K30" s="307"/>
      <c r="L30" s="801" t="s">
        <v>945</v>
      </c>
      <c r="M30" s="802"/>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5" t="s">
        <v>944</v>
      </c>
      <c r="C35" s="896"/>
      <c r="D35" s="896"/>
      <c r="E35" s="896"/>
      <c r="F35" s="896"/>
      <c r="G35" s="896"/>
      <c r="H35" s="897"/>
      <c r="I35" s="898" t="s">
        <v>948</v>
      </c>
      <c r="J35" s="899"/>
      <c r="K35" s="69" t="s">
        <v>949</v>
      </c>
      <c r="L35" s="900" t="s">
        <v>950</v>
      </c>
      <c r="M35" s="897"/>
      <c r="N35" s="70" t="s">
        <v>951</v>
      </c>
    </row>
    <row r="36" spans="1:14">
      <c r="A36" t="s">
        <v>373</v>
      </c>
      <c r="B36" s="874" t="str">
        <f>VLOOKUP(A36,EQUIPOS!A6:D154,3,FALSE)</f>
        <v>Volqueta 6 m3</v>
      </c>
      <c r="C36" s="875"/>
      <c r="D36" s="875"/>
      <c r="E36" s="875"/>
      <c r="F36" s="875"/>
      <c r="G36" s="875"/>
      <c r="H36" s="876"/>
      <c r="I36" s="267"/>
      <c r="J36" s="268"/>
      <c r="K36" s="269">
        <f>VLOOKUP(A36,EQUIPOS!A6:D161,4,FALSE)</f>
        <v>81781.037404553383</v>
      </c>
      <c r="L36" s="270"/>
      <c r="M36" s="283">
        <v>66</v>
      </c>
      <c r="N36" s="272">
        <f>K36/M36</f>
        <v>1239.106627341718</v>
      </c>
    </row>
    <row r="37" spans="1:14">
      <c r="B37" s="874"/>
      <c r="C37" s="875"/>
      <c r="D37" s="875"/>
      <c r="E37" s="875"/>
      <c r="F37" s="875"/>
      <c r="G37" s="875"/>
      <c r="H37" s="876"/>
      <c r="I37" s="267"/>
      <c r="J37" s="268"/>
      <c r="K37" s="269"/>
      <c r="L37" s="270"/>
      <c r="M37" s="271"/>
      <c r="N37" s="272"/>
    </row>
    <row r="38" spans="1:14">
      <c r="B38" s="874"/>
      <c r="C38" s="875"/>
      <c r="D38" s="875"/>
      <c r="E38" s="875"/>
      <c r="F38" s="875"/>
      <c r="G38" s="875"/>
      <c r="H38" s="876"/>
      <c r="I38" s="267"/>
      <c r="J38" s="268"/>
      <c r="K38" s="269"/>
      <c r="L38" s="270"/>
      <c r="M38" s="271"/>
      <c r="N38" s="273"/>
    </row>
    <row r="39" spans="1:14">
      <c r="B39" s="874"/>
      <c r="C39" s="875"/>
      <c r="D39" s="875"/>
      <c r="E39" s="875"/>
      <c r="F39" s="875"/>
      <c r="G39" s="875"/>
      <c r="H39" s="876"/>
      <c r="I39" s="877"/>
      <c r="J39" s="878"/>
      <c r="K39" s="274"/>
      <c r="L39" s="879"/>
      <c r="M39" s="880"/>
      <c r="N39" s="275"/>
    </row>
    <row r="40" spans="1:14">
      <c r="B40" s="874"/>
      <c r="C40" s="875"/>
      <c r="D40" s="875"/>
      <c r="E40" s="881"/>
      <c r="F40" s="875"/>
      <c r="G40" s="875"/>
      <c r="H40" s="876"/>
      <c r="I40" s="36"/>
      <c r="J40" s="37"/>
      <c r="K40" s="274"/>
      <c r="L40" s="276"/>
      <c r="M40" s="277"/>
      <c r="N40" s="278"/>
    </row>
    <row r="41" spans="1:14">
      <c r="B41" s="882"/>
      <c r="C41" s="883"/>
      <c r="D41" s="883"/>
      <c r="E41" s="38"/>
      <c r="F41" s="39"/>
      <c r="G41" s="39"/>
      <c r="H41" s="40"/>
      <c r="I41" s="36"/>
      <c r="J41" s="37"/>
      <c r="K41" s="279"/>
      <c r="L41" s="276"/>
      <c r="M41" s="277"/>
      <c r="N41" s="344"/>
    </row>
    <row r="42" spans="1:14" ht="15.75" thickBot="1">
      <c r="B42" s="874"/>
      <c r="C42" s="875"/>
      <c r="D42" s="875"/>
      <c r="E42" s="875"/>
      <c r="F42" s="875"/>
      <c r="G42" s="875"/>
      <c r="H42" s="876"/>
      <c r="I42" s="884"/>
      <c r="J42" s="885"/>
      <c r="K42" s="41"/>
      <c r="L42" s="886"/>
      <c r="M42" s="887"/>
      <c r="N42" s="105"/>
    </row>
    <row r="43" spans="1:14" ht="15.75" thickBot="1">
      <c r="B43" s="825" t="s">
        <v>953</v>
      </c>
      <c r="C43" s="826"/>
      <c r="D43" s="826"/>
      <c r="E43" s="826"/>
      <c r="F43" s="826"/>
      <c r="G43" s="826"/>
      <c r="H43" s="826"/>
      <c r="I43" s="826"/>
      <c r="J43" s="826"/>
      <c r="K43" s="826"/>
      <c r="L43" s="826"/>
      <c r="M43" s="827"/>
      <c r="N43" s="99">
        <f>SUM(N36:N42)</f>
        <v>1239.106627341718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0" t="s">
        <v>944</v>
      </c>
      <c r="C47" s="871"/>
      <c r="D47" s="871"/>
      <c r="E47" s="871"/>
      <c r="F47" s="871"/>
      <c r="G47" s="871"/>
      <c r="H47" s="871"/>
      <c r="I47" s="905"/>
      <c r="J47" s="315" t="s">
        <v>945</v>
      </c>
      <c r="K47" s="85" t="s">
        <v>946</v>
      </c>
      <c r="L47" s="906" t="s">
        <v>955</v>
      </c>
      <c r="M47" s="905"/>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7"/>
      <c r="C53" s="908"/>
      <c r="D53" s="908"/>
      <c r="E53" s="908"/>
      <c r="F53" s="908"/>
      <c r="G53" s="908"/>
      <c r="H53" s="908"/>
      <c r="I53" s="878"/>
      <c r="J53" s="42"/>
      <c r="K53" s="44"/>
      <c r="L53" s="909"/>
      <c r="M53" s="910"/>
      <c r="N53" s="45"/>
    </row>
    <row r="54" spans="2:14" ht="15.75" thickBot="1">
      <c r="B54" s="825" t="s">
        <v>953</v>
      </c>
      <c r="C54" s="826"/>
      <c r="D54" s="826"/>
      <c r="E54" s="826"/>
      <c r="F54" s="826"/>
      <c r="G54" s="826"/>
      <c r="H54" s="826"/>
      <c r="I54" s="826"/>
      <c r="J54" s="826"/>
      <c r="K54" s="826"/>
      <c r="L54" s="826"/>
      <c r="M54" s="827"/>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1" t="s">
        <v>961</v>
      </c>
      <c r="M58" s="890"/>
      <c r="N58" s="76" t="s">
        <v>951</v>
      </c>
    </row>
    <row r="59" spans="2:14">
      <c r="B59" s="46"/>
      <c r="C59" s="317"/>
      <c r="D59" s="317"/>
      <c r="E59" s="317"/>
      <c r="F59" s="317"/>
      <c r="G59" s="317"/>
      <c r="H59" s="311"/>
      <c r="I59" s="279"/>
      <c r="J59" s="286"/>
      <c r="K59" s="279"/>
      <c r="L59" s="912"/>
      <c r="M59" s="913"/>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5" t="s">
        <v>953</v>
      </c>
      <c r="C65" s="826"/>
      <c r="D65" s="826"/>
      <c r="E65" s="826"/>
      <c r="F65" s="826"/>
      <c r="G65" s="826"/>
      <c r="H65" s="826"/>
      <c r="I65" s="826"/>
      <c r="J65" s="826"/>
      <c r="K65" s="826"/>
      <c r="L65" s="826"/>
      <c r="M65" s="827"/>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4" t="s">
        <v>963</v>
      </c>
      <c r="C69" s="865"/>
      <c r="D69" s="865"/>
      <c r="E69" s="865"/>
      <c r="F69" s="865"/>
      <c r="G69" s="865"/>
      <c r="H69" s="865"/>
      <c r="I69" s="73" t="s">
        <v>964</v>
      </c>
      <c r="J69" s="75" t="s">
        <v>1410</v>
      </c>
      <c r="K69" s="74" t="s">
        <v>966</v>
      </c>
      <c r="L69" s="866" t="s">
        <v>950</v>
      </c>
      <c r="M69" s="867"/>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7"/>
      <c r="C75" s="998"/>
      <c r="D75" s="998"/>
      <c r="E75" s="998"/>
      <c r="F75" s="998"/>
      <c r="G75" s="998"/>
      <c r="H75" s="998"/>
      <c r="I75" s="169"/>
      <c r="J75" s="169"/>
      <c r="K75" s="169"/>
      <c r="L75" s="999"/>
      <c r="M75" s="1000"/>
      <c r="N75" s="45"/>
    </row>
    <row r="76" spans="2:15" ht="15.75" thickBot="1">
      <c r="B76" s="825" t="s">
        <v>953</v>
      </c>
      <c r="C76" s="826"/>
      <c r="D76" s="826"/>
      <c r="E76" s="826"/>
      <c r="F76" s="826"/>
      <c r="G76" s="826"/>
      <c r="H76" s="826"/>
      <c r="I76" s="826"/>
      <c r="J76" s="826"/>
      <c r="K76" s="826"/>
      <c r="L76" s="826"/>
      <c r="M76" s="827"/>
      <c r="N76" s="301"/>
    </row>
    <row r="77" spans="2:15" ht="15.75" thickBot="1">
      <c r="B77" s="33"/>
      <c r="C77" s="34"/>
      <c r="D77" s="34"/>
      <c r="E77" s="34"/>
      <c r="F77" s="34"/>
      <c r="G77" s="34"/>
      <c r="H77" s="34"/>
      <c r="I77" s="34"/>
      <c r="J77" s="34"/>
      <c r="K77" s="34"/>
      <c r="L77" s="34"/>
      <c r="M77" s="34"/>
      <c r="N77" s="35"/>
    </row>
    <row r="78" spans="2:15" ht="15.75" thickBot="1">
      <c r="B78" s="825" t="s">
        <v>967</v>
      </c>
      <c r="C78" s="826"/>
      <c r="D78" s="826"/>
      <c r="E78" s="826"/>
      <c r="F78" s="826"/>
      <c r="G78" s="826"/>
      <c r="H78" s="826"/>
      <c r="I78" s="826"/>
      <c r="J78" s="826"/>
      <c r="K78" s="826"/>
      <c r="L78" s="826"/>
      <c r="M78" s="827"/>
      <c r="N78" s="99">
        <f>N43+N54+N65+N76</f>
        <v>1239.106627341718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0" t="s">
        <v>969</v>
      </c>
      <c r="C82" s="871"/>
      <c r="D82" s="871"/>
      <c r="E82" s="871"/>
      <c r="F82" s="871"/>
      <c r="G82" s="871"/>
      <c r="H82" s="871"/>
      <c r="I82" s="314"/>
      <c r="J82" s="334"/>
      <c r="K82" s="302" t="s">
        <v>970</v>
      </c>
      <c r="L82" s="872" t="s">
        <v>971</v>
      </c>
      <c r="M82" s="873"/>
      <c r="N82" s="303"/>
    </row>
    <row r="83" spans="1:14">
      <c r="B83" s="858" t="s">
        <v>972</v>
      </c>
      <c r="C83" s="859"/>
      <c r="D83" s="859"/>
      <c r="E83" s="859"/>
      <c r="F83" s="859"/>
      <c r="G83" s="859"/>
      <c r="H83" s="859"/>
      <c r="I83" s="87"/>
      <c r="J83" s="88"/>
      <c r="K83" s="304">
        <v>0.2</v>
      </c>
      <c r="L83" s="860">
        <f>N78*K83</f>
        <v>247.82132546834362</v>
      </c>
      <c r="M83" s="861"/>
      <c r="N83" s="51"/>
    </row>
    <row r="84" spans="1:14">
      <c r="B84" s="89" t="s">
        <v>973</v>
      </c>
      <c r="C84" s="90"/>
      <c r="D84" s="90"/>
      <c r="E84" s="90"/>
      <c r="F84" s="90"/>
      <c r="G84" s="90"/>
      <c r="H84" s="90"/>
      <c r="I84" s="87"/>
      <c r="J84" s="88"/>
      <c r="K84" s="304">
        <v>0.05</v>
      </c>
      <c r="L84" s="860">
        <f>N78*K84</f>
        <v>61.955331367085904</v>
      </c>
      <c r="M84" s="861"/>
      <c r="N84" s="51"/>
    </row>
    <row r="85" spans="1:14" ht="15.75" thickBot="1">
      <c r="B85" s="91" t="s">
        <v>974</v>
      </c>
      <c r="C85" s="92"/>
      <c r="D85" s="92"/>
      <c r="E85" s="92"/>
      <c r="F85" s="92"/>
      <c r="G85" s="92"/>
      <c r="H85" s="92"/>
      <c r="I85" s="93"/>
      <c r="J85" s="94"/>
      <c r="K85" s="305">
        <v>0.05</v>
      </c>
      <c r="L85" s="862">
        <f>N78*K85</f>
        <v>61.955331367085904</v>
      </c>
      <c r="M85" s="863"/>
      <c r="N85" s="51"/>
    </row>
    <row r="86" spans="1:14" ht="15.75" thickBot="1">
      <c r="B86" s="825" t="s">
        <v>953</v>
      </c>
      <c r="C86" s="826"/>
      <c r="D86" s="826"/>
      <c r="E86" s="826"/>
      <c r="F86" s="826"/>
      <c r="G86" s="826"/>
      <c r="H86" s="826"/>
      <c r="I86" s="826"/>
      <c r="J86" s="826"/>
      <c r="K86" s="826"/>
      <c r="L86" s="826"/>
      <c r="M86" s="827"/>
      <c r="N86" s="52">
        <f>L83+L84+L85</f>
        <v>371.73198820251548</v>
      </c>
    </row>
    <row r="87" spans="1:14" ht="15.75" thickBot="1">
      <c r="B87" s="33"/>
      <c r="C87" s="34"/>
      <c r="D87" s="34"/>
      <c r="E87" s="34"/>
      <c r="F87" s="34"/>
      <c r="G87" s="34"/>
      <c r="H87" s="34"/>
      <c r="I87" s="34"/>
      <c r="J87" s="34"/>
      <c r="K87" s="34"/>
      <c r="L87" s="34"/>
      <c r="M87" s="34"/>
      <c r="N87" s="35"/>
    </row>
    <row r="88" spans="1:14" ht="15.75" thickBot="1">
      <c r="A88" t="s">
        <v>2016</v>
      </c>
      <c r="B88" s="825" t="s">
        <v>975</v>
      </c>
      <c r="C88" s="826"/>
      <c r="D88" s="826"/>
      <c r="E88" s="826"/>
      <c r="F88" s="826"/>
      <c r="G88" s="826"/>
      <c r="H88" s="826"/>
      <c r="I88" s="826"/>
      <c r="J88" s="826"/>
      <c r="K88" s="826"/>
      <c r="L88" s="826"/>
      <c r="M88" s="827"/>
      <c r="N88" s="188">
        <f>N78+N86</f>
        <v>1610.8386155442336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2021-04-06T22:02:16Z</dcterms:modified>
</cp:coreProperties>
</file>