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_FASE II\__ULTIMOS ARCHIVOS\_PUBLICACIÓN 2020-2\2020-2 territoriales\"/>
    </mc:Choice>
  </mc:AlternateContent>
  <xr:revisionPtr revIDLastSave="0" documentId="13_ncr:1_{0C43F209-8A39-4422-8046-2CB0A11C0E01}" xr6:coauthVersionLast="45" xr6:coauthVersionMax="45" xr10:uidLastSave="{00000000-0000-0000-0000-000000000000}"/>
  <bookViews>
    <workbookView xWindow="3120" yWindow="1800" windowWidth="12600" windowHeight="14400"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67" i="2" l="1"/>
  <c r="D64" i="2"/>
  <c r="D37" i="2" s="1"/>
  <c r="D51" i="2"/>
  <c r="D52" i="2" s="1"/>
  <c r="D47" i="2"/>
  <c r="D46" i="2"/>
  <c r="D45" i="2"/>
  <c r="D35" i="2"/>
  <c r="D34" i="2"/>
  <c r="D9" i="2"/>
  <c r="D36" i="2" l="1"/>
  <c r="D38" i="2"/>
  <c r="D29" i="2"/>
  <c r="D31" i="2"/>
  <c r="D32" i="2"/>
  <c r="D39" i="2"/>
  <c r="D33" i="2"/>
  <c r="M48" i="117"/>
  <c r="M70" i="374"/>
  <c r="B77" i="244"/>
  <c r="M58" i="244"/>
  <c r="N58" i="244" s="1"/>
  <c r="J58" i="244"/>
  <c r="B58" i="244"/>
  <c r="B57" i="244"/>
  <c r="K44" i="244"/>
  <c r="N44" i="244" s="1"/>
  <c r="B44" i="244"/>
  <c r="K77" i="244"/>
  <c r="I77" i="244" s="1"/>
  <c r="L59" i="25"/>
  <c r="L59" i="23"/>
  <c r="B48" i="276"/>
  <c r="J48" i="276"/>
  <c r="M48" i="276"/>
  <c r="N48" i="276" s="1"/>
  <c r="N56" i="276" s="1"/>
  <c r="B72" i="276"/>
  <c r="K72" i="276"/>
  <c r="I72" i="276" s="1"/>
  <c r="K39" i="57"/>
  <c r="N39" i="57" s="1"/>
  <c r="B39" i="57"/>
  <c r="M72" i="150"/>
  <c r="M73" i="150" s="1"/>
  <c r="M48" i="367"/>
  <c r="N48" i="367" s="1"/>
  <c r="N54" i="367" s="1"/>
  <c r="K62" i="294"/>
  <c r="K61" i="294"/>
  <c r="B62" i="294"/>
  <c r="B61" i="294"/>
  <c r="B60" i="294"/>
  <c r="L58" i="287"/>
  <c r="K59" i="287"/>
  <c r="B59" i="287"/>
  <c r="B58" i="287"/>
  <c r="L58" i="286"/>
  <c r="N58" i="286" s="1"/>
  <c r="L58" i="285"/>
  <c r="K59" i="286"/>
  <c r="K58" i="286"/>
  <c r="B59" i="286"/>
  <c r="B58" i="286"/>
  <c r="B58" i="285"/>
  <c r="K58" i="284"/>
  <c r="B58" i="284"/>
  <c r="L58" i="284"/>
  <c r="L58" i="283"/>
  <c r="K58" i="283"/>
  <c r="B58" i="283"/>
  <c r="B61" i="270"/>
  <c r="K66" i="268"/>
  <c r="B66" i="268"/>
  <c r="B65" i="268"/>
  <c r="L69" i="252"/>
  <c r="L68" i="252"/>
  <c r="K69" i="252"/>
  <c r="B69" i="252"/>
  <c r="B68" i="252"/>
  <c r="L65" i="248"/>
  <c r="L64" i="248"/>
  <c r="K65" i="248"/>
  <c r="B65" i="248"/>
  <c r="B64" i="248"/>
  <c r="B63" i="249"/>
  <c r="K63" i="249"/>
  <c r="L63" i="249"/>
  <c r="B55" i="248"/>
  <c r="B54" i="248"/>
  <c r="K60" i="241"/>
  <c r="K60" i="240"/>
  <c r="K60" i="239"/>
  <c r="K60" i="238"/>
  <c r="K60" i="237"/>
  <c r="K60" i="236"/>
  <c r="K60" i="235"/>
  <c r="K59" i="234"/>
  <c r="M53" i="232"/>
  <c r="N53" i="232" s="1"/>
  <c r="M52" i="232"/>
  <c r="J53" i="232"/>
  <c r="J52" i="232"/>
  <c r="B53" i="232"/>
  <c r="B52" i="232"/>
  <c r="M51" i="193"/>
  <c r="N51" i="193" s="1"/>
  <c r="M50" i="193"/>
  <c r="J51" i="193"/>
  <c r="J50" i="193"/>
  <c r="B51" i="193"/>
  <c r="B50" i="193"/>
  <c r="K39" i="193"/>
  <c r="N39" i="193" s="1"/>
  <c r="K38" i="193"/>
  <c r="N38" i="193" s="1"/>
  <c r="K37" i="193"/>
  <c r="N37" i="193" s="1"/>
  <c r="K36" i="193"/>
  <c r="B39" i="193"/>
  <c r="B38" i="193"/>
  <c r="B37" i="193"/>
  <c r="B36" i="193"/>
  <c r="K65" i="162"/>
  <c r="K64" i="162"/>
  <c r="K65" i="157"/>
  <c r="B65" i="157"/>
  <c r="B64" i="157"/>
  <c r="M48" i="56"/>
  <c r="N48" i="56" s="1"/>
  <c r="B48" i="56"/>
  <c r="K59" i="32"/>
  <c r="K59" i="27"/>
  <c r="K59" i="19"/>
  <c r="K59" i="18"/>
  <c r="K59" i="17"/>
  <c r="K59" i="16"/>
  <c r="K59" i="15"/>
  <c r="K59" i="14"/>
  <c r="K71" i="12"/>
  <c r="I71" i="12" s="1"/>
  <c r="K70" i="12"/>
  <c r="B71" i="12"/>
  <c r="B70" i="12"/>
  <c r="K38" i="12"/>
  <c r="N38" i="12" s="1"/>
  <c r="K37" i="12"/>
  <c r="B38" i="12"/>
  <c r="B37" i="12"/>
  <c r="N71" i="12"/>
  <c r="C3" i="5"/>
  <c r="K36" i="370"/>
  <c r="N36" i="370" s="1"/>
  <c r="N43" i="370" s="1"/>
  <c r="N78" i="370" s="1"/>
  <c r="L84" i="370" s="1"/>
  <c r="B36" i="370"/>
  <c r="K36" i="11"/>
  <c r="N36" i="11" s="1"/>
  <c r="N43" i="11" s="1"/>
  <c r="N78" i="11" s="1"/>
  <c r="B36" i="11"/>
  <c r="K36" i="369"/>
  <c r="N36" i="369" s="1"/>
  <c r="N43" i="369" s="1"/>
  <c r="N78" i="369" s="1"/>
  <c r="B36" i="369"/>
  <c r="K70" i="367"/>
  <c r="B70" i="367"/>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I72" i="357" s="1"/>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N72" i="355" s="1"/>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I72" i="353" s="1"/>
  <c r="B72" i="353"/>
  <c r="K71" i="353"/>
  <c r="B71" i="353"/>
  <c r="M48" i="353"/>
  <c r="N48" i="353" s="1"/>
  <c r="N55"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N71" i="346" s="1"/>
  <c r="N77" i="346" s="1"/>
  <c r="N41" i="346" s="1"/>
  <c r="N43" i="346" s="1"/>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B71" i="328"/>
  <c r="M49" i="328"/>
  <c r="N49" i="328" s="1"/>
  <c r="J49" i="328"/>
  <c r="B49" i="328"/>
  <c r="M48" i="328"/>
  <c r="N48" i="328" s="1"/>
  <c r="J48" i="328"/>
  <c r="B48" i="328"/>
  <c r="K71" i="327"/>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B71" i="323"/>
  <c r="M48" i="323"/>
  <c r="N48" i="323" s="1"/>
  <c r="N55" i="323" s="1"/>
  <c r="J48" i="323"/>
  <c r="B48" i="323"/>
  <c r="K72" i="322"/>
  <c r="N72" i="322" s="1"/>
  <c r="B72" i="322"/>
  <c r="K71" i="322"/>
  <c r="N71" i="322" s="1"/>
  <c r="B71" i="322"/>
  <c r="M48" i="322"/>
  <c r="N48" i="322" s="1"/>
  <c r="N55" i="322" s="1"/>
  <c r="J48" i="322"/>
  <c r="B48" i="322"/>
  <c r="K72" i="321"/>
  <c r="N72" i="321" s="1"/>
  <c r="B72" i="321"/>
  <c r="K71" i="321"/>
  <c r="I71" i="321" s="1"/>
  <c r="B71" i="321"/>
  <c r="M48" i="321"/>
  <c r="N48" i="321" s="1"/>
  <c r="N55" i="321" s="1"/>
  <c r="J48" i="321"/>
  <c r="B48" i="321"/>
  <c r="K72" i="320"/>
  <c r="B72" i="320"/>
  <c r="K71" i="320"/>
  <c r="B71" i="320"/>
  <c r="M48" i="320"/>
  <c r="N48" i="320" s="1"/>
  <c r="N55" i="320" s="1"/>
  <c r="J48" i="320"/>
  <c r="B48" i="320"/>
  <c r="K72" i="319"/>
  <c r="B72" i="319"/>
  <c r="K71" i="319"/>
  <c r="N71" i="319" s="1"/>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N71" i="317" s="1"/>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N71" i="315" s="1"/>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N71" i="313" s="1"/>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N71" i="311" s="1"/>
  <c r="B71" i="311"/>
  <c r="K60" i="311"/>
  <c r="B60" i="311"/>
  <c r="M49" i="311"/>
  <c r="N49" i="311" s="1"/>
  <c r="J49" i="311"/>
  <c r="B49" i="311"/>
  <c r="M48" i="311"/>
  <c r="N48" i="311" s="1"/>
  <c r="J48" i="311"/>
  <c r="B48" i="311"/>
  <c r="K37" i="311"/>
  <c r="N37" i="311" s="1"/>
  <c r="B37" i="311"/>
  <c r="K36" i="311"/>
  <c r="N36" i="311" s="1"/>
  <c r="B36" i="311"/>
  <c r="K70" i="310"/>
  <c r="B70" i="310"/>
  <c r="K69" i="310"/>
  <c r="N69" i="310" s="1"/>
  <c r="B69" i="310"/>
  <c r="M49" i="310"/>
  <c r="N49" i="310" s="1"/>
  <c r="J49" i="310"/>
  <c r="B49" i="310"/>
  <c r="M48" i="310"/>
  <c r="N48" i="310" s="1"/>
  <c r="J48" i="310"/>
  <c r="B48" i="310"/>
  <c r="K70" i="309"/>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I69" i="304" s="1"/>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B69" i="302"/>
  <c r="K58" i="302"/>
  <c r="B58" i="302"/>
  <c r="M49" i="302"/>
  <c r="N49" i="302" s="1"/>
  <c r="J49" i="302"/>
  <c r="B49" i="302"/>
  <c r="M48" i="302"/>
  <c r="N48" i="302" s="1"/>
  <c r="J48" i="302"/>
  <c r="B48" i="302"/>
  <c r="K70" i="301"/>
  <c r="N70" i="301" s="1"/>
  <c r="B70" i="301"/>
  <c r="K69" i="30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B72" i="294"/>
  <c r="K71" i="294"/>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N61" i="281" s="1"/>
  <c r="N67" i="281" s="1"/>
  <c r="N80" i="281" s="1"/>
  <c r="K61" i="281"/>
  <c r="B61" i="281"/>
  <c r="K78" i="280"/>
  <c r="N78" i="280" s="1"/>
  <c r="B78" i="280"/>
  <c r="K77" i="280"/>
  <c r="B77" i="280"/>
  <c r="K76" i="280"/>
  <c r="N76" i="280" s="1"/>
  <c r="B76" i="280"/>
  <c r="K75" i="280"/>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B73" i="273"/>
  <c r="K72" i="273"/>
  <c r="N72" i="273" s="1"/>
  <c r="B72" i="273"/>
  <c r="L61" i="273"/>
  <c r="K61" i="273"/>
  <c r="B61" i="273"/>
  <c r="M49" i="273"/>
  <c r="N49" i="273" s="1"/>
  <c r="J49" i="273"/>
  <c r="B49" i="273"/>
  <c r="M48" i="273"/>
  <c r="N48" i="273" s="1"/>
  <c r="J48" i="273"/>
  <c r="B48" i="273"/>
  <c r="K36" i="273"/>
  <c r="N36" i="273" s="1"/>
  <c r="B36" i="273"/>
  <c r="K73" i="272"/>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B79" i="252"/>
  <c r="K68" i="252"/>
  <c r="N68"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I76" i="248" s="1"/>
  <c r="B76" i="248"/>
  <c r="K74" i="248"/>
  <c r="N74" i="248" s="1"/>
  <c r="B74" i="248"/>
  <c r="K73" i="248"/>
  <c r="B73" i="248"/>
  <c r="K64" i="248"/>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N54"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N78" i="225" s="1"/>
  <c r="L8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I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B70" i="216"/>
  <c r="M49" i="216"/>
  <c r="N49" i="216" s="1"/>
  <c r="N54" i="216" s="1"/>
  <c r="J49" i="216"/>
  <c r="B49" i="216"/>
  <c r="K71" i="215"/>
  <c r="N71" i="215" s="1"/>
  <c r="B71" i="215"/>
  <c r="K70" i="215"/>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B69" i="190"/>
  <c r="K58" i="190"/>
  <c r="B58" i="190"/>
  <c r="K38" i="190"/>
  <c r="N38" i="190" s="1"/>
  <c r="B38" i="190"/>
  <c r="K37" i="190"/>
  <c r="N37" i="190" s="1"/>
  <c r="B37" i="190"/>
  <c r="K36" i="190"/>
  <c r="N36" i="190" s="1"/>
  <c r="B36" i="190"/>
  <c r="K76" i="189"/>
  <c r="N76" i="189" s="1"/>
  <c r="B76" i="189"/>
  <c r="K75" i="189"/>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N77" i="182" s="1"/>
  <c r="B77" i="182"/>
  <c r="K76" i="182"/>
  <c r="B76" i="182"/>
  <c r="K75" i="182"/>
  <c r="N75" i="182" s="1"/>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B76" i="177"/>
  <c r="K75" i="177"/>
  <c r="N75" i="177" s="1"/>
  <c r="B75" i="177"/>
  <c r="K74" i="177"/>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B76" i="179"/>
  <c r="K75" i="179"/>
  <c r="N75" i="179" s="1"/>
  <c r="B75" i="179"/>
  <c r="K74" i="179"/>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I76" i="174" s="1"/>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N74" i="172" s="1"/>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N77" i="168" s="1"/>
  <c r="B77" i="168"/>
  <c r="K76" i="168"/>
  <c r="N76" i="168" s="1"/>
  <c r="B76" i="168"/>
  <c r="K75" i="168"/>
  <c r="I75" i="168" s="1"/>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I77" i="162" s="1"/>
  <c r="B77" i="162"/>
  <c r="K76" i="162"/>
  <c r="N76" i="162" s="1"/>
  <c r="B76" i="162"/>
  <c r="K75" i="162"/>
  <c r="N75" i="162" s="1"/>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N77" i="158" s="1"/>
  <c r="B77" i="158"/>
  <c r="K76" i="158"/>
  <c r="I76" i="158" s="1"/>
  <c r="B76" i="158"/>
  <c r="K75" i="158"/>
  <c r="N75" i="158" s="1"/>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I74" i="150" s="1"/>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L84" i="126" s="1"/>
  <c r="J48" i="126"/>
  <c r="B48" i="126"/>
  <c r="M48" i="125"/>
  <c r="N48" i="125" s="1"/>
  <c r="N54" i="125" s="1"/>
  <c r="N78" i="125" s="1"/>
  <c r="L84" i="125" s="1"/>
  <c r="J48" i="125"/>
  <c r="B48" i="125"/>
  <c r="M48" i="123"/>
  <c r="N48" i="123" s="1"/>
  <c r="N54" i="123" s="1"/>
  <c r="N78" i="123" s="1"/>
  <c r="J48" i="123"/>
  <c r="B48" i="123"/>
  <c r="M48" i="124"/>
  <c r="N48" i="124" s="1"/>
  <c r="N54" i="124" s="1"/>
  <c r="N78" i="124" s="1"/>
  <c r="L84" i="124" s="1"/>
  <c r="J48" i="124"/>
  <c r="B48" i="124"/>
  <c r="M48" i="122"/>
  <c r="N48" i="122" s="1"/>
  <c r="N54" i="122" s="1"/>
  <c r="N78" i="122" s="1"/>
  <c r="L85" i="122" s="1"/>
  <c r="J48" i="122"/>
  <c r="B48" i="122"/>
  <c r="M48" i="121"/>
  <c r="N48" i="121" s="1"/>
  <c r="N54" i="121" s="1"/>
  <c r="N78" i="121" s="1"/>
  <c r="L84" i="121" s="1"/>
  <c r="J48" i="121"/>
  <c r="B48" i="121"/>
  <c r="M48" i="120"/>
  <c r="N48" i="120" s="1"/>
  <c r="N54" i="120" s="1"/>
  <c r="N78" i="120" s="1"/>
  <c r="L83" i="120" s="1"/>
  <c r="J48" i="120"/>
  <c r="B48" i="120"/>
  <c r="M48" i="119"/>
  <c r="N48" i="119" s="1"/>
  <c r="N54" i="119" s="1"/>
  <c r="N78" i="119" s="1"/>
  <c r="L85" i="119" s="1"/>
  <c r="J48" i="119"/>
  <c r="B48" i="119"/>
  <c r="M48" i="118"/>
  <c r="N48" i="118" s="1"/>
  <c r="N54" i="118" s="1"/>
  <c r="N78" i="118" s="1"/>
  <c r="L85" i="118" s="1"/>
  <c r="J48" i="118"/>
  <c r="B48" i="118"/>
  <c r="N48" i="117"/>
  <c r="N54" i="117" s="1"/>
  <c r="N78" i="117" s="1"/>
  <c r="L83" i="117" s="1"/>
  <c r="J48" i="117"/>
  <c r="B48" i="117"/>
  <c r="M48" i="115"/>
  <c r="N48" i="115" s="1"/>
  <c r="N54" i="115" s="1"/>
  <c r="N78" i="115" s="1"/>
  <c r="J48" i="115"/>
  <c r="B48" i="115"/>
  <c r="M48" i="116"/>
  <c r="N48" i="116" s="1"/>
  <c r="N54" i="116" s="1"/>
  <c r="N78" i="116" s="1"/>
  <c r="L85" i="116" s="1"/>
  <c r="J48" i="116"/>
  <c r="B48" i="116"/>
  <c r="M48" i="114"/>
  <c r="N48" i="114" s="1"/>
  <c r="N54" i="114" s="1"/>
  <c r="N78" i="114" s="1"/>
  <c r="L83" i="114" s="1"/>
  <c r="J48" i="114"/>
  <c r="B48" i="114"/>
  <c r="M48" i="113"/>
  <c r="N48" i="113" s="1"/>
  <c r="N54" i="113" s="1"/>
  <c r="N78" i="113" s="1"/>
  <c r="L83" i="113" s="1"/>
  <c r="J48" i="113"/>
  <c r="B48" i="113"/>
  <c r="M48" i="112"/>
  <c r="N48" i="112" s="1"/>
  <c r="N54" i="112" s="1"/>
  <c r="N78" i="112" s="1"/>
  <c r="L85" i="112" s="1"/>
  <c r="J48" i="112"/>
  <c r="B48" i="112"/>
  <c r="M48" i="111"/>
  <c r="N48" i="111" s="1"/>
  <c r="N54" i="111" s="1"/>
  <c r="N78" i="111" s="1"/>
  <c r="L85" i="111" s="1"/>
  <c r="J48" i="111"/>
  <c r="B48" i="111"/>
  <c r="M48" i="110"/>
  <c r="N48" i="110" s="1"/>
  <c r="N54" i="110" s="1"/>
  <c r="N78" i="110" s="1"/>
  <c r="J48" i="110"/>
  <c r="B48" i="110"/>
  <c r="M48" i="109"/>
  <c r="N48" i="109" s="1"/>
  <c r="N54" i="109" s="1"/>
  <c r="N78" i="109" s="1"/>
  <c r="L85"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L85" i="104" s="1"/>
  <c r="J48" i="104"/>
  <c r="B48" i="104"/>
  <c r="K71" i="103"/>
  <c r="N71" i="103" s="1"/>
  <c r="B71" i="103"/>
  <c r="K70" i="103"/>
  <c r="B70" i="103"/>
  <c r="K59" i="103"/>
  <c r="B59" i="103"/>
  <c r="M48" i="103"/>
  <c r="N48" i="103" s="1"/>
  <c r="N54" i="103" s="1"/>
  <c r="J48" i="103"/>
  <c r="B48" i="103"/>
  <c r="K38" i="103"/>
  <c r="N38" i="103" s="1"/>
  <c r="B38" i="103"/>
  <c r="K37" i="103"/>
  <c r="N37" i="103" s="1"/>
  <c r="B37" i="103"/>
  <c r="K36" i="103"/>
  <c r="N36" i="103" s="1"/>
  <c r="B36" i="103"/>
  <c r="K71" i="102"/>
  <c r="N71" i="102" s="1"/>
  <c r="B71" i="102"/>
  <c r="K70" i="102"/>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B70" i="94"/>
  <c r="K59" i="94"/>
  <c r="B59" i="94"/>
  <c r="M48" i="94"/>
  <c r="N48" i="94" s="1"/>
  <c r="N54" i="94" s="1"/>
  <c r="J48" i="94"/>
  <c r="B48" i="94"/>
  <c r="K38" i="94"/>
  <c r="N38" i="94" s="1"/>
  <c r="B38" i="94"/>
  <c r="K37" i="94"/>
  <c r="N37" i="94" s="1"/>
  <c r="B37" i="94"/>
  <c r="K36" i="94"/>
  <c r="N36" i="94" s="1"/>
  <c r="B36" i="94"/>
  <c r="K71" i="92"/>
  <c r="N71" i="92" s="1"/>
  <c r="B71" i="92"/>
  <c r="K70" i="92"/>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I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L85" i="77" s="1"/>
  <c r="J48" i="77"/>
  <c r="B48" i="77"/>
  <c r="M48" i="76"/>
  <c r="N48" i="76" s="1"/>
  <c r="N54" i="76" s="1"/>
  <c r="N78" i="76" s="1"/>
  <c r="L85"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N78" i="73" s="1"/>
  <c r="L85"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N71" i="71" s="1"/>
  <c r="B71" i="71"/>
  <c r="K70" i="71"/>
  <c r="N70" i="71" s="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N71" i="69" s="1"/>
  <c r="B71" i="69"/>
  <c r="K70" i="69"/>
  <c r="N70" i="69" s="1"/>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I71" i="66" s="1"/>
  <c r="B71" i="66"/>
  <c r="K70" i="66"/>
  <c r="I70" i="66" s="1"/>
  <c r="B70" i="66"/>
  <c r="M48" i="66"/>
  <c r="N48" i="66" s="1"/>
  <c r="N54" i="66" s="1"/>
  <c r="J48" i="66"/>
  <c r="B48" i="66"/>
  <c r="K71" i="65"/>
  <c r="N71" i="65" s="1"/>
  <c r="B71" i="65"/>
  <c r="K70" i="65"/>
  <c r="B70" i="65"/>
  <c r="M48" i="65"/>
  <c r="N48" i="65" s="1"/>
  <c r="N54" i="65" s="1"/>
  <c r="J48" i="65"/>
  <c r="B48" i="65"/>
  <c r="K71" i="64"/>
  <c r="N71" i="64" s="1"/>
  <c r="B71" i="64"/>
  <c r="K70" i="64"/>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B70" i="61"/>
  <c r="K59" i="61"/>
  <c r="B59" i="61"/>
  <c r="M48" i="61"/>
  <c r="N48" i="61" s="1"/>
  <c r="N54" i="61" s="1"/>
  <c r="J48" i="61"/>
  <c r="B48" i="61"/>
  <c r="K39" i="61"/>
  <c r="N39" i="61" s="1"/>
  <c r="B39" i="61"/>
  <c r="K38" i="61"/>
  <c r="N38" i="61" s="1"/>
  <c r="B38" i="61"/>
  <c r="K37" i="61"/>
  <c r="N37" i="61" s="1"/>
  <c r="B37" i="61"/>
  <c r="K36" i="61"/>
  <c r="N36" i="61" s="1"/>
  <c r="B36" i="61"/>
  <c r="K71" i="60"/>
  <c r="N71" i="60" s="1"/>
  <c r="B71" i="60"/>
  <c r="K70" i="60"/>
  <c r="N70" i="60" s="1"/>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N71" i="54" s="1"/>
  <c r="B71" i="54"/>
  <c r="K70" i="54"/>
  <c r="N70" i="54" s="1"/>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B70" i="52"/>
  <c r="M48" i="52"/>
  <c r="N48" i="52" s="1"/>
  <c r="N54" i="52" s="1"/>
  <c r="J48" i="52"/>
  <c r="B48" i="52"/>
  <c r="K37" i="52"/>
  <c r="N37" i="52" s="1"/>
  <c r="B37" i="52"/>
  <c r="K36" i="52"/>
  <c r="N36" i="52" s="1"/>
  <c r="B36" i="52"/>
  <c r="K70" i="5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I70" i="49" s="1"/>
  <c r="B70" i="49"/>
  <c r="M48" i="49"/>
  <c r="N48" i="49" s="1"/>
  <c r="N54" i="49" s="1"/>
  <c r="J48" i="49"/>
  <c r="B48" i="49"/>
  <c r="K37" i="49"/>
  <c r="N37" i="49" s="1"/>
  <c r="B37" i="49"/>
  <c r="K36" i="49"/>
  <c r="N36" i="49" s="1"/>
  <c r="B36" i="49"/>
  <c r="K73" i="48"/>
  <c r="N73" i="48" s="1"/>
  <c r="B73" i="48"/>
  <c r="K72" i="48"/>
  <c r="I72" i="48" s="1"/>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B70" i="44"/>
  <c r="M50" i="44"/>
  <c r="N50" i="44" s="1"/>
  <c r="J50" i="44"/>
  <c r="B50" i="44"/>
  <c r="M49" i="44"/>
  <c r="N49" i="44" s="1"/>
  <c r="J49" i="44"/>
  <c r="B49" i="44"/>
  <c r="M48" i="44"/>
  <c r="N48" i="44" s="1"/>
  <c r="J48" i="44"/>
  <c r="B48" i="44"/>
  <c r="K36" i="44"/>
  <c r="N36" i="44" s="1"/>
  <c r="B36" i="44"/>
  <c r="K70" i="43"/>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I70"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B70" i="29"/>
  <c r="K59" i="29"/>
  <c r="B59" i="29"/>
  <c r="N54" i="29"/>
  <c r="K36" i="29"/>
  <c r="N36" i="29" s="1"/>
  <c r="B36" i="29"/>
  <c r="K70" i="28"/>
  <c r="N70" i="28" s="1"/>
  <c r="N76" i="28" s="1"/>
  <c r="N42" i="28" s="1"/>
  <c r="N43" i="28" s="1"/>
  <c r="N78" i="28" s="1"/>
  <c r="L83" i="28" s="1"/>
  <c r="B70" i="28"/>
  <c r="K70" i="27"/>
  <c r="N70" i="27" s="1"/>
  <c r="N76" i="27" s="1"/>
  <c r="N42" i="27" s="1"/>
  <c r="B70" i="27"/>
  <c r="H59" i="27"/>
  <c r="B59" i="27"/>
  <c r="N54" i="27"/>
  <c r="K36" i="27"/>
  <c r="N36" i="27" s="1"/>
  <c r="B36" i="27"/>
  <c r="K71" i="26"/>
  <c r="N71" i="26" s="1"/>
  <c r="B71" i="26"/>
  <c r="K70" i="26"/>
  <c r="I70" i="26" s="1"/>
  <c r="B70" i="26"/>
  <c r="K59" i="26"/>
  <c r="H59" i="26"/>
  <c r="B59" i="26"/>
  <c r="N54" i="26"/>
  <c r="K36" i="26"/>
  <c r="N36" i="26" s="1"/>
  <c r="B36" i="26"/>
  <c r="K71" i="25"/>
  <c r="I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I70" i="21" s="1"/>
  <c r="B70" i="21"/>
  <c r="L59" i="21"/>
  <c r="K59" i="21"/>
  <c r="H59" i="21"/>
  <c r="B59" i="21"/>
  <c r="K37" i="21"/>
  <c r="N37" i="21" s="1"/>
  <c r="B37" i="21"/>
  <c r="K36" i="21"/>
  <c r="N36" i="21" s="1"/>
  <c r="B36" i="21"/>
  <c r="K71" i="20"/>
  <c r="N71" i="20" s="1"/>
  <c r="B71" i="20"/>
  <c r="K70" i="20"/>
  <c r="I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I71" i="15" s="1"/>
  <c r="B71" i="15"/>
  <c r="K70" i="15"/>
  <c r="N70" i="15" s="1"/>
  <c r="B70" i="15"/>
  <c r="L59" i="15"/>
  <c r="N59" i="15" s="1"/>
  <c r="N65" i="15" s="1"/>
  <c r="H59" i="15"/>
  <c r="B59" i="15"/>
  <c r="K37" i="15"/>
  <c r="N37" i="15" s="1"/>
  <c r="B37" i="15"/>
  <c r="K36" i="15"/>
  <c r="N36" i="15" s="1"/>
  <c r="B36" i="15"/>
  <c r="K71" i="14"/>
  <c r="B71" i="14"/>
  <c r="K70" i="14"/>
  <c r="B70" i="14"/>
  <c r="L59" i="14"/>
  <c r="N59" i="14" s="1"/>
  <c r="N65" i="14" s="1"/>
  <c r="H59" i="14"/>
  <c r="B59" i="14"/>
  <c r="K38" i="14"/>
  <c r="N38" i="14" s="1"/>
  <c r="B38" i="14"/>
  <c r="K37" i="14"/>
  <c r="N37" i="14" s="1"/>
  <c r="B37" i="14"/>
  <c r="K36" i="14"/>
  <c r="N36" i="14" s="1"/>
  <c r="B36" i="14"/>
  <c r="N70" i="12"/>
  <c r="N76" i="12" s="1"/>
  <c r="N42" i="12" s="1"/>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8" i="232"/>
  <c r="N41" i="232" s="1"/>
  <c r="N75" i="290"/>
  <c r="N41" i="290" s="1"/>
  <c r="N43" i="290" s="1"/>
  <c r="N77" i="364"/>
  <c r="N41" i="364" s="1"/>
  <c r="N43" i="364" s="1"/>
  <c r="N77" i="262"/>
  <c r="N41" i="262" s="1"/>
  <c r="N78" i="271"/>
  <c r="N41" i="271" s="1"/>
  <c r="N43" i="271" s="1"/>
  <c r="N77" i="334"/>
  <c r="N41" i="334" s="1"/>
  <c r="N43" i="334" s="1"/>
  <c r="N76" i="146"/>
  <c r="N41" i="146" s="1"/>
  <c r="L84" i="11"/>
  <c r="L57" i="227"/>
  <c r="N57" i="227" s="1"/>
  <c r="N62" i="227" s="1"/>
  <c r="L61" i="150"/>
  <c r="N61" i="150" s="1"/>
  <c r="L64" i="188"/>
  <c r="N64" i="188" s="1"/>
  <c r="L58" i="75"/>
  <c r="L65" i="155"/>
  <c r="N65" i="155" s="1"/>
  <c r="L65" i="186"/>
  <c r="N65" i="186" s="1"/>
  <c r="L65" i="187"/>
  <c r="N65" i="187" s="1"/>
  <c r="L65" i="154"/>
  <c r="N65" i="154" s="1"/>
  <c r="L65" i="170"/>
  <c r="N65" i="170" s="1"/>
  <c r="L64" i="160"/>
  <c r="N64" i="160" s="1"/>
  <c r="L65" i="182"/>
  <c r="N65" i="182" s="1"/>
  <c r="L58" i="305"/>
  <c r="N58" i="305" s="1"/>
  <c r="N64" i="305" s="1"/>
  <c r="L60" i="306"/>
  <c r="N60" i="306" s="1"/>
  <c r="N66" i="306" s="1"/>
  <c r="L66" i="268"/>
  <c r="N66" i="268" s="1"/>
  <c r="L64" i="174"/>
  <c r="N64" i="174" s="1"/>
  <c r="L65" i="158"/>
  <c r="N65" i="158" s="1"/>
  <c r="L65" i="185"/>
  <c r="N65" i="185" s="1"/>
  <c r="L64" i="181"/>
  <c r="N64" i="181" s="1"/>
  <c r="L63" i="247"/>
  <c r="N63" i="247" s="1"/>
  <c r="N68" i="247" s="1"/>
  <c r="L59" i="79"/>
  <c r="N75" i="297"/>
  <c r="N41" i="297" s="1"/>
  <c r="N77" i="322"/>
  <c r="N77" i="253"/>
  <c r="N79" i="253" s="1"/>
  <c r="L86" i="253" s="1"/>
  <c r="N77" i="265"/>
  <c r="N41" i="265" s="1"/>
  <c r="I75" i="157"/>
  <c r="I70" i="138"/>
  <c r="I71" i="235"/>
  <c r="I73" i="247"/>
  <c r="I75" i="282"/>
  <c r="I76" i="282"/>
  <c r="I77" i="282"/>
  <c r="I78" i="282"/>
  <c r="I71" i="250"/>
  <c r="I71" i="258"/>
  <c r="I69" i="298"/>
  <c r="I72" i="308"/>
  <c r="I71" i="334"/>
  <c r="I72" i="334"/>
  <c r="I71" i="82"/>
  <c r="I69" i="209"/>
  <c r="I69" i="142"/>
  <c r="I70" i="146"/>
  <c r="I74" i="160"/>
  <c r="I75" i="160"/>
  <c r="I74" i="174"/>
  <c r="N75" i="174"/>
  <c r="I75" i="174"/>
  <c r="I76" i="189"/>
  <c r="N72" i="228"/>
  <c r="N38" i="228" s="1"/>
  <c r="I67" i="228"/>
  <c r="I67" i="229"/>
  <c r="I71" i="239"/>
  <c r="I71" i="262"/>
  <c r="I72" i="262"/>
  <c r="I71" i="265"/>
  <c r="I72" i="265"/>
  <c r="I72" i="271"/>
  <c r="I73" i="271"/>
  <c r="I71" i="339"/>
  <c r="I71" i="340"/>
  <c r="I71" i="343"/>
  <c r="I71" i="347"/>
  <c r="I72" i="347"/>
  <c r="I69" i="75"/>
  <c r="I70" i="141"/>
  <c r="I69" i="147"/>
  <c r="I69" i="143"/>
  <c r="I75" i="171"/>
  <c r="I77" i="171"/>
  <c r="I75" i="179"/>
  <c r="I75" i="177"/>
  <c r="N76" i="214"/>
  <c r="N42" i="214" s="1"/>
  <c r="I67" i="227"/>
  <c r="I68" i="227"/>
  <c r="I76" i="244"/>
  <c r="N74" i="247"/>
  <c r="N77" i="247" s="1"/>
  <c r="N43" i="247" s="1"/>
  <c r="I74" i="247"/>
  <c r="N73" i="248"/>
  <c r="I73" i="248"/>
  <c r="I74" i="248"/>
  <c r="N76" i="248"/>
  <c r="I71" i="261"/>
  <c r="I71" i="263"/>
  <c r="I75" i="266"/>
  <c r="I76" i="280"/>
  <c r="I78" i="280"/>
  <c r="I70" i="289"/>
  <c r="I69" i="291"/>
  <c r="I70" i="291"/>
  <c r="I71" i="296"/>
  <c r="I72" i="296"/>
  <c r="I69" i="309"/>
  <c r="I71" i="322"/>
  <c r="I72" i="322"/>
  <c r="I72" i="328"/>
  <c r="I71" i="333"/>
  <c r="I72" i="333"/>
  <c r="I71" i="337"/>
  <c r="I72" i="337"/>
  <c r="I71" i="342"/>
  <c r="I72" i="342"/>
  <c r="I72" i="356"/>
  <c r="I71" i="360"/>
  <c r="I71" i="71"/>
  <c r="I70" i="60"/>
  <c r="N70" i="66"/>
  <c r="I70" i="80"/>
  <c r="I70" i="86"/>
  <c r="I70" i="108"/>
  <c r="I71" i="108"/>
  <c r="I70" i="149"/>
  <c r="I70" i="148"/>
  <c r="I71" i="148"/>
  <c r="I69" i="145"/>
  <c r="I69" i="144"/>
  <c r="I76" i="154"/>
  <c r="I77" i="154"/>
  <c r="N77" i="157"/>
  <c r="I77" i="157"/>
  <c r="I75" i="182"/>
  <c r="N76" i="182"/>
  <c r="I76" i="182"/>
  <c r="I77" i="182"/>
  <c r="I74" i="164"/>
  <c r="I75" i="164"/>
  <c r="I77" i="170"/>
  <c r="I75" i="188"/>
  <c r="I76" i="188"/>
  <c r="I71" i="216"/>
  <c r="I78" i="220"/>
  <c r="I71" i="233"/>
  <c r="I72" i="233"/>
  <c r="I71" i="234"/>
  <c r="I71" i="236"/>
  <c r="I71" i="238"/>
  <c r="I71" i="240"/>
  <c r="I70" i="243"/>
  <c r="I71" i="243"/>
  <c r="I72" i="243"/>
  <c r="I80" i="252"/>
  <c r="I82" i="252"/>
  <c r="I72" i="253"/>
  <c r="I72" i="259"/>
  <c r="I85" i="260"/>
  <c r="I76" i="267"/>
  <c r="N61" i="273"/>
  <c r="N67" i="273" s="1"/>
  <c r="I72" i="273"/>
  <c r="I73" i="274"/>
  <c r="I72" i="275"/>
  <c r="I72" i="277"/>
  <c r="I69" i="284"/>
  <c r="N70" i="285"/>
  <c r="I70" i="285"/>
  <c r="N69" i="287"/>
  <c r="I69" i="287"/>
  <c r="I69" i="293"/>
  <c r="I70" i="293"/>
  <c r="I69" i="297"/>
  <c r="I70" i="297"/>
  <c r="I69" i="299"/>
  <c r="I70" i="299"/>
  <c r="I70" i="301"/>
  <c r="I70" i="302"/>
  <c r="I69" i="303"/>
  <c r="I69" i="305"/>
  <c r="I71" i="312"/>
  <c r="I72" i="312"/>
  <c r="I72" i="321"/>
  <c r="I72" i="323"/>
  <c r="I69" i="325"/>
  <c r="I70" i="325"/>
  <c r="I71" i="329"/>
  <c r="I71" i="332"/>
  <c r="I72" i="332"/>
  <c r="I72" i="348"/>
  <c r="I72" i="354"/>
  <c r="I71" i="362"/>
  <c r="I72" i="362"/>
  <c r="I72" i="363"/>
  <c r="I71" i="364"/>
  <c r="I72" i="364"/>
  <c r="I72" i="365"/>
  <c r="I73" i="150"/>
  <c r="N75" i="155"/>
  <c r="I75" i="155"/>
  <c r="N77" i="155"/>
  <c r="I77" i="155"/>
  <c r="I76" i="162"/>
  <c r="N77" i="162"/>
  <c r="N76" i="172"/>
  <c r="I76" i="172"/>
  <c r="I70" i="45"/>
  <c r="I70" i="46"/>
  <c r="I74" i="50"/>
  <c r="I70" i="74"/>
  <c r="I71" i="89"/>
  <c r="I71" i="94"/>
  <c r="I70" i="95"/>
  <c r="I70" i="101"/>
  <c r="I71" i="105"/>
  <c r="I70" i="129"/>
  <c r="I70" i="128"/>
  <c r="I70" i="130"/>
  <c r="I70" i="132"/>
  <c r="I69" i="134"/>
  <c r="I70" i="134"/>
  <c r="I70" i="136"/>
  <c r="I69" i="137"/>
  <c r="I69" i="139"/>
  <c r="I75" i="158"/>
  <c r="N76" i="158"/>
  <c r="I77" i="158"/>
  <c r="N75" i="168"/>
  <c r="I77" i="168"/>
  <c r="I75" i="176"/>
  <c r="I75" i="178"/>
  <c r="I76" i="178"/>
  <c r="I77" i="178"/>
  <c r="I75" i="180"/>
  <c r="I76" i="180"/>
  <c r="I74" i="181"/>
  <c r="I75" i="181"/>
  <c r="I74" i="183"/>
  <c r="I75" i="183"/>
  <c r="I75" i="184"/>
  <c r="I76" i="184"/>
  <c r="I76" i="185"/>
  <c r="I77" i="185"/>
  <c r="N41" i="239"/>
  <c r="N43" i="239" s="1"/>
  <c r="I76" i="186"/>
  <c r="I77" i="186"/>
  <c r="I75" i="187"/>
  <c r="I76" i="187"/>
  <c r="I70" i="192"/>
  <c r="I70" i="231"/>
  <c r="I73" i="232"/>
  <c r="N59" i="242"/>
  <c r="N65" i="242" s="1"/>
  <c r="I71" i="242"/>
  <c r="N65" i="245"/>
  <c r="I76" i="245"/>
  <c r="I77" i="245"/>
  <c r="I79" i="245"/>
  <c r="I80" i="245"/>
  <c r="I71" i="213"/>
  <c r="I75" i="217"/>
  <c r="I75" i="218"/>
  <c r="I77" i="207"/>
  <c r="I78" i="207"/>
  <c r="I77" i="221"/>
  <c r="I66" i="228"/>
  <c r="I71" i="254"/>
  <c r="I71" i="256"/>
  <c r="I72" i="256"/>
  <c r="I73" i="256"/>
  <c r="I71" i="257"/>
  <c r="N71" i="307"/>
  <c r="I71" i="307"/>
  <c r="N72" i="307"/>
  <c r="I72" i="307"/>
  <c r="N71" i="314"/>
  <c r="I71" i="314"/>
  <c r="N71" i="316"/>
  <c r="I71" i="316"/>
  <c r="N71" i="318"/>
  <c r="I71" i="318"/>
  <c r="N71" i="335"/>
  <c r="I71" i="335"/>
  <c r="N71" i="336"/>
  <c r="N77" i="336" s="1"/>
  <c r="N41" i="336" s="1"/>
  <c r="N43" i="336" s="1"/>
  <c r="I71" i="336"/>
  <c r="N71" i="344"/>
  <c r="I71" i="344"/>
  <c r="N72" i="344"/>
  <c r="I72" i="344"/>
  <c r="N72" i="351"/>
  <c r="I72" i="351"/>
  <c r="N71" i="353"/>
  <c r="I71" i="353"/>
  <c r="N72" i="353"/>
  <c r="N71" i="357"/>
  <c r="I71" i="357"/>
  <c r="N72" i="357"/>
  <c r="N70" i="367"/>
  <c r="N76" i="367" s="1"/>
  <c r="N41" i="367" s="1"/>
  <c r="N43" i="367" s="1"/>
  <c r="I70" i="367"/>
  <c r="I71" i="264"/>
  <c r="I72" i="264"/>
  <c r="I76" i="268"/>
  <c r="I72" i="270"/>
  <c r="I73" i="270"/>
  <c r="I72" i="272"/>
  <c r="I77" i="279"/>
  <c r="I78" i="279"/>
  <c r="I79" i="279"/>
  <c r="I80" i="279"/>
  <c r="I69" i="283"/>
  <c r="I70" i="283"/>
  <c r="I69" i="286"/>
  <c r="I70" i="286"/>
  <c r="I69" i="290"/>
  <c r="I70" i="290"/>
  <c r="I70" i="292"/>
  <c r="I71" i="295"/>
  <c r="I72" i="295"/>
  <c r="N69" i="300"/>
  <c r="I69" i="300"/>
  <c r="N70" i="300"/>
  <c r="I70" i="300"/>
  <c r="N77" i="303"/>
  <c r="L82" i="303" s="1"/>
  <c r="N69" i="304"/>
  <c r="N75" i="304" s="1"/>
  <c r="N41" i="304" s="1"/>
  <c r="N43" i="304" s="1"/>
  <c r="N77" i="304" s="1"/>
  <c r="L82" i="304" s="1"/>
  <c r="I69" i="310"/>
  <c r="N70" i="310"/>
  <c r="I70" i="310"/>
  <c r="I71" i="311"/>
  <c r="N72" i="311"/>
  <c r="I72" i="311"/>
  <c r="I71" i="313"/>
  <c r="N72" i="313"/>
  <c r="I72" i="313"/>
  <c r="N72" i="315"/>
  <c r="I72" i="315"/>
  <c r="I71" i="317"/>
  <c r="N72" i="317"/>
  <c r="I72" i="317"/>
  <c r="I71" i="319"/>
  <c r="N72" i="319"/>
  <c r="I72" i="319"/>
  <c r="N71" i="320"/>
  <c r="I71" i="320"/>
  <c r="N72" i="320"/>
  <c r="I72" i="320"/>
  <c r="N71" i="330"/>
  <c r="I71" i="330"/>
  <c r="N72" i="330"/>
  <c r="I72" i="330"/>
  <c r="N71" i="331"/>
  <c r="I71" i="331"/>
  <c r="N72" i="331"/>
  <c r="I72" i="331"/>
  <c r="N77" i="332"/>
  <c r="N41" i="332" s="1"/>
  <c r="N79" i="339"/>
  <c r="L85" i="339" s="1"/>
  <c r="N79" i="340"/>
  <c r="L85" i="340" s="1"/>
  <c r="I71" i="346"/>
  <c r="N55" i="313"/>
  <c r="N55" i="317"/>
  <c r="N55" i="332"/>
  <c r="N71" i="345"/>
  <c r="N77" i="345" s="1"/>
  <c r="N41" i="345" s="1"/>
  <c r="N43" i="345" s="1"/>
  <c r="I71" i="345"/>
  <c r="N71" i="350"/>
  <c r="I71" i="350"/>
  <c r="N72" i="350"/>
  <c r="I72" i="350"/>
  <c r="N71" i="352"/>
  <c r="I71" i="352"/>
  <c r="N72" i="352"/>
  <c r="I72" i="352"/>
  <c r="N71" i="355"/>
  <c r="I71" i="355"/>
  <c r="N71" i="359"/>
  <c r="I71" i="359"/>
  <c r="N72" i="359"/>
  <c r="I72" i="359"/>
  <c r="N71" i="366"/>
  <c r="N77" i="366" s="1"/>
  <c r="N41" i="366" s="1"/>
  <c r="N43" i="366" s="1"/>
  <c r="I71" i="366"/>
  <c r="L83" i="370"/>
  <c r="L85" i="370"/>
  <c r="L85" i="11"/>
  <c r="L59" i="17"/>
  <c r="N59" i="17" s="1"/>
  <c r="N65" i="17" s="1"/>
  <c r="L59" i="19"/>
  <c r="N59" i="19" s="1"/>
  <c r="N65" i="19" s="1"/>
  <c r="L83" i="11"/>
  <c r="L84" i="369"/>
  <c r="L83" i="369"/>
  <c r="L85" i="369"/>
  <c r="N79" i="343"/>
  <c r="L84" i="343" s="1"/>
  <c r="N56" i="273"/>
  <c r="I73" i="249"/>
  <c r="I76" i="249"/>
  <c r="I80" i="246"/>
  <c r="I83" i="246"/>
  <c r="N55" i="346"/>
  <c r="N55" i="355"/>
  <c r="N55" i="366"/>
  <c r="N78" i="226"/>
  <c r="L83" i="226" s="1"/>
  <c r="N78" i="224"/>
  <c r="L84" i="224" s="1"/>
  <c r="I70" i="214"/>
  <c r="I70" i="212"/>
  <c r="N55" i="294"/>
  <c r="N55" i="360"/>
  <c r="N79" i="360" s="1"/>
  <c r="L86" i="360" s="1"/>
  <c r="I72" i="193"/>
  <c r="I69" i="192"/>
  <c r="I69" i="191"/>
  <c r="N55" i="259"/>
  <c r="N55" i="337"/>
  <c r="N53" i="299"/>
  <c r="N55" i="328"/>
  <c r="N55" i="344"/>
  <c r="N55" i="359"/>
  <c r="N55" i="364"/>
  <c r="L84" i="117"/>
  <c r="I70" i="12"/>
  <c r="L59" i="108"/>
  <c r="N59" i="108" s="1"/>
  <c r="N65" i="108" s="1"/>
  <c r="L59" i="107"/>
  <c r="L59" i="106"/>
  <c r="N59" i="106" s="1"/>
  <c r="N65" i="106" s="1"/>
  <c r="L59" i="98"/>
  <c r="N59" i="98" s="1"/>
  <c r="N65" i="98" s="1"/>
  <c r="L59" i="96"/>
  <c r="L59" i="97"/>
  <c r="L59" i="105"/>
  <c r="N59" i="105" s="1"/>
  <c r="N65" i="105" s="1"/>
  <c r="L59" i="103"/>
  <c r="N59" i="103" s="1"/>
  <c r="N65" i="103" s="1"/>
  <c r="L59" i="102"/>
  <c r="N59" i="102" s="1"/>
  <c r="N65" i="102" s="1"/>
  <c r="L59" i="101"/>
  <c r="L59" i="100"/>
  <c r="N59" i="100" s="1"/>
  <c r="N65" i="100" s="1"/>
  <c r="L59" i="99"/>
  <c r="N59" i="99" s="1"/>
  <c r="N65" i="99" s="1"/>
  <c r="L59" i="95"/>
  <c r="N59" i="95" s="1"/>
  <c r="N65" i="95" s="1"/>
  <c r="L59" i="94"/>
  <c r="N59" i="94" s="1"/>
  <c r="N65" i="94" s="1"/>
  <c r="L59" i="92"/>
  <c r="L59" i="287"/>
  <c r="N59" i="287" s="1"/>
  <c r="N64" i="287" s="1"/>
  <c r="L59" i="286"/>
  <c r="N59" i="286" s="1"/>
  <c r="L59" i="285"/>
  <c r="N59" i="285" s="1"/>
  <c r="N64" i="285" s="1"/>
  <c r="L58" i="191"/>
  <c r="N58" i="191" s="1"/>
  <c r="N64" i="191" s="1"/>
  <c r="L58" i="190"/>
  <c r="N58" i="190" s="1"/>
  <c r="N64" i="190" s="1"/>
  <c r="L62" i="294"/>
  <c r="N62" i="294" s="1"/>
  <c r="L65" i="268"/>
  <c r="N65" i="268" s="1"/>
  <c r="L65" i="267"/>
  <c r="N65" i="267" s="1"/>
  <c r="L65" i="266"/>
  <c r="N65" i="266" s="1"/>
  <c r="L59" i="215"/>
  <c r="N59" i="215" s="1"/>
  <c r="N65" i="215" s="1"/>
  <c r="L59" i="213"/>
  <c r="N59" i="213" s="1"/>
  <c r="N65" i="213" s="1"/>
  <c r="L65" i="168"/>
  <c r="N65" i="168" s="1"/>
  <c r="M65" i="157"/>
  <c r="N65" i="157" s="1"/>
  <c r="L64" i="157"/>
  <c r="N64" i="157" s="1"/>
  <c r="L64" i="187"/>
  <c r="N64" i="187" s="1"/>
  <c r="L63" i="188"/>
  <c r="N63" i="188" s="1"/>
  <c r="L64" i="186"/>
  <c r="N64" i="186" s="1"/>
  <c r="L64" i="185"/>
  <c r="N64" i="185" s="1"/>
  <c r="L63" i="184"/>
  <c r="N63" i="184" s="1"/>
  <c r="L63" i="183"/>
  <c r="N63" i="183" s="1"/>
  <c r="L64" i="182"/>
  <c r="N64" i="182" s="1"/>
  <c r="L63" i="181"/>
  <c r="N63" i="181" s="1"/>
  <c r="L63" i="177"/>
  <c r="N63" i="177" s="1"/>
  <c r="L63" i="180"/>
  <c r="N63" i="180" s="1"/>
  <c r="L63" i="179"/>
  <c r="N63" i="179" s="1"/>
  <c r="L64" i="178"/>
  <c r="N64" i="178" s="1"/>
  <c r="L64" i="171"/>
  <c r="N64" i="171" s="1"/>
  <c r="L64" i="176"/>
  <c r="N64" i="176" s="1"/>
  <c r="L63" i="174"/>
  <c r="N63" i="174" s="1"/>
  <c r="L63" i="172"/>
  <c r="N63" i="172" s="1"/>
  <c r="L64" i="170"/>
  <c r="N64" i="170" s="1"/>
  <c r="L63" i="189"/>
  <c r="N63" i="189" s="1"/>
  <c r="L64" i="162"/>
  <c r="N64" i="162" s="1"/>
  <c r="L64" i="154"/>
  <c r="N64" i="154" s="1"/>
  <c r="L64" i="168"/>
  <c r="N64" i="168" s="1"/>
  <c r="L63" i="164"/>
  <c r="N63" i="164" s="1"/>
  <c r="L64" i="158"/>
  <c r="N64" i="158" s="1"/>
  <c r="L64" i="155"/>
  <c r="N64" i="155" s="1"/>
  <c r="L66" i="165"/>
  <c r="N66" i="165" s="1"/>
  <c r="L63" i="160"/>
  <c r="N63" i="160" s="1"/>
  <c r="L62" i="150"/>
  <c r="N62" i="150" s="1"/>
  <c r="L68" i="246"/>
  <c r="N68" i="246" s="1"/>
  <c r="L59" i="234"/>
  <c r="N59" i="234" s="1"/>
  <c r="N65" i="234" s="1"/>
  <c r="L61" i="232"/>
  <c r="N61" i="232" s="1"/>
  <c r="N67" i="232" s="1"/>
  <c r="L60" i="251"/>
  <c r="N60" i="251" s="1"/>
  <c r="N66" i="251" s="1"/>
  <c r="L64" i="245"/>
  <c r="N64" i="245" s="1"/>
  <c r="L60" i="233"/>
  <c r="N60" i="233" s="1"/>
  <c r="N66" i="233" s="1"/>
  <c r="L59" i="231"/>
  <c r="N59" i="231" s="1"/>
  <c r="N65" i="231" s="1"/>
  <c r="L56" i="229"/>
  <c r="N56" i="229" s="1"/>
  <c r="N62" i="229" s="1"/>
  <c r="L63" i="217"/>
  <c r="N63" i="217" s="1"/>
  <c r="N69" i="217" s="1"/>
  <c r="L64" i="177"/>
  <c r="N64" i="177" s="1"/>
  <c r="L64" i="180"/>
  <c r="N64" i="180" s="1"/>
  <c r="L65" i="171"/>
  <c r="N65" i="171" s="1"/>
  <c r="L65" i="176"/>
  <c r="N65" i="176" s="1"/>
  <c r="L59" i="30"/>
  <c r="L59" i="29"/>
  <c r="L58" i="144"/>
  <c r="N58" i="144" s="1"/>
  <c r="N64" i="144" s="1"/>
  <c r="L59" i="148"/>
  <c r="N59" i="148" s="1"/>
  <c r="N65" i="148" s="1"/>
  <c r="L61" i="294"/>
  <c r="N61" i="294" s="1"/>
  <c r="L64" i="267"/>
  <c r="N64" i="267" s="1"/>
  <c r="L64" i="266"/>
  <c r="N64" i="266" s="1"/>
  <c r="L64" i="268"/>
  <c r="N64" i="268" s="1"/>
  <c r="L61" i="270"/>
  <c r="N61" i="270" s="1"/>
  <c r="N67" i="270" s="1"/>
  <c r="L58" i="309"/>
  <c r="N58" i="309" s="1"/>
  <c r="N64" i="309" s="1"/>
  <c r="L58" i="301"/>
  <c r="N58" i="301" s="1"/>
  <c r="N64" i="301" s="1"/>
  <c r="L60" i="295"/>
  <c r="N60" i="295" s="1"/>
  <c r="N66" i="295" s="1"/>
  <c r="L61" i="271"/>
  <c r="N61" i="271" s="1"/>
  <c r="N67" i="271" s="1"/>
  <c r="L60" i="265"/>
  <c r="N60" i="265" s="1"/>
  <c r="N66" i="265" s="1"/>
  <c r="L60" i="264"/>
  <c r="N60" i="264" s="1"/>
  <c r="N66" i="264" s="1"/>
  <c r="L60" i="263"/>
  <c r="N60" i="263" s="1"/>
  <c r="N66" i="263" s="1"/>
  <c r="L60" i="258"/>
  <c r="N60" i="258" s="1"/>
  <c r="N66" i="258" s="1"/>
  <c r="L60" i="257"/>
  <c r="N60" i="257" s="1"/>
  <c r="N66" i="257" s="1"/>
  <c r="L66" i="207"/>
  <c r="N66" i="207" s="1"/>
  <c r="N72" i="207" s="1"/>
  <c r="L58" i="302"/>
  <c r="N58" i="302" s="1"/>
  <c r="N64" i="302" s="1"/>
  <c r="L58" i="299"/>
  <c r="N58" i="299" s="1"/>
  <c r="N64" i="299" s="1"/>
  <c r="L58" i="297"/>
  <c r="N58" i="297" s="1"/>
  <c r="L60" i="262"/>
  <c r="N60" i="262" s="1"/>
  <c r="N66" i="262" s="1"/>
  <c r="L66" i="221"/>
  <c r="N66" i="221" s="1"/>
  <c r="N72" i="221" s="1"/>
  <c r="L59" i="27"/>
  <c r="N59" i="27" s="1"/>
  <c r="N65" i="27" s="1"/>
  <c r="L59" i="26"/>
  <c r="L59" i="24"/>
  <c r="N59" i="24" s="1"/>
  <c r="N65" i="24" s="1"/>
  <c r="L60" i="294"/>
  <c r="N60" i="294" s="1"/>
  <c r="L60" i="318"/>
  <c r="N60" i="318" s="1"/>
  <c r="N66" i="318" s="1"/>
  <c r="L60" i="316"/>
  <c r="N60" i="316" s="1"/>
  <c r="N66" i="316" s="1"/>
  <c r="L60" i="314"/>
  <c r="N60" i="314" s="1"/>
  <c r="N66" i="314" s="1"/>
  <c r="L60" i="312"/>
  <c r="N60" i="312" s="1"/>
  <c r="N66" i="312" s="1"/>
  <c r="L60" i="319"/>
  <c r="N60" i="319" s="1"/>
  <c r="N66" i="319" s="1"/>
  <c r="L60" i="317"/>
  <c r="N60" i="317" s="1"/>
  <c r="N66" i="317" s="1"/>
  <c r="L60" i="315"/>
  <c r="N60" i="315" s="1"/>
  <c r="N66" i="315" s="1"/>
  <c r="L60" i="313"/>
  <c r="N60" i="313" s="1"/>
  <c r="N66" i="313" s="1"/>
  <c r="L58" i="293"/>
  <c r="N58" i="293" s="1"/>
  <c r="N64" i="293" s="1"/>
  <c r="L58" i="292"/>
  <c r="N58" i="292" s="1"/>
  <c r="N64" i="292" s="1"/>
  <c r="L58" i="291"/>
  <c r="N58" i="291" s="1"/>
  <c r="N64" i="291" s="1"/>
  <c r="L58" i="290"/>
  <c r="N58" i="290" s="1"/>
  <c r="N64" i="290" s="1"/>
  <c r="L58" i="145"/>
  <c r="N58" i="145" s="1"/>
  <c r="N64" i="145" s="1"/>
  <c r="L58" i="149"/>
  <c r="N58" i="149" s="1"/>
  <c r="N64" i="149" s="1"/>
  <c r="L59" i="214"/>
  <c r="N59" i="214" s="1"/>
  <c r="N65" i="214" s="1"/>
  <c r="L59" i="212"/>
  <c r="N59" i="212" s="1"/>
  <c r="N65" i="212" s="1"/>
  <c r="L64" i="179"/>
  <c r="N64" i="179" s="1"/>
  <c r="L64" i="172"/>
  <c r="N64" i="172" s="1"/>
  <c r="L67" i="165"/>
  <c r="N67" i="165" s="1"/>
  <c r="L58" i="143"/>
  <c r="N58" i="143" s="1"/>
  <c r="N64" i="143" s="1"/>
  <c r="L58" i="147"/>
  <c r="N58" i="147" s="1"/>
  <c r="N64" i="147" s="1"/>
  <c r="L59" i="90"/>
  <c r="L59" i="88"/>
  <c r="L59" i="86"/>
  <c r="L59" i="84"/>
  <c r="N59" i="84" s="1"/>
  <c r="N65" i="84" s="1"/>
  <c r="L59" i="82"/>
  <c r="L59" i="80"/>
  <c r="L59" i="89"/>
  <c r="N59" i="89" s="1"/>
  <c r="N65" i="89" s="1"/>
  <c r="L59" i="85"/>
  <c r="L59" i="81"/>
  <c r="N59" i="81" s="1"/>
  <c r="N65" i="81" s="1"/>
  <c r="L59" i="91"/>
  <c r="L59" i="87"/>
  <c r="N59" i="87" s="1"/>
  <c r="N65" i="87" s="1"/>
  <c r="L59" i="83"/>
  <c r="N59" i="83" s="1"/>
  <c r="N65" i="83" s="1"/>
  <c r="L64" i="189"/>
  <c r="N64" i="189" s="1"/>
  <c r="L65" i="178"/>
  <c r="N65" i="178" s="1"/>
  <c r="L64" i="164"/>
  <c r="N64" i="164" s="1"/>
  <c r="L65" i="162"/>
  <c r="N65" i="162" s="1"/>
  <c r="L58" i="146"/>
  <c r="N58" i="146" s="1"/>
  <c r="N64" i="146" s="1"/>
  <c r="L58" i="142"/>
  <c r="N58" i="142" s="1"/>
  <c r="N64" i="142" s="1"/>
  <c r="L58" i="192"/>
  <c r="N58" i="192" s="1"/>
  <c r="N64" i="192" s="1"/>
  <c r="L58" i="209"/>
  <c r="N58" i="209" s="1"/>
  <c r="N64" i="209" s="1"/>
  <c r="L58" i="139"/>
  <c r="N58" i="139" s="1"/>
  <c r="N64" i="139" s="1"/>
  <c r="L58" i="138"/>
  <c r="N58" i="138" s="1"/>
  <c r="N64" i="138" s="1"/>
  <c r="L58" i="137"/>
  <c r="N58" i="137" s="1"/>
  <c r="N64" i="137" s="1"/>
  <c r="L58" i="135"/>
  <c r="N58" i="135" s="1"/>
  <c r="N64" i="135" s="1"/>
  <c r="L58" i="133"/>
  <c r="N58" i="133" s="1"/>
  <c r="N64" i="133" s="1"/>
  <c r="L58" i="136"/>
  <c r="N58" i="136" s="1"/>
  <c r="N64" i="136" s="1"/>
  <c r="L58" i="134"/>
  <c r="N58" i="134" s="1"/>
  <c r="N64" i="134" s="1"/>
  <c r="L59" i="61"/>
  <c r="L59" i="60"/>
  <c r="N59" i="60" s="1"/>
  <c r="N65" i="60" s="1"/>
  <c r="L58" i="298"/>
  <c r="N58" i="298" s="1"/>
  <c r="N64" i="298" s="1"/>
  <c r="L59" i="297"/>
  <c r="N59" i="297" s="1"/>
  <c r="L60" i="240"/>
  <c r="N60" i="240" s="1"/>
  <c r="N66" i="240" s="1"/>
  <c r="L60" i="238"/>
  <c r="N60" i="238" s="1"/>
  <c r="N66" i="238" s="1"/>
  <c r="L60" i="237"/>
  <c r="N60" i="237" s="1"/>
  <c r="N66" i="237" s="1"/>
  <c r="L60" i="236"/>
  <c r="N60" i="236" s="1"/>
  <c r="N66" i="236" s="1"/>
  <c r="L60" i="235"/>
  <c r="N60" i="235" s="1"/>
  <c r="N66" i="235" s="1"/>
  <c r="L58" i="325"/>
  <c r="N58" i="325" s="1"/>
  <c r="N64" i="325" s="1"/>
  <c r="L60" i="311"/>
  <c r="N60" i="311" s="1"/>
  <c r="N66" i="311" s="1"/>
  <c r="L60" i="241"/>
  <c r="N60" i="241" s="1"/>
  <c r="N66" i="241" s="1"/>
  <c r="L60" i="239"/>
  <c r="N60" i="239" s="1"/>
  <c r="N66" i="239" s="1"/>
  <c r="L59" i="59"/>
  <c r="L64" i="184"/>
  <c r="N64" i="184" s="1"/>
  <c r="L64" i="183"/>
  <c r="N64" i="183" s="1"/>
  <c r="L56" i="228"/>
  <c r="N56" i="228" s="1"/>
  <c r="L57" i="228"/>
  <c r="N57" i="228" s="1"/>
  <c r="L67" i="220"/>
  <c r="N67" i="220" s="1"/>
  <c r="N73" i="220" s="1"/>
  <c r="L58" i="141"/>
  <c r="N58" i="141" s="1"/>
  <c r="N64" i="141" s="1"/>
  <c r="L58" i="140"/>
  <c r="N58" i="140" s="1"/>
  <c r="N64" i="140" s="1"/>
  <c r="N59" i="12" l="1"/>
  <c r="N65" i="12" s="1"/>
  <c r="I70" i="33"/>
  <c r="I71" i="60"/>
  <c r="N59" i="79"/>
  <c r="N65" i="79" s="1"/>
  <c r="N59" i="33"/>
  <c r="N65" i="33" s="1"/>
  <c r="N60" i="261"/>
  <c r="N66" i="261" s="1"/>
  <c r="N59" i="26"/>
  <c r="N65" i="26" s="1"/>
  <c r="N70" i="155"/>
  <c r="N59" i="23"/>
  <c r="N65" i="23" s="1"/>
  <c r="I70" i="17"/>
  <c r="I71" i="58"/>
  <c r="I70" i="90"/>
  <c r="I70" i="67"/>
  <c r="N37" i="137"/>
  <c r="N55" i="257"/>
  <c r="I71" i="81"/>
  <c r="N59" i="80"/>
  <c r="N65" i="80" s="1"/>
  <c r="N43" i="236"/>
  <c r="N64" i="249"/>
  <c r="I71" i="64"/>
  <c r="I71" i="87"/>
  <c r="N70" i="185"/>
  <c r="N59" i="91"/>
  <c r="N65" i="91" s="1"/>
  <c r="N59" i="59"/>
  <c r="N65" i="59" s="1"/>
  <c r="N59" i="29"/>
  <c r="N65" i="29" s="1"/>
  <c r="N59" i="92"/>
  <c r="N65" i="92" s="1"/>
  <c r="L85" i="28"/>
  <c r="I70" i="105"/>
  <c r="I71" i="63"/>
  <c r="I79" i="165"/>
  <c r="N55" i="228"/>
  <c r="N75" i="299"/>
  <c r="N41" i="299" s="1"/>
  <c r="N43" i="299" s="1"/>
  <c r="N77" i="342"/>
  <c r="N41" i="342" s="1"/>
  <c r="N59" i="85"/>
  <c r="N65" i="85" s="1"/>
  <c r="N59" i="30"/>
  <c r="N65" i="30" s="1"/>
  <c r="N70" i="170"/>
  <c r="N59" i="97"/>
  <c r="N65" i="97" s="1"/>
  <c r="I71" i="54"/>
  <c r="N75" i="291"/>
  <c r="N41" i="291" s="1"/>
  <c r="N43" i="291" s="1"/>
  <c r="N55" i="233"/>
  <c r="N61" i="272"/>
  <c r="N67" i="272" s="1"/>
  <c r="N64" i="244"/>
  <c r="N70" i="244" s="1"/>
  <c r="I75" i="244"/>
  <c r="I71" i="24"/>
  <c r="N76" i="55"/>
  <c r="N71" i="90"/>
  <c r="N76" i="90" s="1"/>
  <c r="N41" i="90" s="1"/>
  <c r="N43" i="90" s="1"/>
  <c r="N76" i="95"/>
  <c r="N41" i="95" s="1"/>
  <c r="N76" i="141"/>
  <c r="N41" i="141" s="1"/>
  <c r="N76" i="148"/>
  <c r="N41" i="148" s="1"/>
  <c r="N81" i="168"/>
  <c r="N47" i="168" s="1"/>
  <c r="N75" i="192"/>
  <c r="N41" i="192" s="1"/>
  <c r="N74" i="218"/>
  <c r="N77" i="250"/>
  <c r="N41" i="250" s="1"/>
  <c r="N43" i="250" s="1"/>
  <c r="N79" i="250" s="1"/>
  <c r="N77" i="264"/>
  <c r="N41" i="264" s="1"/>
  <c r="N43" i="264" s="1"/>
  <c r="N77" i="354"/>
  <c r="N41" i="354" s="1"/>
  <c r="N43" i="354" s="1"/>
  <c r="N77" i="365"/>
  <c r="N41" i="365" s="1"/>
  <c r="I71" i="193"/>
  <c r="I74" i="219"/>
  <c r="I70" i="137"/>
  <c r="I70" i="208"/>
  <c r="I71" i="102"/>
  <c r="I71" i="92"/>
  <c r="I71" i="79"/>
  <c r="I70" i="55"/>
  <c r="I70" i="88"/>
  <c r="I74" i="189"/>
  <c r="I76" i="160"/>
  <c r="I70" i="142"/>
  <c r="I71" i="68"/>
  <c r="I71" i="53"/>
  <c r="N76" i="144"/>
  <c r="N41" i="144" s="1"/>
  <c r="N43" i="144" s="1"/>
  <c r="N72" i="254"/>
  <c r="N77" i="254" s="1"/>
  <c r="N41" i="254" s="1"/>
  <c r="N43" i="254" s="1"/>
  <c r="I72" i="254"/>
  <c r="N72" i="257"/>
  <c r="N77" i="257" s="1"/>
  <c r="N41" i="257" s="1"/>
  <c r="I72" i="257"/>
  <c r="N71" i="259"/>
  <c r="N77" i="259" s="1"/>
  <c r="N41" i="259" s="1"/>
  <c r="I71" i="259"/>
  <c r="N76" i="266"/>
  <c r="N81" i="266" s="1"/>
  <c r="N41" i="266" s="1"/>
  <c r="N43" i="266" s="1"/>
  <c r="I76" i="266"/>
  <c r="N73" i="272"/>
  <c r="N78" i="272" s="1"/>
  <c r="N41" i="272" s="1"/>
  <c r="N43" i="272" s="1"/>
  <c r="I73" i="272"/>
  <c r="N71" i="348"/>
  <c r="N77" i="348" s="1"/>
  <c r="N41" i="348" s="1"/>
  <c r="N43" i="348" s="1"/>
  <c r="I71" i="348"/>
  <c r="I71" i="354"/>
  <c r="N70" i="32"/>
  <c r="N76" i="32" s="1"/>
  <c r="N42" i="32" s="1"/>
  <c r="N43" i="32" s="1"/>
  <c r="N78" i="32" s="1"/>
  <c r="L83" i="32" s="1"/>
  <c r="I70" i="32"/>
  <c r="N70" i="61"/>
  <c r="N76" i="61" s="1"/>
  <c r="N42" i="61" s="1"/>
  <c r="N43" i="61" s="1"/>
  <c r="I70" i="61"/>
  <c r="N70" i="102"/>
  <c r="I70" i="102"/>
  <c r="N70" i="209"/>
  <c r="N76" i="209" s="1"/>
  <c r="N41" i="209" s="1"/>
  <c r="I70" i="209"/>
  <c r="I76" i="155"/>
  <c r="N76" i="155"/>
  <c r="N81" i="155" s="1"/>
  <c r="N47" i="155" s="1"/>
  <c r="N49" i="155" s="1"/>
  <c r="N69" i="285"/>
  <c r="I69" i="285"/>
  <c r="N69" i="289"/>
  <c r="I69" i="289"/>
  <c r="N69" i="302"/>
  <c r="I69" i="302"/>
  <c r="N71" i="308"/>
  <c r="N77" i="308" s="1"/>
  <c r="N41" i="308" s="1"/>
  <c r="N43" i="308" s="1"/>
  <c r="N79" i="308" s="1"/>
  <c r="L85" i="308" s="1"/>
  <c r="I71" i="308"/>
  <c r="N70" i="309"/>
  <c r="N75" i="309" s="1"/>
  <c r="N41" i="309" s="1"/>
  <c r="N43" i="309" s="1"/>
  <c r="I70" i="309"/>
  <c r="N72" i="314"/>
  <c r="I72" i="314"/>
  <c r="N72" i="316"/>
  <c r="N77" i="316" s="1"/>
  <c r="N41" i="316" s="1"/>
  <c r="N43" i="316" s="1"/>
  <c r="I72" i="316"/>
  <c r="N72" i="318"/>
  <c r="N77" i="318" s="1"/>
  <c r="N41" i="318" s="1"/>
  <c r="N43" i="318" s="1"/>
  <c r="I72" i="318"/>
  <c r="N71" i="323"/>
  <c r="I71" i="323"/>
  <c r="N71" i="327"/>
  <c r="N77" i="327" s="1"/>
  <c r="N41" i="327" s="1"/>
  <c r="N43" i="327" s="1"/>
  <c r="N79" i="327" s="1"/>
  <c r="I71" i="327"/>
  <c r="N71" i="328"/>
  <c r="I71" i="328"/>
  <c r="N72" i="335"/>
  <c r="N77" i="335" s="1"/>
  <c r="N41" i="335" s="1"/>
  <c r="N43" i="335" s="1"/>
  <c r="I72" i="335"/>
  <c r="N71" i="371"/>
  <c r="N77" i="371" s="1"/>
  <c r="N41" i="371" s="1"/>
  <c r="N43" i="371" s="1"/>
  <c r="N79" i="371" s="1"/>
  <c r="I71" i="371"/>
  <c r="N75" i="172"/>
  <c r="I75" i="172"/>
  <c r="N86" i="260"/>
  <c r="N91" i="260" s="1"/>
  <c r="N47" i="260" s="1"/>
  <c r="I86" i="260"/>
  <c r="N75" i="267"/>
  <c r="N81" i="267" s="1"/>
  <c r="N41" i="267" s="1"/>
  <c r="N43" i="267" s="1"/>
  <c r="I75" i="267"/>
  <c r="N75" i="268"/>
  <c r="N81" i="268" s="1"/>
  <c r="N41" i="268" s="1"/>
  <c r="I75" i="268"/>
  <c r="I72" i="242"/>
  <c r="I71" i="365"/>
  <c r="I71" i="363"/>
  <c r="N70" i="94"/>
  <c r="I70" i="94"/>
  <c r="N71" i="106"/>
  <c r="N76" i="106" s="1"/>
  <c r="N41" i="106" s="1"/>
  <c r="N43" i="106" s="1"/>
  <c r="I71" i="106"/>
  <c r="N70" i="143"/>
  <c r="N76" i="143" s="1"/>
  <c r="N41" i="143" s="1"/>
  <c r="I70" i="143"/>
  <c r="N72" i="294"/>
  <c r="I72" i="294"/>
  <c r="I72" i="355"/>
  <c r="I69" i="292"/>
  <c r="I70" i="69"/>
  <c r="I71" i="356"/>
  <c r="I72" i="250"/>
  <c r="N75" i="189"/>
  <c r="N80" i="189" s="1"/>
  <c r="N46" i="189" s="1"/>
  <c r="I75" i="189"/>
  <c r="N69" i="190"/>
  <c r="N75" i="190" s="1"/>
  <c r="N41" i="190" s="1"/>
  <c r="I69" i="190"/>
  <c r="N70" i="213"/>
  <c r="N76" i="213" s="1"/>
  <c r="N42" i="213" s="1"/>
  <c r="N44" i="213" s="1"/>
  <c r="N78" i="213" s="1"/>
  <c r="L85" i="213" s="1"/>
  <c r="I70" i="213"/>
  <c r="N75" i="219"/>
  <c r="N80" i="219" s="1"/>
  <c r="N46" i="219" s="1"/>
  <c r="N48" i="219" s="1"/>
  <c r="N82" i="219" s="1"/>
  <c r="L88" i="219" s="1"/>
  <c r="I75" i="219"/>
  <c r="N79" i="220"/>
  <c r="I79" i="220"/>
  <c r="N75" i="280"/>
  <c r="I75" i="280"/>
  <c r="N77" i="280"/>
  <c r="I77" i="280"/>
  <c r="N68" i="229"/>
  <c r="N73" i="229" s="1"/>
  <c r="N40" i="229" s="1"/>
  <c r="I68" i="229"/>
  <c r="N70" i="242"/>
  <c r="I70" i="242"/>
  <c r="N81" i="246"/>
  <c r="I81" i="246"/>
  <c r="N71" i="351"/>
  <c r="N77" i="351" s="1"/>
  <c r="N41" i="351" s="1"/>
  <c r="N43" i="351" s="1"/>
  <c r="N79" i="351" s="1"/>
  <c r="L85" i="351" s="1"/>
  <c r="I71" i="351"/>
  <c r="N70" i="65"/>
  <c r="I70" i="65"/>
  <c r="N69" i="138"/>
  <c r="N76" i="138" s="1"/>
  <c r="N41" i="138" s="1"/>
  <c r="N43" i="138" s="1"/>
  <c r="I69" i="138"/>
  <c r="N70" i="145"/>
  <c r="I70" i="145"/>
  <c r="N72" i="150"/>
  <c r="N77" i="150" s="1"/>
  <c r="N46" i="150" s="1"/>
  <c r="N48" i="150" s="1"/>
  <c r="I72" i="150"/>
  <c r="N75" i="154"/>
  <c r="N81" i="154" s="1"/>
  <c r="N47" i="154" s="1"/>
  <c r="N49" i="154" s="1"/>
  <c r="I75" i="154"/>
  <c r="I71" i="57"/>
  <c r="I70" i="144"/>
  <c r="I71" i="237"/>
  <c r="I84" i="246"/>
  <c r="I71" i="315"/>
  <c r="I71" i="100"/>
  <c r="I71" i="91"/>
  <c r="I76" i="170"/>
  <c r="I70" i="71"/>
  <c r="I71" i="306"/>
  <c r="N74" i="179"/>
  <c r="I74" i="179"/>
  <c r="N74" i="180"/>
  <c r="N80" i="180" s="1"/>
  <c r="N46" i="180" s="1"/>
  <c r="N48" i="180" s="1"/>
  <c r="I74" i="180"/>
  <c r="N74" i="177"/>
  <c r="I74" i="177"/>
  <c r="N76" i="177"/>
  <c r="I76" i="177"/>
  <c r="N73" i="273"/>
  <c r="I73" i="273"/>
  <c r="N73" i="275"/>
  <c r="N78" i="275" s="1"/>
  <c r="N41" i="275" s="1"/>
  <c r="N43" i="275" s="1"/>
  <c r="I73" i="275"/>
  <c r="I78" i="221"/>
  <c r="I72" i="232"/>
  <c r="I77" i="187"/>
  <c r="I74" i="184"/>
  <c r="I76" i="181"/>
  <c r="I70" i="139"/>
  <c r="I69" i="133"/>
  <c r="I71" i="97"/>
  <c r="I69" i="74"/>
  <c r="I75" i="162"/>
  <c r="I75" i="170"/>
  <c r="I69" i="141"/>
  <c r="I70" i="28"/>
  <c r="I72" i="258"/>
  <c r="I70" i="98"/>
  <c r="N76" i="100"/>
  <c r="N41" i="100" s="1"/>
  <c r="N43" i="100" s="1"/>
  <c r="N78" i="100" s="1"/>
  <c r="L85" i="100" s="1"/>
  <c r="N76" i="108"/>
  <c r="N41" i="108" s="1"/>
  <c r="N43" i="108" s="1"/>
  <c r="N78" i="108" s="1"/>
  <c r="L84" i="108" s="1"/>
  <c r="N77" i="356"/>
  <c r="N41" i="356" s="1"/>
  <c r="N43" i="356" s="1"/>
  <c r="N77" i="359"/>
  <c r="N41" i="359" s="1"/>
  <c r="N43" i="359" s="1"/>
  <c r="N77" i="353"/>
  <c r="N41" i="353" s="1"/>
  <c r="N43" i="353" s="1"/>
  <c r="N77" i="344"/>
  <c r="N41" i="344" s="1"/>
  <c r="N43" i="344" s="1"/>
  <c r="I71" i="231"/>
  <c r="I75" i="186"/>
  <c r="I75" i="185"/>
  <c r="I76" i="183"/>
  <c r="I76" i="176"/>
  <c r="I69" i="136"/>
  <c r="I71" i="95"/>
  <c r="I69" i="72"/>
  <c r="I70" i="35"/>
  <c r="I70" i="234"/>
  <c r="I74" i="188"/>
  <c r="I69" i="149"/>
  <c r="I70" i="96"/>
  <c r="I71" i="84"/>
  <c r="I71" i="214"/>
  <c r="I76" i="171"/>
  <c r="I71" i="241"/>
  <c r="I69" i="146"/>
  <c r="I76" i="157"/>
  <c r="N75" i="74"/>
  <c r="N41" i="74" s="1"/>
  <c r="N43" i="74" s="1"/>
  <c r="N77" i="74" s="1"/>
  <c r="L83" i="74" s="1"/>
  <c r="N43" i="237"/>
  <c r="N77" i="258"/>
  <c r="N41" i="258" s="1"/>
  <c r="M74" i="150"/>
  <c r="N74" i="150" s="1"/>
  <c r="N73" i="150"/>
  <c r="N76" i="149"/>
  <c r="N41" i="149" s="1"/>
  <c r="N43" i="149" s="1"/>
  <c r="N59" i="86"/>
  <c r="N65" i="86" s="1"/>
  <c r="N77" i="330"/>
  <c r="N41" i="330" s="1"/>
  <c r="N43" i="330" s="1"/>
  <c r="N77" i="314"/>
  <c r="N41" i="314" s="1"/>
  <c r="N43" i="314" s="1"/>
  <c r="I71" i="101"/>
  <c r="I70" i="97"/>
  <c r="I70" i="89"/>
  <c r="I70" i="81"/>
  <c r="I70" i="57"/>
  <c r="I70" i="56"/>
  <c r="I70" i="31"/>
  <c r="I71" i="107"/>
  <c r="I71" i="80"/>
  <c r="I71" i="65"/>
  <c r="N59" i="20"/>
  <c r="N65" i="20" s="1"/>
  <c r="N76" i="53"/>
  <c r="N76" i="91"/>
  <c r="N41" i="91" s="1"/>
  <c r="N43" i="91" s="1"/>
  <c r="N65" i="249"/>
  <c r="N64" i="248"/>
  <c r="N59" i="88"/>
  <c r="N65" i="88" s="1"/>
  <c r="N70" i="187"/>
  <c r="N59" i="101"/>
  <c r="N65" i="101" s="1"/>
  <c r="N59" i="107"/>
  <c r="N65" i="107" s="1"/>
  <c r="N77" i="320"/>
  <c r="N79" i="320" s="1"/>
  <c r="N77" i="319"/>
  <c r="N41" i="319" s="1"/>
  <c r="N43" i="319" s="1"/>
  <c r="N77" i="315"/>
  <c r="N41" i="315" s="1"/>
  <c r="N43" i="315" s="1"/>
  <c r="N77" i="313"/>
  <c r="N41" i="313" s="1"/>
  <c r="N43" i="313" s="1"/>
  <c r="N79" i="313" s="1"/>
  <c r="L84" i="313" s="1"/>
  <c r="N77" i="311"/>
  <c r="N41" i="311" s="1"/>
  <c r="N43" i="311" s="1"/>
  <c r="I71" i="61"/>
  <c r="I70" i="30"/>
  <c r="I71" i="17"/>
  <c r="I70" i="75"/>
  <c r="I70" i="42"/>
  <c r="N58" i="75"/>
  <c r="N64" i="75" s="1"/>
  <c r="N59" i="9"/>
  <c r="N65" i="9" s="1"/>
  <c r="N59" i="21"/>
  <c r="N65" i="21" s="1"/>
  <c r="N70" i="26"/>
  <c r="N76" i="26" s="1"/>
  <c r="N42" i="26" s="1"/>
  <c r="N43" i="26" s="1"/>
  <c r="N78" i="26" s="1"/>
  <c r="N43" i="31"/>
  <c r="N78" i="31" s="1"/>
  <c r="L85" i="31" s="1"/>
  <c r="N59" i="31"/>
  <c r="N65" i="31" s="1"/>
  <c r="N76" i="59"/>
  <c r="N42" i="59" s="1"/>
  <c r="N76" i="81"/>
  <c r="N41" i="81" s="1"/>
  <c r="N43" i="81" s="1"/>
  <c r="N76" i="97"/>
  <c r="N41" i="97" s="1"/>
  <c r="N43" i="97" s="1"/>
  <c r="N76" i="139"/>
  <c r="N41" i="139" s="1"/>
  <c r="N43" i="139" s="1"/>
  <c r="N80" i="160"/>
  <c r="N46" i="160" s="1"/>
  <c r="N48" i="160" s="1"/>
  <c r="N81" i="162"/>
  <c r="N47" i="162" s="1"/>
  <c r="N83" i="207"/>
  <c r="N46" i="207" s="1"/>
  <c r="N75" i="286"/>
  <c r="N41" i="286" s="1"/>
  <c r="N77" i="312"/>
  <c r="N41" i="312" s="1"/>
  <c r="N43" i="312" s="1"/>
  <c r="N65" i="248"/>
  <c r="N58" i="283"/>
  <c r="N64" i="283" s="1"/>
  <c r="N59" i="61"/>
  <c r="N65" i="61" s="1"/>
  <c r="N59" i="82"/>
  <c r="N65" i="82" s="1"/>
  <c r="N59" i="90"/>
  <c r="N65" i="90" s="1"/>
  <c r="N59" i="96"/>
  <c r="N65" i="96" s="1"/>
  <c r="I70" i="83"/>
  <c r="I70" i="79"/>
  <c r="I71" i="96"/>
  <c r="I71" i="69"/>
  <c r="N70" i="49"/>
  <c r="N76" i="49" s="1"/>
  <c r="N42" i="49" s="1"/>
  <c r="N70" i="20"/>
  <c r="N76" i="20" s="1"/>
  <c r="N42" i="20" s="1"/>
  <c r="N43" i="30"/>
  <c r="N76" i="145"/>
  <c r="N41" i="145" s="1"/>
  <c r="N76" i="234"/>
  <c r="N40" i="234" s="1"/>
  <c r="N59" i="243"/>
  <c r="N65" i="243" s="1"/>
  <c r="N63" i="249"/>
  <c r="N68" i="249" s="1"/>
  <c r="N58" i="284"/>
  <c r="N64" i="284" s="1"/>
  <c r="N69" i="177"/>
  <c r="N70" i="158"/>
  <c r="N70" i="154"/>
  <c r="L84" i="113"/>
  <c r="N77" i="352"/>
  <c r="N41" i="352" s="1"/>
  <c r="N43" i="352" s="1"/>
  <c r="N79" i="352" s="1"/>
  <c r="L85" i="352" s="1"/>
  <c r="N43" i="33"/>
  <c r="I71" i="88"/>
  <c r="I73" i="50"/>
  <c r="I70" i="47"/>
  <c r="N76" i="63"/>
  <c r="N41" i="63" s="1"/>
  <c r="N43" i="63" s="1"/>
  <c r="N78" i="63" s="1"/>
  <c r="L83" i="63" s="1"/>
  <c r="N76" i="137"/>
  <c r="N41" i="137" s="1"/>
  <c r="N43" i="137" s="1"/>
  <c r="N77" i="296"/>
  <c r="N41" i="296" s="1"/>
  <c r="N43" i="296" s="1"/>
  <c r="N76" i="71"/>
  <c r="N41" i="71" s="1"/>
  <c r="N43" i="71" s="1"/>
  <c r="I76" i="168"/>
  <c r="I69" i="135"/>
  <c r="I70" i="87"/>
  <c r="I71" i="59"/>
  <c r="N76" i="60"/>
  <c r="N42" i="60" s="1"/>
  <c r="I70" i="15"/>
  <c r="N77" i="355"/>
  <c r="N41" i="355" s="1"/>
  <c r="N43" i="355" s="1"/>
  <c r="N77" i="350"/>
  <c r="N41" i="350" s="1"/>
  <c r="N43" i="350" s="1"/>
  <c r="N79" i="350" s="1"/>
  <c r="L85" i="350" s="1"/>
  <c r="N77" i="331"/>
  <c r="N41" i="331" s="1"/>
  <c r="N43" i="331" s="1"/>
  <c r="N75" i="300"/>
  <c r="N41" i="300" s="1"/>
  <c r="N43" i="300" s="1"/>
  <c r="N77" i="300" s="1"/>
  <c r="L84" i="300" s="1"/>
  <c r="N77" i="307"/>
  <c r="N41" i="307" s="1"/>
  <c r="N43" i="307" s="1"/>
  <c r="N79" i="307" s="1"/>
  <c r="L85" i="307" s="1"/>
  <c r="I69" i="140"/>
  <c r="I70" i="127"/>
  <c r="I71" i="85"/>
  <c r="I70" i="59"/>
  <c r="I70" i="27"/>
  <c r="I74" i="172"/>
  <c r="I71" i="86"/>
  <c r="N76" i="69"/>
  <c r="N41" i="69" s="1"/>
  <c r="N43" i="69" s="1"/>
  <c r="N78" i="69" s="1"/>
  <c r="I78" i="165"/>
  <c r="I71" i="21"/>
  <c r="I71" i="98"/>
  <c r="N70" i="36"/>
  <c r="N76" i="36" s="1"/>
  <c r="N42" i="36" s="1"/>
  <c r="N43" i="36" s="1"/>
  <c r="N76" i="57"/>
  <c r="N41" i="57" s="1"/>
  <c r="N43" i="57" s="1"/>
  <c r="N78" i="57" s="1"/>
  <c r="L85" i="57" s="1"/>
  <c r="N76" i="142"/>
  <c r="N41" i="142" s="1"/>
  <c r="N43" i="142" s="1"/>
  <c r="N77" i="256"/>
  <c r="N41" i="256" s="1"/>
  <c r="N43" i="256" s="1"/>
  <c r="I70" i="99"/>
  <c r="I70" i="58"/>
  <c r="I70" i="107"/>
  <c r="N72" i="48"/>
  <c r="N81" i="248"/>
  <c r="N43" i="248" s="1"/>
  <c r="N45" i="248" s="1"/>
  <c r="I71" i="67"/>
  <c r="N43" i="41"/>
  <c r="N81" i="187"/>
  <c r="N47" i="187" s="1"/>
  <c r="N49" i="187" s="1"/>
  <c r="N80" i="217"/>
  <c r="N46" i="217" s="1"/>
  <c r="N48" i="217" s="1"/>
  <c r="N82" i="217" s="1"/>
  <c r="N80" i="218"/>
  <c r="N46" i="218" s="1"/>
  <c r="N48" i="218" s="1"/>
  <c r="N82" i="218" s="1"/>
  <c r="N81" i="249"/>
  <c r="N43" i="249" s="1"/>
  <c r="N45" i="249" s="1"/>
  <c r="N78" i="270"/>
  <c r="N41" i="270" s="1"/>
  <c r="N80" i="277"/>
  <c r="L85" i="277" s="1"/>
  <c r="I70" i="100"/>
  <c r="N71" i="66"/>
  <c r="N76" i="66" s="1"/>
  <c r="N41" i="66" s="1"/>
  <c r="N43" i="66" s="1"/>
  <c r="N78" i="66" s="1"/>
  <c r="L83" i="66" s="1"/>
  <c r="N76" i="54"/>
  <c r="L84" i="28"/>
  <c r="N86" i="28" s="1"/>
  <c r="N88" i="28" s="1"/>
  <c r="D20" i="5" s="1"/>
  <c r="I70" i="63"/>
  <c r="I70" i="19"/>
  <c r="N43" i="47"/>
  <c r="N78" i="47" s="1"/>
  <c r="L85" i="47" s="1"/>
  <c r="I71" i="103"/>
  <c r="I70" i="91"/>
  <c r="I71" i="56"/>
  <c r="I70" i="39"/>
  <c r="I70" i="9"/>
  <c r="N81" i="157"/>
  <c r="N47" i="157" s="1"/>
  <c r="I70" i="84"/>
  <c r="I70" i="34"/>
  <c r="I70" i="68"/>
  <c r="N76" i="19"/>
  <c r="N42" i="19" s="1"/>
  <c r="N43" i="19" s="1"/>
  <c r="N78" i="19" s="1"/>
  <c r="L84" i="19" s="1"/>
  <c r="N76" i="58"/>
  <c r="N42" i="58" s="1"/>
  <c r="N43" i="58" s="1"/>
  <c r="N78" i="58" s="1"/>
  <c r="N75" i="72"/>
  <c r="N41" i="72" s="1"/>
  <c r="N43" i="72" s="1"/>
  <c r="N77" i="72" s="1"/>
  <c r="N76" i="89"/>
  <c r="N41" i="89" s="1"/>
  <c r="N77" i="193"/>
  <c r="N43" i="193" s="1"/>
  <c r="N43" i="235"/>
  <c r="N77" i="347"/>
  <c r="N41" i="347" s="1"/>
  <c r="N43" i="347" s="1"/>
  <c r="N77" i="363"/>
  <c r="N41" i="363" s="1"/>
  <c r="N43" i="363" s="1"/>
  <c r="N77" i="244"/>
  <c r="N79" i="244" s="1"/>
  <c r="N45" i="244" s="1"/>
  <c r="N47" i="244" s="1"/>
  <c r="N76" i="85"/>
  <c r="N41" i="85" s="1"/>
  <c r="N43" i="85" s="1"/>
  <c r="N70" i="157"/>
  <c r="N70" i="182"/>
  <c r="N70" i="178"/>
  <c r="N69" i="179"/>
  <c r="N70" i="245"/>
  <c r="N69" i="189"/>
  <c r="N70" i="267"/>
  <c r="N69" i="188"/>
  <c r="N43" i="365"/>
  <c r="N43" i="238"/>
  <c r="N43" i="270"/>
  <c r="N43" i="258"/>
  <c r="L85" i="126"/>
  <c r="N55" i="254"/>
  <c r="N55" i="264"/>
  <c r="N53" i="287"/>
  <c r="N53" i="292"/>
  <c r="N53" i="293"/>
  <c r="N55" i="296"/>
  <c r="N79" i="296" s="1"/>
  <c r="L85" i="296" s="1"/>
  <c r="N53" i="301"/>
  <c r="N55" i="336"/>
  <c r="N55" i="345"/>
  <c r="N79" i="345" s="1"/>
  <c r="L84" i="345" s="1"/>
  <c r="N55" i="357"/>
  <c r="N55" i="363"/>
  <c r="L86" i="281"/>
  <c r="L87" i="281"/>
  <c r="L85" i="281"/>
  <c r="N69" i="252"/>
  <c r="N74" i="252" s="1"/>
  <c r="N70" i="186"/>
  <c r="N70" i="268"/>
  <c r="N67" i="150"/>
  <c r="N70" i="266"/>
  <c r="N70" i="176"/>
  <c r="N70" i="168"/>
  <c r="N64" i="286"/>
  <c r="N53" i="286"/>
  <c r="N43" i="259"/>
  <c r="N79" i="259" s="1"/>
  <c r="L85" i="259" s="1"/>
  <c r="N43" i="268"/>
  <c r="N43" i="286"/>
  <c r="N43" i="342"/>
  <c r="N48" i="207"/>
  <c r="I74" i="217"/>
  <c r="N77" i="317"/>
  <c r="N41" i="317" s="1"/>
  <c r="N43" i="317" s="1"/>
  <c r="N75" i="310"/>
  <c r="N41" i="310" s="1"/>
  <c r="N43" i="310" s="1"/>
  <c r="I70" i="23"/>
  <c r="N70" i="147"/>
  <c r="N76" i="147" s="1"/>
  <c r="N41" i="147" s="1"/>
  <c r="N43" i="147" s="1"/>
  <c r="I70" i="147"/>
  <c r="N77" i="165"/>
  <c r="N83" i="165" s="1"/>
  <c r="N49" i="165" s="1"/>
  <c r="N51" i="165" s="1"/>
  <c r="I77" i="165"/>
  <c r="N76" i="179"/>
  <c r="I76" i="179"/>
  <c r="N83" i="245"/>
  <c r="N45" i="245" s="1"/>
  <c r="N47" i="245" s="1"/>
  <c r="I70" i="135"/>
  <c r="N70" i="135"/>
  <c r="N76" i="135" s="1"/>
  <c r="N41" i="135" s="1"/>
  <c r="N43" i="135" s="1"/>
  <c r="N70" i="92"/>
  <c r="N76" i="92" s="1"/>
  <c r="N41" i="92" s="1"/>
  <c r="N43" i="92" s="1"/>
  <c r="N78" i="92" s="1"/>
  <c r="L83" i="92" s="1"/>
  <c r="I70" i="92"/>
  <c r="N71" i="294"/>
  <c r="I71" i="294"/>
  <c r="I74" i="249"/>
  <c r="I70" i="37"/>
  <c r="N70" i="131"/>
  <c r="N76" i="131" s="1"/>
  <c r="N41" i="131" s="1"/>
  <c r="N43" i="131" s="1"/>
  <c r="N78" i="131" s="1"/>
  <c r="L85" i="131" s="1"/>
  <c r="I70" i="131"/>
  <c r="N80" i="172"/>
  <c r="N46" i="172" s="1"/>
  <c r="N48" i="172" s="1"/>
  <c r="N70" i="43"/>
  <c r="N76" i="43" s="1"/>
  <c r="N42" i="43" s="1"/>
  <c r="N43" i="43" s="1"/>
  <c r="I70" i="43"/>
  <c r="N70" i="52"/>
  <c r="N76" i="52" s="1"/>
  <c r="N42" i="52" s="1"/>
  <c r="I70" i="52"/>
  <c r="I70" i="38"/>
  <c r="N70" i="64"/>
  <c r="N76" i="64" s="1"/>
  <c r="N41" i="64" s="1"/>
  <c r="N43" i="64" s="1"/>
  <c r="N78" i="64" s="1"/>
  <c r="L85" i="64" s="1"/>
  <c r="I70" i="64"/>
  <c r="I70" i="106"/>
  <c r="I70" i="54"/>
  <c r="I71" i="19"/>
  <c r="I70" i="53"/>
  <c r="I71" i="20"/>
  <c r="N75" i="285"/>
  <c r="N41" i="285" s="1"/>
  <c r="N43" i="285" s="1"/>
  <c r="I73" i="48"/>
  <c r="I70" i="41"/>
  <c r="N76" i="174"/>
  <c r="N80" i="174" s="1"/>
  <c r="N46" i="174" s="1"/>
  <c r="N48" i="174" s="1"/>
  <c r="N70" i="140"/>
  <c r="N76" i="140" s="1"/>
  <c r="N41" i="140" s="1"/>
  <c r="N43" i="140" s="1"/>
  <c r="I70" i="140"/>
  <c r="N71" i="14"/>
  <c r="I71" i="14"/>
  <c r="I77" i="176"/>
  <c r="I70" i="133"/>
  <c r="I71" i="83"/>
  <c r="N78" i="48"/>
  <c r="N42" i="48" s="1"/>
  <c r="I70" i="25"/>
  <c r="N70" i="29"/>
  <c r="N76" i="29" s="1"/>
  <c r="N42" i="29" s="1"/>
  <c r="N43" i="29" s="1"/>
  <c r="N78" i="29" s="1"/>
  <c r="I70" i="29"/>
  <c r="N70" i="40"/>
  <c r="N76" i="40" s="1"/>
  <c r="N42" i="40" s="1"/>
  <c r="N43" i="40" s="1"/>
  <c r="I70" i="40"/>
  <c r="N70" i="44"/>
  <c r="N76" i="44" s="1"/>
  <c r="N42" i="44" s="1"/>
  <c r="N43" i="44" s="1"/>
  <c r="I70" i="44"/>
  <c r="N71" i="99"/>
  <c r="N76" i="99" s="1"/>
  <c r="N41" i="99" s="1"/>
  <c r="I71" i="99"/>
  <c r="N76" i="164"/>
  <c r="N80" i="164" s="1"/>
  <c r="N46" i="164" s="1"/>
  <c r="N48" i="164" s="1"/>
  <c r="I76" i="164"/>
  <c r="N70" i="216"/>
  <c r="N76" i="216" s="1"/>
  <c r="N42" i="216" s="1"/>
  <c r="N44" i="216" s="1"/>
  <c r="N78" i="216" s="1"/>
  <c r="L83" i="216" s="1"/>
  <c r="I70" i="216"/>
  <c r="N70" i="298"/>
  <c r="N75" i="298" s="1"/>
  <c r="N41" i="298" s="1"/>
  <c r="N43" i="298" s="1"/>
  <c r="I70" i="298"/>
  <c r="N69" i="301"/>
  <c r="N75" i="301" s="1"/>
  <c r="N41" i="301" s="1"/>
  <c r="N43" i="301" s="1"/>
  <c r="I69" i="301"/>
  <c r="I71" i="215"/>
  <c r="I70" i="72"/>
  <c r="I70" i="18"/>
  <c r="N70" i="14"/>
  <c r="I70" i="14"/>
  <c r="N71" i="212"/>
  <c r="N76" i="212" s="1"/>
  <c r="N42" i="212" s="1"/>
  <c r="I71" i="212"/>
  <c r="N70" i="215"/>
  <c r="N76" i="215" s="1"/>
  <c r="N42" i="215" s="1"/>
  <c r="N44" i="215" s="1"/>
  <c r="N78" i="215" s="1"/>
  <c r="L84" i="215" s="1"/>
  <c r="I70" i="215"/>
  <c r="N70" i="284"/>
  <c r="N75" i="284" s="1"/>
  <c r="N41" i="284" s="1"/>
  <c r="N43" i="284" s="1"/>
  <c r="I70" i="284"/>
  <c r="N70" i="287"/>
  <c r="N75" i="287" s="1"/>
  <c r="N41" i="287" s="1"/>
  <c r="N43" i="287" s="1"/>
  <c r="I70" i="287"/>
  <c r="N70" i="51"/>
  <c r="N76" i="51" s="1"/>
  <c r="N42" i="51" s="1"/>
  <c r="N43" i="51" s="1"/>
  <c r="N78" i="51" s="1"/>
  <c r="I70" i="51"/>
  <c r="N70" i="82"/>
  <c r="N76" i="82" s="1"/>
  <c r="N41" i="82" s="1"/>
  <c r="N43" i="82" s="1"/>
  <c r="I70" i="82"/>
  <c r="N70" i="103"/>
  <c r="N76" i="103" s="1"/>
  <c r="N41" i="103" s="1"/>
  <c r="N43" i="103" s="1"/>
  <c r="N78" i="103" s="1"/>
  <c r="I70" i="103"/>
  <c r="N79" i="252"/>
  <c r="N86" i="252" s="1"/>
  <c r="N45" i="252" s="1"/>
  <c r="N47" i="252" s="1"/>
  <c r="I79" i="252"/>
  <c r="N72" i="263"/>
  <c r="N77" i="263" s="1"/>
  <c r="N41" i="263" s="1"/>
  <c r="I72" i="263"/>
  <c r="N72" i="274"/>
  <c r="N78" i="274" s="1"/>
  <c r="N41" i="274" s="1"/>
  <c r="N43" i="274" s="1"/>
  <c r="I72" i="274"/>
  <c r="N72" i="329"/>
  <c r="N77" i="329" s="1"/>
  <c r="N41" i="329" s="1"/>
  <c r="N43" i="329" s="1"/>
  <c r="I72" i="329"/>
  <c r="N76" i="17"/>
  <c r="N42" i="17" s="1"/>
  <c r="N43" i="17" s="1"/>
  <c r="N78" i="17" s="1"/>
  <c r="N76" i="88"/>
  <c r="N41" i="88" s="1"/>
  <c r="N43" i="88" s="1"/>
  <c r="N81" i="170"/>
  <c r="N47" i="170" s="1"/>
  <c r="N77" i="333"/>
  <c r="N41" i="333" s="1"/>
  <c r="N43" i="333" s="1"/>
  <c r="N43" i="143"/>
  <c r="N71" i="321"/>
  <c r="N77" i="321" s="1"/>
  <c r="N79" i="321" s="1"/>
  <c r="N76" i="79"/>
  <c r="N41" i="79" s="1"/>
  <c r="N43" i="79" s="1"/>
  <c r="N76" i="84"/>
  <c r="N41" i="84" s="1"/>
  <c r="N43" i="84" s="1"/>
  <c r="N76" i="86"/>
  <c r="N41" i="86" s="1"/>
  <c r="N43" i="86" s="1"/>
  <c r="N76" i="94"/>
  <c r="N41" i="94" s="1"/>
  <c r="N43" i="94" s="1"/>
  <c r="N78" i="94" s="1"/>
  <c r="L84" i="94" s="1"/>
  <c r="N72" i="227"/>
  <c r="N41" i="227" s="1"/>
  <c r="N43" i="227" s="1"/>
  <c r="N74" i="227" s="1"/>
  <c r="L79" i="227" s="1"/>
  <c r="N75" i="325"/>
  <c r="N41" i="325" s="1"/>
  <c r="N43" i="325" s="1"/>
  <c r="N72" i="276"/>
  <c r="N78" i="276" s="1"/>
  <c r="N41" i="276" s="1"/>
  <c r="N43" i="276" s="1"/>
  <c r="N76" i="67"/>
  <c r="N41" i="67" s="1"/>
  <c r="N76" i="83"/>
  <c r="N41" i="83" s="1"/>
  <c r="N81" i="178"/>
  <c r="N47" i="178" s="1"/>
  <c r="N49" i="178" s="1"/>
  <c r="N75" i="293"/>
  <c r="N41" i="293" s="1"/>
  <c r="N43" i="293" s="1"/>
  <c r="N81" i="158"/>
  <c r="N47" i="158" s="1"/>
  <c r="N49" i="158" s="1"/>
  <c r="I70" i="85"/>
  <c r="I71" i="55"/>
  <c r="N81" i="182"/>
  <c r="N47" i="182" s="1"/>
  <c r="N49" i="182" s="1"/>
  <c r="N76" i="18"/>
  <c r="N42" i="18" s="1"/>
  <c r="N76" i="87"/>
  <c r="N41" i="87" s="1"/>
  <c r="N76" i="96"/>
  <c r="N41" i="96" s="1"/>
  <c r="N43" i="96" s="1"/>
  <c r="N77" i="362"/>
  <c r="N41" i="362" s="1"/>
  <c r="N43" i="362" s="1"/>
  <c r="N55" i="262"/>
  <c r="N55" i="263"/>
  <c r="N55" i="265"/>
  <c r="N53" i="290"/>
  <c r="N77" i="290" s="1"/>
  <c r="L84" i="290" s="1"/>
  <c r="N53" i="291"/>
  <c r="N77" i="291" s="1"/>
  <c r="L82" i="291" s="1"/>
  <c r="N53" i="297"/>
  <c r="N53" i="302"/>
  <c r="N55" i="258"/>
  <c r="N55" i="312"/>
  <c r="N55" i="316"/>
  <c r="N79" i="316" s="1"/>
  <c r="L84" i="316" s="1"/>
  <c r="N55" i="330"/>
  <c r="L84" i="109"/>
  <c r="N55" i="333"/>
  <c r="N55" i="334"/>
  <c r="N79" i="334" s="1"/>
  <c r="L85" i="334" s="1"/>
  <c r="N55" i="342"/>
  <c r="N55" i="354"/>
  <c r="N55" i="362"/>
  <c r="N59" i="245"/>
  <c r="N59" i="267"/>
  <c r="N56" i="274"/>
  <c r="N53" i="285"/>
  <c r="N53" i="309"/>
  <c r="N55" i="311"/>
  <c r="N55" i="314"/>
  <c r="N55" i="319"/>
  <c r="N79" i="319" s="1"/>
  <c r="L84" i="319" s="1"/>
  <c r="N53" i="325"/>
  <c r="N55" i="329"/>
  <c r="N55" i="331"/>
  <c r="N79" i="331" s="1"/>
  <c r="L86" i="331" s="1"/>
  <c r="N55" i="347"/>
  <c r="N79" i="347" s="1"/>
  <c r="L84" i="347" s="1"/>
  <c r="N55" i="348"/>
  <c r="N79" i="348" s="1"/>
  <c r="L86" i="348" s="1"/>
  <c r="N55" i="365"/>
  <c r="N77" i="305"/>
  <c r="L82" i="305" s="1"/>
  <c r="N53" i="149"/>
  <c r="N55" i="238"/>
  <c r="N79" i="238" s="1"/>
  <c r="N59" i="244"/>
  <c r="N63" i="246"/>
  <c r="N56" i="270"/>
  <c r="N80" i="270" s="1"/>
  <c r="L85" i="270" s="1"/>
  <c r="N56" i="275"/>
  <c r="N53" i="283"/>
  <c r="N53" i="284"/>
  <c r="N61" i="279"/>
  <c r="N59" i="280"/>
  <c r="N79" i="240"/>
  <c r="L84" i="240" s="1"/>
  <c r="L83" i="73"/>
  <c r="L83" i="109"/>
  <c r="L85" i="113"/>
  <c r="N86" i="113" s="1"/>
  <c r="N88" i="113" s="1"/>
  <c r="D103" i="5" s="1"/>
  <c r="N54" i="106"/>
  <c r="N59" i="170"/>
  <c r="L83" i="112"/>
  <c r="L85" i="120"/>
  <c r="N54" i="91"/>
  <c r="N53" i="135"/>
  <c r="L85" i="117"/>
  <c r="N86" i="117" s="1"/>
  <c r="N88" i="117" s="1"/>
  <c r="D107" i="5" s="1"/>
  <c r="N59" i="187"/>
  <c r="N55" i="235"/>
  <c r="N54" i="97"/>
  <c r="N43" i="145"/>
  <c r="N43" i="263"/>
  <c r="N43" i="257"/>
  <c r="N79" i="257" s="1"/>
  <c r="L84" i="257" s="1"/>
  <c r="N42" i="229"/>
  <c r="N75" i="229" s="1"/>
  <c r="L80" i="229" s="1"/>
  <c r="N43" i="297"/>
  <c r="N43" i="95"/>
  <c r="N78" i="95" s="1"/>
  <c r="N43" i="54"/>
  <c r="N78" i="54" s="1"/>
  <c r="L85" i="54" s="1"/>
  <c r="N43" i="191"/>
  <c r="N77" i="191" s="1"/>
  <c r="L83" i="191" s="1"/>
  <c r="N45" i="193"/>
  <c r="N79" i="193" s="1"/>
  <c r="N43" i="265"/>
  <c r="N79" i="265" s="1"/>
  <c r="L86" i="265" s="1"/>
  <c r="N86" i="11"/>
  <c r="N88" i="11" s="1"/>
  <c r="D319" i="5" s="1"/>
  <c r="N43" i="190"/>
  <c r="N77" i="190" s="1"/>
  <c r="L83" i="190" s="1"/>
  <c r="N43" i="209"/>
  <c r="N43" i="261"/>
  <c r="N79" i="261" s="1"/>
  <c r="L85" i="261" s="1"/>
  <c r="N43" i="132"/>
  <c r="N78" i="132" s="1"/>
  <c r="N43" i="192"/>
  <c r="L85" i="253"/>
  <c r="N49" i="170"/>
  <c r="N43" i="128"/>
  <c r="N78" i="128" s="1"/>
  <c r="L83" i="128" s="1"/>
  <c r="N43" i="46"/>
  <c r="N78" i="46" s="1"/>
  <c r="N43" i="83"/>
  <c r="N43" i="146"/>
  <c r="N49" i="162"/>
  <c r="N43" i="87"/>
  <c r="N45" i="247"/>
  <c r="N43" i="148"/>
  <c r="N43" i="89"/>
  <c r="N43" i="208"/>
  <c r="N78" i="208" s="1"/>
  <c r="N42" i="234"/>
  <c r="N78" i="234" s="1"/>
  <c r="L83" i="234" s="1"/>
  <c r="N49" i="260"/>
  <c r="N43" i="129"/>
  <c r="N78" i="129" s="1"/>
  <c r="L84" i="129" s="1"/>
  <c r="N59" i="22"/>
  <c r="N65" i="22" s="1"/>
  <c r="N43" i="45"/>
  <c r="N43" i="67"/>
  <c r="N78" i="67" s="1"/>
  <c r="L84" i="67" s="1"/>
  <c r="N49" i="168"/>
  <c r="N43" i="34"/>
  <c r="N43" i="232"/>
  <c r="N49" i="157"/>
  <c r="N40" i="228"/>
  <c r="N48" i="189"/>
  <c r="N44" i="214"/>
  <c r="N78" i="214" s="1"/>
  <c r="N43" i="141"/>
  <c r="N43" i="262"/>
  <c r="N43" i="332"/>
  <c r="N79" i="332" s="1"/>
  <c r="N43" i="99"/>
  <c r="N43" i="35"/>
  <c r="N43" i="130"/>
  <c r="N78" i="130" s="1"/>
  <c r="L85" i="130" s="1"/>
  <c r="N44" i="212"/>
  <c r="N78" i="212" s="1"/>
  <c r="N43" i="127"/>
  <c r="N77" i="127" s="1"/>
  <c r="N70" i="162"/>
  <c r="L83" i="64"/>
  <c r="L84" i="64"/>
  <c r="N69" i="181"/>
  <c r="N71" i="15"/>
  <c r="N76" i="15" s="1"/>
  <c r="N42" i="15" s="1"/>
  <c r="N43" i="15" s="1"/>
  <c r="N78" i="15" s="1"/>
  <c r="N70" i="21"/>
  <c r="N76" i="21" s="1"/>
  <c r="N42" i="21" s="1"/>
  <c r="N43" i="21" s="1"/>
  <c r="N71" i="25"/>
  <c r="N76" i="25" s="1"/>
  <c r="N42" i="25" s="1"/>
  <c r="N43" i="25" s="1"/>
  <c r="N43" i="53"/>
  <c r="N78" i="53" s="1"/>
  <c r="L84" i="53" s="1"/>
  <c r="N76" i="134"/>
  <c r="N41" i="134" s="1"/>
  <c r="N43" i="134" s="1"/>
  <c r="N43" i="39"/>
  <c r="N79" i="254"/>
  <c r="L86" i="254" s="1"/>
  <c r="I70" i="16"/>
  <c r="I70" i="24"/>
  <c r="N43" i="16"/>
  <c r="N78" i="16" s="1"/>
  <c r="L83" i="16" s="1"/>
  <c r="N79" i="50"/>
  <c r="N42" i="50" s="1"/>
  <c r="N43" i="50" s="1"/>
  <c r="N43" i="52"/>
  <c r="N78" i="52" s="1"/>
  <c r="N81" i="171"/>
  <c r="N47" i="171" s="1"/>
  <c r="N49" i="171" s="1"/>
  <c r="N70" i="171"/>
  <c r="N78" i="55"/>
  <c r="L83" i="55" s="1"/>
  <c r="N43" i="60"/>
  <c r="N78" i="60" s="1"/>
  <c r="N69" i="164"/>
  <c r="N43" i="22"/>
  <c r="N54" i="89"/>
  <c r="N80" i="179"/>
  <c r="N46" i="179" s="1"/>
  <c r="N48" i="179" s="1"/>
  <c r="N77" i="233"/>
  <c r="N41" i="233" s="1"/>
  <c r="N43" i="233" s="1"/>
  <c r="N79" i="233" s="1"/>
  <c r="N43" i="9"/>
  <c r="N78" i="9" s="1"/>
  <c r="N69" i="172"/>
  <c r="N69" i="180"/>
  <c r="I71" i="18"/>
  <c r="N72" i="165"/>
  <c r="N64" i="297"/>
  <c r="N69" i="160"/>
  <c r="N69" i="174"/>
  <c r="L84" i="253"/>
  <c r="N86" i="369"/>
  <c r="N88" i="369" s="1"/>
  <c r="D318" i="5" s="1"/>
  <c r="N77" i="357"/>
  <c r="N41" i="357" s="1"/>
  <c r="N43" i="357" s="1"/>
  <c r="I71" i="26"/>
  <c r="I70" i="22"/>
  <c r="I70" i="7"/>
  <c r="N43" i="27"/>
  <c r="N78" i="27" s="1"/>
  <c r="L84" i="27" s="1"/>
  <c r="N43" i="59"/>
  <c r="N78" i="59" s="1"/>
  <c r="L83" i="59" s="1"/>
  <c r="N76" i="102"/>
  <c r="N41" i="102" s="1"/>
  <c r="N43" i="102" s="1"/>
  <c r="N78" i="102" s="1"/>
  <c r="N76" i="105"/>
  <c r="N41" i="105" s="1"/>
  <c r="N43" i="105" s="1"/>
  <c r="N80" i="188"/>
  <c r="N46" i="188" s="1"/>
  <c r="N48" i="188" s="1"/>
  <c r="N69" i="183"/>
  <c r="N66" i="294"/>
  <c r="N86" i="370"/>
  <c r="N88" i="370" s="1"/>
  <c r="D320" i="5" s="1"/>
  <c r="N78" i="70"/>
  <c r="L84" i="70" s="1"/>
  <c r="N76" i="136"/>
  <c r="N41" i="136" s="1"/>
  <c r="N43" i="136" s="1"/>
  <c r="N81" i="185"/>
  <c r="N47" i="185" s="1"/>
  <c r="N49" i="185" s="1"/>
  <c r="N75" i="283"/>
  <c r="N41" i="283" s="1"/>
  <c r="N43" i="283" s="1"/>
  <c r="N75" i="133"/>
  <c r="N41" i="133" s="1"/>
  <c r="N43" i="133" s="1"/>
  <c r="N69" i="246"/>
  <c r="N74" i="246" s="1"/>
  <c r="N63" i="248"/>
  <c r="N78" i="273"/>
  <c r="N41" i="273" s="1"/>
  <c r="N43" i="273" s="1"/>
  <c r="N80" i="273" s="1"/>
  <c r="L87" i="273" s="1"/>
  <c r="N75" i="302"/>
  <c r="N41" i="302" s="1"/>
  <c r="N43" i="302" s="1"/>
  <c r="N81" i="176"/>
  <c r="N47" i="176" s="1"/>
  <c r="N49" i="176" s="1"/>
  <c r="N80" i="177"/>
  <c r="N46" i="177" s="1"/>
  <c r="N48" i="177" s="1"/>
  <c r="N75" i="292"/>
  <c r="N41" i="292" s="1"/>
  <c r="N43" i="292" s="1"/>
  <c r="N77" i="292" s="1"/>
  <c r="L84" i="292" s="1"/>
  <c r="N77" i="295"/>
  <c r="N41" i="295" s="1"/>
  <c r="N43" i="295" s="1"/>
  <c r="N83" i="221"/>
  <c r="N46" i="221" s="1"/>
  <c r="N48" i="221" s="1"/>
  <c r="N81" i="282"/>
  <c r="N44" i="282" s="1"/>
  <c r="N46" i="282" s="1"/>
  <c r="N77" i="337"/>
  <c r="N41" i="337" s="1"/>
  <c r="N43" i="337" s="1"/>
  <c r="N79" i="337" s="1"/>
  <c r="N76" i="56"/>
  <c r="N42" i="56" s="1"/>
  <c r="N43" i="56" s="1"/>
  <c r="N78" i="56" s="1"/>
  <c r="N76" i="80"/>
  <c r="N41" i="80" s="1"/>
  <c r="N43" i="80" s="1"/>
  <c r="N54" i="105"/>
  <c r="N80" i="181"/>
  <c r="N46" i="181" s="1"/>
  <c r="N48" i="181" s="1"/>
  <c r="N81" i="186"/>
  <c r="N47" i="186" s="1"/>
  <c r="N49" i="186" s="1"/>
  <c r="N76" i="242"/>
  <c r="N40" i="242" s="1"/>
  <c r="N42" i="242" s="1"/>
  <c r="N59" i="182"/>
  <c r="N80" i="184"/>
  <c r="N46" i="184" s="1"/>
  <c r="N48" i="184" s="1"/>
  <c r="N59" i="25"/>
  <c r="N65" i="25" s="1"/>
  <c r="N75" i="75"/>
  <c r="N41" i="75" s="1"/>
  <c r="N43" i="75" s="1"/>
  <c r="N75" i="289"/>
  <c r="N41" i="289" s="1"/>
  <c r="N43" i="289" s="1"/>
  <c r="N77" i="289" s="1"/>
  <c r="L82" i="289" s="1"/>
  <c r="N79" i="322"/>
  <c r="L86" i="322" s="1"/>
  <c r="N53" i="143"/>
  <c r="N59" i="168"/>
  <c r="L84" i="112"/>
  <c r="L84" i="120"/>
  <c r="N54" i="99"/>
  <c r="N58" i="188"/>
  <c r="N53" i="209"/>
  <c r="N53" i="141"/>
  <c r="N54" i="148"/>
  <c r="N53" i="144"/>
  <c r="N59" i="154"/>
  <c r="N59" i="158"/>
  <c r="N58" i="160"/>
  <c r="N58" i="179"/>
  <c r="N58" i="184"/>
  <c r="N54" i="231"/>
  <c r="N55" i="237"/>
  <c r="N54" i="243"/>
  <c r="N58" i="249"/>
  <c r="N55" i="251"/>
  <c r="N79" i="251" s="1"/>
  <c r="N55" i="256"/>
  <c r="L83" i="111"/>
  <c r="N59" i="176"/>
  <c r="L84" i="111"/>
  <c r="N53" i="140"/>
  <c r="N53" i="147"/>
  <c r="N61" i="165"/>
  <c r="N62" i="220"/>
  <c r="N58" i="247"/>
  <c r="N69" i="260"/>
  <c r="N59" i="266"/>
  <c r="N59" i="268"/>
  <c r="N56" i="271"/>
  <c r="N80" i="271" s="1"/>
  <c r="L85" i="271" s="1"/>
  <c r="N56" i="272"/>
  <c r="N59" i="282"/>
  <c r="N53" i="298"/>
  <c r="N53" i="310"/>
  <c r="N55" i="315"/>
  <c r="N55" i="318"/>
  <c r="N79" i="241"/>
  <c r="L86" i="241" s="1"/>
  <c r="L83" i="118"/>
  <c r="L83" i="104"/>
  <c r="L84" i="118"/>
  <c r="L83" i="126"/>
  <c r="N86" i="126" s="1"/>
  <c r="N88" i="126" s="1"/>
  <c r="D116" i="5" s="1"/>
  <c r="L83" i="225"/>
  <c r="N53" i="78"/>
  <c r="N77" i="78" s="1"/>
  <c r="L82" i="78" s="1"/>
  <c r="L86" i="340"/>
  <c r="N53" i="75"/>
  <c r="L85" i="224"/>
  <c r="L83" i="224"/>
  <c r="N53" i="136"/>
  <c r="N54" i="41"/>
  <c r="L84" i="73"/>
  <c r="N56" i="48"/>
  <c r="N54" i="83"/>
  <c r="N54" i="88"/>
  <c r="N54" i="90"/>
  <c r="N54" i="96"/>
  <c r="N53" i="133"/>
  <c r="N53" i="134"/>
  <c r="N53" i="137"/>
  <c r="N53" i="138"/>
  <c r="N53" i="139"/>
  <c r="N53" i="142"/>
  <c r="N53" i="146"/>
  <c r="N53" i="145"/>
  <c r="N56" i="150"/>
  <c r="N59" i="157"/>
  <c r="N58" i="164"/>
  <c r="N58" i="172"/>
  <c r="N58" i="174"/>
  <c r="N59" i="171"/>
  <c r="N59" i="178"/>
  <c r="N58" i="177"/>
  <c r="N58" i="181"/>
  <c r="N58" i="183"/>
  <c r="N59" i="185"/>
  <c r="N59" i="186"/>
  <c r="N53" i="192"/>
  <c r="N61" i="207"/>
  <c r="N50" i="228"/>
  <c r="N56" i="232"/>
  <c r="N55" i="236"/>
  <c r="N79" i="236" s="1"/>
  <c r="N55" i="356"/>
  <c r="N79" i="356" s="1"/>
  <c r="L85" i="356" s="1"/>
  <c r="N61" i="228"/>
  <c r="N69" i="184"/>
  <c r="N78" i="30"/>
  <c r="L84" i="30" s="1"/>
  <c r="N79" i="239"/>
  <c r="L85" i="239" s="1"/>
  <c r="N78" i="33"/>
  <c r="L83" i="33" s="1"/>
  <c r="L84" i="104"/>
  <c r="N78" i="367"/>
  <c r="L85" i="367" s="1"/>
  <c r="N79" i="344"/>
  <c r="L86" i="344" s="1"/>
  <c r="N54" i="45"/>
  <c r="N54" i="35"/>
  <c r="N54" i="84"/>
  <c r="N58" i="180"/>
  <c r="N55" i="335"/>
  <c r="L84" i="119"/>
  <c r="N54" i="79"/>
  <c r="L84" i="76"/>
  <c r="L83" i="119"/>
  <c r="N54" i="68"/>
  <c r="N55" i="295"/>
  <c r="N43" i="38"/>
  <c r="N43" i="37"/>
  <c r="N43" i="42"/>
  <c r="L84" i="47"/>
  <c r="N43" i="48"/>
  <c r="N43" i="18"/>
  <c r="N78" i="18" s="1"/>
  <c r="N43" i="12"/>
  <c r="N78" i="12" s="1"/>
  <c r="L84" i="12" s="1"/>
  <c r="N43" i="49"/>
  <c r="N78" i="49" s="1"/>
  <c r="L84" i="49" s="1"/>
  <c r="N43" i="20"/>
  <c r="N78" i="20" s="1"/>
  <c r="N43" i="7"/>
  <c r="N78" i="7" s="1"/>
  <c r="N43" i="23"/>
  <c r="N78" i="23" s="1"/>
  <c r="N43" i="306"/>
  <c r="N79" i="306" s="1"/>
  <c r="L86" i="352"/>
  <c r="L86" i="320"/>
  <c r="L84" i="320"/>
  <c r="N79" i="359"/>
  <c r="L84" i="359" s="1"/>
  <c r="N79" i="353"/>
  <c r="L85" i="353" s="1"/>
  <c r="L86" i="277"/>
  <c r="N79" i="336"/>
  <c r="L85" i="336" s="1"/>
  <c r="N79" i="366"/>
  <c r="L85" i="366" s="1"/>
  <c r="N79" i="355"/>
  <c r="L86" i="355" s="1"/>
  <c r="N79" i="317"/>
  <c r="L84" i="317" s="1"/>
  <c r="N76" i="24"/>
  <c r="N42" i="24" s="1"/>
  <c r="N43" i="24" s="1"/>
  <c r="N78" i="24" s="1"/>
  <c r="N76" i="65"/>
  <c r="N41" i="65" s="1"/>
  <c r="N43" i="65" s="1"/>
  <c r="N78" i="65" s="1"/>
  <c r="L84" i="65" s="1"/>
  <c r="N76" i="68"/>
  <c r="N41" i="68" s="1"/>
  <c r="N43" i="68" s="1"/>
  <c r="N76" i="101"/>
  <c r="N41" i="101" s="1"/>
  <c r="N43" i="101" s="1"/>
  <c r="N78" i="101" s="1"/>
  <c r="N76" i="98"/>
  <c r="N41" i="98" s="1"/>
  <c r="N43" i="98" s="1"/>
  <c r="N76" i="107"/>
  <c r="N41" i="107" s="1"/>
  <c r="N43" i="107" s="1"/>
  <c r="N79" i="364"/>
  <c r="L84" i="364" s="1"/>
  <c r="N77" i="299"/>
  <c r="L83" i="299" s="1"/>
  <c r="N79" i="346"/>
  <c r="L86" i="346" s="1"/>
  <c r="N80" i="183"/>
  <c r="N46" i="183" s="1"/>
  <c r="N48" i="183" s="1"/>
  <c r="N87" i="246"/>
  <c r="N45" i="246" s="1"/>
  <c r="N47" i="246" s="1"/>
  <c r="N76" i="231"/>
  <c r="N40" i="231" s="1"/>
  <c r="N42" i="231" s="1"/>
  <c r="N76" i="243"/>
  <c r="N40" i="243" s="1"/>
  <c r="N42" i="243" s="1"/>
  <c r="N77" i="328"/>
  <c r="N41" i="328" s="1"/>
  <c r="N43" i="328" s="1"/>
  <c r="N79" i="328" s="1"/>
  <c r="N84" i="220"/>
  <c r="N46" i="220" s="1"/>
  <c r="N48" i="220" s="1"/>
  <c r="N83" i="279"/>
  <c r="N46" i="279" s="1"/>
  <c r="N48" i="279" s="1"/>
  <c r="N77" i="323"/>
  <c r="N79" i="323" s="1"/>
  <c r="L85" i="323" s="1"/>
  <c r="N80" i="276"/>
  <c r="L87" i="276" s="1"/>
  <c r="L83" i="124"/>
  <c r="N54" i="42"/>
  <c r="N54" i="80"/>
  <c r="N54" i="81"/>
  <c r="N54" i="242"/>
  <c r="L85" i="320"/>
  <c r="L83" i="76"/>
  <c r="L85" i="225"/>
  <c r="L85" i="124"/>
  <c r="L84" i="340"/>
  <c r="N58" i="248"/>
  <c r="L85" i="360"/>
  <c r="N63" i="252"/>
  <c r="L85" i="125"/>
  <c r="L83" i="125"/>
  <c r="L85" i="327"/>
  <c r="L86" i="327"/>
  <c r="L83" i="304"/>
  <c r="L84" i="304"/>
  <c r="N59" i="155"/>
  <c r="N59" i="162"/>
  <c r="N54" i="38"/>
  <c r="N54" i="39"/>
  <c r="L84" i="360"/>
  <c r="N55" i="50"/>
  <c r="N54" i="43"/>
  <c r="L85" i="343"/>
  <c r="L86" i="343"/>
  <c r="L84" i="339"/>
  <c r="L86" i="339"/>
  <c r="L84" i="116"/>
  <c r="L83" i="116"/>
  <c r="N54" i="36"/>
  <c r="L84" i="327"/>
  <c r="N54" i="71"/>
  <c r="N54" i="82"/>
  <c r="L84" i="114"/>
  <c r="L85" i="114"/>
  <c r="L85" i="250"/>
  <c r="L84" i="250"/>
  <c r="N54" i="37"/>
  <c r="L85" i="110"/>
  <c r="L84" i="110"/>
  <c r="L83" i="122"/>
  <c r="L84" i="122"/>
  <c r="N54" i="86"/>
  <c r="N54" i="98"/>
  <c r="L84" i="115"/>
  <c r="L83" i="115"/>
  <c r="L85" i="115"/>
  <c r="L83" i="123"/>
  <c r="L84" i="123"/>
  <c r="N54" i="34"/>
  <c r="N54" i="44"/>
  <c r="L86" i="250"/>
  <c r="L85" i="123"/>
  <c r="L85" i="121"/>
  <c r="L83" i="121"/>
  <c r="L84" i="226"/>
  <c r="L85" i="226"/>
  <c r="L83" i="303"/>
  <c r="L84" i="303"/>
  <c r="N54" i="40"/>
  <c r="L83" i="110"/>
  <c r="L84" i="348"/>
  <c r="L85" i="348"/>
  <c r="L83" i="77"/>
  <c r="L84" i="77"/>
  <c r="N54" i="85"/>
  <c r="N54" i="87"/>
  <c r="N61" i="221"/>
  <c r="L82" i="300" l="1"/>
  <c r="N79" i="315"/>
  <c r="L84" i="315" s="1"/>
  <c r="N77" i="302"/>
  <c r="L83" i="302" s="1"/>
  <c r="N79" i="333"/>
  <c r="L86" i="333" s="1"/>
  <c r="N79" i="335"/>
  <c r="L86" i="335" s="1"/>
  <c r="N78" i="61"/>
  <c r="N77" i="309"/>
  <c r="L84" i="309" s="1"/>
  <c r="N79" i="262"/>
  <c r="L84" i="262" s="1"/>
  <c r="N79" i="264"/>
  <c r="L86" i="264" s="1"/>
  <c r="N85" i="279"/>
  <c r="N79" i="363"/>
  <c r="L84" i="363" s="1"/>
  <c r="N78" i="83"/>
  <c r="L83" i="83" s="1"/>
  <c r="N79" i="312"/>
  <c r="L86" i="312" s="1"/>
  <c r="N78" i="21"/>
  <c r="N79" i="314"/>
  <c r="L85" i="314" s="1"/>
  <c r="N79" i="354"/>
  <c r="L84" i="354" s="1"/>
  <c r="N79" i="318"/>
  <c r="L86" i="318" s="1"/>
  <c r="N79" i="256"/>
  <c r="L84" i="256" s="1"/>
  <c r="L84" i="371"/>
  <c r="L85" i="371"/>
  <c r="L86" i="371"/>
  <c r="N79" i="295"/>
  <c r="L84" i="295" s="1"/>
  <c r="L84" i="352"/>
  <c r="N79" i="235"/>
  <c r="L85" i="235" s="1"/>
  <c r="N78" i="138"/>
  <c r="L85" i="138" s="1"/>
  <c r="N80" i="272"/>
  <c r="L87" i="272" s="1"/>
  <c r="L86" i="347"/>
  <c r="N79" i="237"/>
  <c r="L86" i="237" s="1"/>
  <c r="L85" i="32"/>
  <c r="L84" i="32"/>
  <c r="N77" i="294"/>
  <c r="N41" i="294" s="1"/>
  <c r="N43" i="294" s="1"/>
  <c r="N79" i="294" s="1"/>
  <c r="N81" i="280"/>
  <c r="N44" i="280" s="1"/>
  <c r="N46" i="280" s="1"/>
  <c r="N83" i="280" s="1"/>
  <c r="L88" i="280" s="1"/>
  <c r="L89" i="218"/>
  <c r="L88" i="218"/>
  <c r="L85" i="347"/>
  <c r="N78" i="82"/>
  <c r="L83" i="82" s="1"/>
  <c r="L83" i="300"/>
  <c r="L83" i="47"/>
  <c r="N86" i="47" s="1"/>
  <c r="N88" i="47" s="1"/>
  <c r="D39" i="5" s="1"/>
  <c r="L87" i="277"/>
  <c r="N88" i="277" s="1"/>
  <c r="N90" i="277" s="1"/>
  <c r="D235" i="5" s="1"/>
  <c r="N78" i="149"/>
  <c r="L85" i="149" s="1"/>
  <c r="N79" i="365"/>
  <c r="L85" i="365" s="1"/>
  <c r="N77" i="310"/>
  <c r="L82" i="310" s="1"/>
  <c r="N68" i="248"/>
  <c r="N83" i="248" s="1"/>
  <c r="L89" i="248" s="1"/>
  <c r="N79" i="258"/>
  <c r="L84" i="258" s="1"/>
  <c r="N77" i="287"/>
  <c r="L84" i="287" s="1"/>
  <c r="N76" i="14"/>
  <c r="N42" i="14" s="1"/>
  <c r="N43" i="14" s="1"/>
  <c r="N78" i="14" s="1"/>
  <c r="N78" i="107"/>
  <c r="L83" i="107" s="1"/>
  <c r="N78" i="41"/>
  <c r="L83" i="41" s="1"/>
  <c r="N79" i="357"/>
  <c r="L86" i="357" s="1"/>
  <c r="L86" i="313"/>
  <c r="N83" i="267"/>
  <c r="L90" i="267" s="1"/>
  <c r="N77" i="286"/>
  <c r="L82" i="286" s="1"/>
  <c r="N77" i="285"/>
  <c r="L83" i="285" s="1"/>
  <c r="N82" i="179"/>
  <c r="L89" i="179" s="1"/>
  <c r="N77" i="301"/>
  <c r="L84" i="301" s="1"/>
  <c r="N77" i="293"/>
  <c r="L83" i="293" s="1"/>
  <c r="N86" i="64"/>
  <c r="N88" i="64" s="1"/>
  <c r="D55" i="5" s="1"/>
  <c r="N89" i="246"/>
  <c r="L95" i="246" s="1"/>
  <c r="N78" i="25"/>
  <c r="L83" i="25" s="1"/>
  <c r="N82" i="189"/>
  <c r="L87" i="189" s="1"/>
  <c r="N78" i="36"/>
  <c r="L84" i="36" s="1"/>
  <c r="N78" i="91"/>
  <c r="L85" i="91" s="1"/>
  <c r="N77" i="284"/>
  <c r="L84" i="284" s="1"/>
  <c r="N83" i="162"/>
  <c r="L89" i="162" s="1"/>
  <c r="N81" i="244"/>
  <c r="L88" i="244" s="1"/>
  <c r="N78" i="85"/>
  <c r="N83" i="268"/>
  <c r="L88" i="268" s="1"/>
  <c r="N80" i="274"/>
  <c r="L85" i="274" s="1"/>
  <c r="N79" i="330"/>
  <c r="L85" i="330" s="1"/>
  <c r="N86" i="109"/>
  <c r="N88" i="109" s="1"/>
  <c r="D99" i="5" s="1"/>
  <c r="N77" i="297"/>
  <c r="L84" i="297" s="1"/>
  <c r="N79" i="150"/>
  <c r="L85" i="150" s="1"/>
  <c r="N88" i="281"/>
  <c r="N90" i="281" s="1"/>
  <c r="D238" i="5" s="1"/>
  <c r="N83" i="266"/>
  <c r="L88" i="266" s="1"/>
  <c r="N79" i="263"/>
  <c r="L86" i="263" s="1"/>
  <c r="N79" i="362"/>
  <c r="L85" i="362" s="1"/>
  <c r="N78" i="139"/>
  <c r="L83" i="139" s="1"/>
  <c r="N78" i="97"/>
  <c r="L84" i="97" s="1"/>
  <c r="N78" i="43"/>
  <c r="L84" i="43" s="1"/>
  <c r="N85" i="207"/>
  <c r="L90" i="207" s="1"/>
  <c r="N78" i="39"/>
  <c r="L84" i="39" s="1"/>
  <c r="L87" i="218"/>
  <c r="N78" i="144"/>
  <c r="L85" i="144" s="1"/>
  <c r="N83" i="178"/>
  <c r="L88" i="178" s="1"/>
  <c r="N78" i="142"/>
  <c r="L85" i="142" s="1"/>
  <c r="N79" i="342"/>
  <c r="L85" i="342" s="1"/>
  <c r="N78" i="84"/>
  <c r="L84" i="84" s="1"/>
  <c r="L84" i="16"/>
  <c r="L84" i="51"/>
  <c r="L85" i="51"/>
  <c r="L83" i="51"/>
  <c r="L85" i="321"/>
  <c r="L84" i="321"/>
  <c r="L85" i="95"/>
  <c r="L84" i="95"/>
  <c r="N78" i="145"/>
  <c r="L85" i="145" s="1"/>
  <c r="N78" i="96"/>
  <c r="L85" i="96" s="1"/>
  <c r="N78" i="143"/>
  <c r="L85" i="143" s="1"/>
  <c r="L84" i="57"/>
  <c r="N79" i="311"/>
  <c r="L84" i="311" s="1"/>
  <c r="N82" i="172"/>
  <c r="L88" i="172" s="1"/>
  <c r="N83" i="187"/>
  <c r="L89" i="187" s="1"/>
  <c r="N80" i="275"/>
  <c r="L86" i="275" s="1"/>
  <c r="L85" i="53"/>
  <c r="N83" i="171"/>
  <c r="L90" i="171" s="1"/>
  <c r="L83" i="57"/>
  <c r="L84" i="305"/>
  <c r="L85" i="333"/>
  <c r="L86" i="321"/>
  <c r="L83" i="305"/>
  <c r="L86" i="354"/>
  <c r="N85" i="245"/>
  <c r="L91" i="245" s="1"/>
  <c r="N79" i="329"/>
  <c r="L84" i="329" s="1"/>
  <c r="N77" i="325"/>
  <c r="L84" i="325" s="1"/>
  <c r="L85" i="313"/>
  <c r="N87" i="313" s="1"/>
  <c r="N89" i="313" s="1"/>
  <c r="D269" i="5" s="1"/>
  <c r="N77" i="283"/>
  <c r="L82" i="283" s="1"/>
  <c r="L86" i="345"/>
  <c r="L84" i="289"/>
  <c r="N86" i="224"/>
  <c r="N88" i="224" s="1"/>
  <c r="D185" i="5" s="1"/>
  <c r="L83" i="70"/>
  <c r="L85" i="70"/>
  <c r="L86" i="353"/>
  <c r="L84" i="302"/>
  <c r="N86" i="112"/>
  <c r="N88" i="112" s="1"/>
  <c r="D102" i="5" s="1"/>
  <c r="L82" i="302"/>
  <c r="N78" i="106"/>
  <c r="L85" i="106" s="1"/>
  <c r="N86" i="111"/>
  <c r="N88" i="111" s="1"/>
  <c r="D101" i="5" s="1"/>
  <c r="N82" i="188"/>
  <c r="L87" i="188" s="1"/>
  <c r="N83" i="170"/>
  <c r="L88" i="170" s="1"/>
  <c r="L85" i="254"/>
  <c r="L85" i="322"/>
  <c r="N78" i="231"/>
  <c r="L84" i="231" s="1"/>
  <c r="L86" i="240"/>
  <c r="L84" i="322"/>
  <c r="L84" i="216"/>
  <c r="L83" i="291"/>
  <c r="L84" i="291"/>
  <c r="L85" i="240"/>
  <c r="L85" i="216"/>
  <c r="L84" i="355"/>
  <c r="L83" i="95"/>
  <c r="L86" i="351"/>
  <c r="L84" i="307"/>
  <c r="N86" i="73"/>
  <c r="N88" i="73" s="1"/>
  <c r="D64" i="5" s="1"/>
  <c r="N86" i="118"/>
  <c r="N88" i="118" s="1"/>
  <c r="D108" i="5" s="1"/>
  <c r="L85" i="319"/>
  <c r="L86" i="319"/>
  <c r="L85" i="355"/>
  <c r="L82" i="229"/>
  <c r="L84" i="131"/>
  <c r="L84" i="351"/>
  <c r="L85" i="359"/>
  <c r="L85" i="315"/>
  <c r="L85" i="241"/>
  <c r="L84" i="366"/>
  <c r="L86" i="366"/>
  <c r="L86" i="315"/>
  <c r="L86" i="359"/>
  <c r="L84" i="241"/>
  <c r="L84" i="299"/>
  <c r="L86" i="276"/>
  <c r="L84" i="353"/>
  <c r="L83" i="131"/>
  <c r="L85" i="66"/>
  <c r="N86" i="119"/>
  <c r="N88" i="119" s="1"/>
  <c r="D109" i="5" s="1"/>
  <c r="L84" i="357"/>
  <c r="L84" i="66"/>
  <c r="L85" i="63"/>
  <c r="L86" i="296"/>
  <c r="L85" i="357"/>
  <c r="N86" i="225"/>
  <c r="N88" i="225" s="1"/>
  <c r="D186" i="5" s="1"/>
  <c r="N78" i="68"/>
  <c r="L84" i="68" s="1"/>
  <c r="L84" i="296"/>
  <c r="N86" i="76"/>
  <c r="N88" i="76" s="1"/>
  <c r="D67" i="5" s="1"/>
  <c r="L84" i="367"/>
  <c r="N86" i="120"/>
  <c r="N88" i="120" s="1"/>
  <c r="D110" i="5" s="1"/>
  <c r="L83" i="367"/>
  <c r="N87" i="327"/>
  <c r="N89" i="327" s="1"/>
  <c r="D281" i="5" s="1"/>
  <c r="N78" i="135"/>
  <c r="L83" i="135" s="1"/>
  <c r="N78" i="243"/>
  <c r="L83" i="243" s="1"/>
  <c r="L81" i="229"/>
  <c r="N78" i="45"/>
  <c r="L83" i="45" s="1"/>
  <c r="N78" i="90"/>
  <c r="L83" i="90" s="1"/>
  <c r="N74" i="228"/>
  <c r="L79" i="228" s="1"/>
  <c r="N86" i="104"/>
  <c r="N88" i="104" s="1"/>
  <c r="D94" i="5" s="1"/>
  <c r="N82" i="177"/>
  <c r="L88" i="177" s="1"/>
  <c r="N78" i="35"/>
  <c r="L85" i="35" s="1"/>
  <c r="N78" i="79"/>
  <c r="L84" i="79" s="1"/>
  <c r="N87" i="360"/>
  <c r="N89" i="360" s="1"/>
  <c r="D311" i="5" s="1"/>
  <c r="L82" i="290"/>
  <c r="L83" i="290"/>
  <c r="L83" i="292"/>
  <c r="L83" i="65"/>
  <c r="N78" i="140"/>
  <c r="L85" i="140" s="1"/>
  <c r="L85" i="65"/>
  <c r="N87" i="343"/>
  <c r="N89" i="343" s="1"/>
  <c r="D296" i="5" s="1"/>
  <c r="L83" i="310"/>
  <c r="L83" i="289"/>
  <c r="L84" i="251"/>
  <c r="L85" i="251"/>
  <c r="L85" i="276"/>
  <c r="N82" i="164"/>
  <c r="L87" i="164" s="1"/>
  <c r="N83" i="157"/>
  <c r="L90" i="157" s="1"/>
  <c r="N83" i="154"/>
  <c r="L88" i="154" s="1"/>
  <c r="L86" i="356"/>
  <c r="L82" i="299"/>
  <c r="N86" i="220"/>
  <c r="L92" i="220" s="1"/>
  <c r="N78" i="88"/>
  <c r="L85" i="88" s="1"/>
  <c r="N77" i="298"/>
  <c r="L82" i="298" s="1"/>
  <c r="N78" i="147"/>
  <c r="L85" i="147" s="1"/>
  <c r="N77" i="75"/>
  <c r="L82" i="75" s="1"/>
  <c r="N80" i="48"/>
  <c r="L85" i="48" s="1"/>
  <c r="N82" i="174"/>
  <c r="L89" i="174" s="1"/>
  <c r="N78" i="89"/>
  <c r="L83" i="89" s="1"/>
  <c r="L83" i="94"/>
  <c r="L85" i="316"/>
  <c r="L84" i="356"/>
  <c r="L84" i="323"/>
  <c r="N78" i="141"/>
  <c r="L85" i="141" s="1"/>
  <c r="N78" i="148"/>
  <c r="L83" i="148" s="1"/>
  <c r="N78" i="146"/>
  <c r="L85" i="146" s="1"/>
  <c r="N78" i="134"/>
  <c r="L83" i="134" s="1"/>
  <c r="L86" i="316"/>
  <c r="L84" i="63"/>
  <c r="L86" i="314"/>
  <c r="L85" i="345"/>
  <c r="N83" i="186"/>
  <c r="L89" i="186" s="1"/>
  <c r="N83" i="158"/>
  <c r="L90" i="158" s="1"/>
  <c r="N83" i="182"/>
  <c r="L88" i="182" s="1"/>
  <c r="N82" i="160"/>
  <c r="L88" i="160" s="1"/>
  <c r="N77" i="192"/>
  <c r="L82" i="192" s="1"/>
  <c r="N83" i="249"/>
  <c r="L88" i="249" s="1"/>
  <c r="N93" i="260"/>
  <c r="L98" i="260" s="1"/>
  <c r="L84" i="310"/>
  <c r="N83" i="185"/>
  <c r="L89" i="185" s="1"/>
  <c r="L84" i="285"/>
  <c r="L85" i="94"/>
  <c r="N87" i="340"/>
  <c r="N89" i="340" s="1"/>
  <c r="D294" i="5" s="1"/>
  <c r="N87" i="352"/>
  <c r="N89" i="352" s="1"/>
  <c r="D304" i="5" s="1"/>
  <c r="N83" i="176"/>
  <c r="L89" i="176" s="1"/>
  <c r="N78" i="136"/>
  <c r="L85" i="136" s="1"/>
  <c r="N78" i="99"/>
  <c r="L84" i="99" s="1"/>
  <c r="N80" i="232"/>
  <c r="L86" i="232" s="1"/>
  <c r="N78" i="137"/>
  <c r="L83" i="137" s="1"/>
  <c r="N85" i="165"/>
  <c r="L90" i="165" s="1"/>
  <c r="L85" i="16"/>
  <c r="L83" i="213"/>
  <c r="N78" i="209"/>
  <c r="L84" i="209" s="1"/>
  <c r="N78" i="81"/>
  <c r="L84" i="81" s="1"/>
  <c r="N79" i="247"/>
  <c r="L86" i="247" s="1"/>
  <c r="N78" i="40"/>
  <c r="L85" i="40" s="1"/>
  <c r="L84" i="344"/>
  <c r="L86" i="363"/>
  <c r="L84" i="193"/>
  <c r="L86" i="193"/>
  <c r="L85" i="193"/>
  <c r="L84" i="31"/>
  <c r="L83" i="31"/>
  <c r="L86" i="272"/>
  <c r="L85" i="234"/>
  <c r="L86" i="262"/>
  <c r="L85" i="67"/>
  <c r="L85" i="337"/>
  <c r="L84" i="337"/>
  <c r="L89" i="217"/>
  <c r="L87" i="217"/>
  <c r="L86" i="332"/>
  <c r="L84" i="332"/>
  <c r="L84" i="61"/>
  <c r="L83" i="61"/>
  <c r="L84" i="254"/>
  <c r="N78" i="42"/>
  <c r="L83" i="42" s="1"/>
  <c r="N85" i="221"/>
  <c r="L90" i="221" s="1"/>
  <c r="L85" i="55"/>
  <c r="L84" i="55"/>
  <c r="N78" i="44"/>
  <c r="L85" i="44" s="1"/>
  <c r="L85" i="214"/>
  <c r="L83" i="214"/>
  <c r="L84" i="214"/>
  <c r="N88" i="252"/>
  <c r="L95" i="252" s="1"/>
  <c r="L83" i="215"/>
  <c r="L83" i="67"/>
  <c r="L85" i="30"/>
  <c r="L85" i="215"/>
  <c r="L84" i="264"/>
  <c r="N87" i="253"/>
  <c r="N89" i="253" s="1"/>
  <c r="D213" i="5" s="1"/>
  <c r="L84" i="60"/>
  <c r="L83" i="60"/>
  <c r="L85" i="60"/>
  <c r="L84" i="127"/>
  <c r="L83" i="127"/>
  <c r="L82" i="127"/>
  <c r="L84" i="46"/>
  <c r="L85" i="46"/>
  <c r="L83" i="46"/>
  <c r="L84" i="308"/>
  <c r="L89" i="219"/>
  <c r="N83" i="155"/>
  <c r="L90" i="155" s="1"/>
  <c r="N82" i="184"/>
  <c r="L87" i="184" s="1"/>
  <c r="N78" i="22"/>
  <c r="L85" i="22" s="1"/>
  <c r="L82" i="74"/>
  <c r="N78" i="37"/>
  <c r="L84" i="37" s="1"/>
  <c r="L86" i="337"/>
  <c r="L84" i="33"/>
  <c r="L85" i="332"/>
  <c r="N78" i="86"/>
  <c r="L84" i="86" s="1"/>
  <c r="L84" i="102"/>
  <c r="L83" i="102"/>
  <c r="L85" i="102"/>
  <c r="L84" i="208"/>
  <c r="L85" i="208"/>
  <c r="L83" i="208"/>
  <c r="L84" i="212"/>
  <c r="L85" i="212"/>
  <c r="L83" i="212"/>
  <c r="L83" i="103"/>
  <c r="L84" i="103"/>
  <c r="L86" i="256"/>
  <c r="L84" i="138"/>
  <c r="L85" i="258"/>
  <c r="L86" i="235"/>
  <c r="L86" i="307"/>
  <c r="L85" i="265"/>
  <c r="L83" i="100"/>
  <c r="L86" i="350"/>
  <c r="L85" i="344"/>
  <c r="L85" i="61"/>
  <c r="L85" i="272"/>
  <c r="L85" i="108"/>
  <c r="L86" i="251"/>
  <c r="L84" i="100"/>
  <c r="L85" i="264"/>
  <c r="L84" i="190"/>
  <c r="N78" i="105"/>
  <c r="L85" i="105" s="1"/>
  <c r="L84" i="286"/>
  <c r="L84" i="333"/>
  <c r="L84" i="265"/>
  <c r="L84" i="350"/>
  <c r="N78" i="38"/>
  <c r="L84" i="38" s="1"/>
  <c r="L84" i="365"/>
  <c r="N78" i="87"/>
  <c r="L84" i="87" s="1"/>
  <c r="L86" i="365"/>
  <c r="L82" i="190"/>
  <c r="L85" i="27"/>
  <c r="L84" i="235"/>
  <c r="N78" i="242"/>
  <c r="L83" i="242" s="1"/>
  <c r="L83" i="19"/>
  <c r="L86" i="261"/>
  <c r="L83" i="53"/>
  <c r="N82" i="180"/>
  <c r="L89" i="180" s="1"/>
  <c r="L85" i="256"/>
  <c r="N83" i="282"/>
  <c r="L86" i="259"/>
  <c r="L84" i="74"/>
  <c r="N78" i="34"/>
  <c r="L85" i="34" s="1"/>
  <c r="L84" i="213"/>
  <c r="L84" i="259"/>
  <c r="L86" i="308"/>
  <c r="L85" i="262"/>
  <c r="L83" i="108"/>
  <c r="L85" i="33"/>
  <c r="L84" i="261"/>
  <c r="L82" i="191"/>
  <c r="L85" i="59"/>
  <c r="L87" i="219"/>
  <c r="L85" i="129"/>
  <c r="N83" i="168"/>
  <c r="L90" i="168" s="1"/>
  <c r="L84" i="59"/>
  <c r="N78" i="71"/>
  <c r="L85" i="71" s="1"/>
  <c r="L84" i="130"/>
  <c r="L84" i="83"/>
  <c r="L85" i="83"/>
  <c r="L85" i="273"/>
  <c r="L85" i="363"/>
  <c r="L85" i="237"/>
  <c r="L86" i="273"/>
  <c r="L83" i="130"/>
  <c r="L85" i="103"/>
  <c r="L85" i="306"/>
  <c r="L86" i="306"/>
  <c r="L84" i="306"/>
  <c r="L82" i="72"/>
  <c r="L83" i="72"/>
  <c r="L83" i="29"/>
  <c r="L84" i="29"/>
  <c r="L85" i="29"/>
  <c r="L83" i="27"/>
  <c r="L88" i="189"/>
  <c r="L85" i="128"/>
  <c r="L86" i="334"/>
  <c r="L84" i="128"/>
  <c r="L84" i="334"/>
  <c r="L88" i="217"/>
  <c r="L84" i="191"/>
  <c r="L85" i="335"/>
  <c r="L85" i="12"/>
  <c r="L83" i="30"/>
  <c r="L83" i="129"/>
  <c r="L85" i="19"/>
  <c r="L83" i="12"/>
  <c r="N82" i="181"/>
  <c r="L89" i="181" s="1"/>
  <c r="N77" i="133"/>
  <c r="L82" i="133" s="1"/>
  <c r="L83" i="15"/>
  <c r="L84" i="15"/>
  <c r="L85" i="15"/>
  <c r="L90" i="266"/>
  <c r="L89" i="266"/>
  <c r="L85" i="56"/>
  <c r="L84" i="56"/>
  <c r="L83" i="56"/>
  <c r="L84" i="233"/>
  <c r="L85" i="233"/>
  <c r="L86" i="233"/>
  <c r="L85" i="236"/>
  <c r="L86" i="236"/>
  <c r="L84" i="236"/>
  <c r="L86" i="150"/>
  <c r="L84" i="335"/>
  <c r="L85" i="49"/>
  <c r="L84" i="72"/>
  <c r="L80" i="227"/>
  <c r="L84" i="239"/>
  <c r="L84" i="234"/>
  <c r="L85" i="317"/>
  <c r="L82" i="309"/>
  <c r="L83" i="49"/>
  <c r="N81" i="50"/>
  <c r="L86" i="317"/>
  <c r="N78" i="80"/>
  <c r="L85" i="80" s="1"/>
  <c r="N82" i="183"/>
  <c r="L89" i="183" s="1"/>
  <c r="L84" i="54"/>
  <c r="L84" i="331"/>
  <c r="L84" i="336"/>
  <c r="L83" i="54"/>
  <c r="L83" i="78"/>
  <c r="L84" i="78"/>
  <c r="L85" i="331"/>
  <c r="L86" i="336"/>
  <c r="L81" i="227"/>
  <c r="L83" i="309"/>
  <c r="L86" i="239"/>
  <c r="N86" i="32"/>
  <c r="N88" i="32" s="1"/>
  <c r="D24" i="5" s="1"/>
  <c r="N78" i="98"/>
  <c r="L84" i="98" s="1"/>
  <c r="L86" i="323"/>
  <c r="N87" i="320"/>
  <c r="N89" i="320" s="1"/>
  <c r="D276" i="5" s="1"/>
  <c r="N86" i="125"/>
  <c r="N88" i="125" s="1"/>
  <c r="D115" i="5" s="1"/>
  <c r="L82" i="292"/>
  <c r="L87" i="270"/>
  <c r="L86" i="270"/>
  <c r="L85" i="238"/>
  <c r="L84" i="238"/>
  <c r="L86" i="238"/>
  <c r="N86" i="110"/>
  <c r="N88" i="110" s="1"/>
  <c r="D100" i="5" s="1"/>
  <c r="L85" i="25"/>
  <c r="L84" i="21"/>
  <c r="L83" i="21"/>
  <c r="L85" i="21"/>
  <c r="L84" i="9"/>
  <c r="L85" i="9"/>
  <c r="L83" i="9"/>
  <c r="L85" i="23"/>
  <c r="L83" i="23"/>
  <c r="L84" i="23"/>
  <c r="L83" i="20"/>
  <c r="L84" i="20"/>
  <c r="L85" i="20"/>
  <c r="L84" i="18"/>
  <c r="L85" i="18"/>
  <c r="L83" i="18"/>
  <c r="L84" i="14"/>
  <c r="L85" i="14"/>
  <c r="L83" i="14"/>
  <c r="L83" i="17"/>
  <c r="L84" i="17"/>
  <c r="L85" i="17"/>
  <c r="L84" i="7"/>
  <c r="L83" i="7"/>
  <c r="L85" i="7"/>
  <c r="L84" i="328"/>
  <c r="L86" i="328"/>
  <c r="L85" i="328"/>
  <c r="L92" i="279"/>
  <c r="L90" i="279"/>
  <c r="L91" i="279"/>
  <c r="L96" i="246"/>
  <c r="L94" i="246"/>
  <c r="L84" i="52"/>
  <c r="L85" i="52"/>
  <c r="L83" i="52"/>
  <c r="L84" i="101"/>
  <c r="L85" i="101"/>
  <c r="L83" i="101"/>
  <c r="L84" i="69"/>
  <c r="L85" i="69"/>
  <c r="L83" i="69"/>
  <c r="L83" i="132"/>
  <c r="L85" i="132"/>
  <c r="L84" i="132"/>
  <c r="L83" i="26"/>
  <c r="L84" i="26"/>
  <c r="L85" i="26"/>
  <c r="L87" i="271"/>
  <c r="L86" i="271"/>
  <c r="L84" i="346"/>
  <c r="L85" i="346"/>
  <c r="L86" i="364"/>
  <c r="L85" i="364"/>
  <c r="L83" i="58"/>
  <c r="L85" i="58"/>
  <c r="L84" i="58"/>
  <c r="L85" i="257"/>
  <c r="L86" i="257"/>
  <c r="L85" i="92"/>
  <c r="L84" i="92"/>
  <c r="L85" i="24"/>
  <c r="L84" i="24"/>
  <c r="L83" i="24"/>
  <c r="N86" i="114"/>
  <c r="N88" i="114" s="1"/>
  <c r="D104" i="5" s="1"/>
  <c r="N85" i="304"/>
  <c r="N87" i="304" s="1"/>
  <c r="D260" i="5" s="1"/>
  <c r="N86" i="124"/>
  <c r="N88" i="124" s="1"/>
  <c r="D113" i="5" s="1"/>
  <c r="N85" i="300"/>
  <c r="N87" i="300" s="1"/>
  <c r="D256" i="5" s="1"/>
  <c r="N87" i="250"/>
  <c r="N89" i="250" s="1"/>
  <c r="D210" i="5" s="1"/>
  <c r="N86" i="226"/>
  <c r="N88" i="226" s="1"/>
  <c r="D187" i="5" s="1"/>
  <c r="N87" i="348"/>
  <c r="N89" i="348" s="1"/>
  <c r="D301" i="5" s="1"/>
  <c r="N86" i="115"/>
  <c r="N88" i="115" s="1"/>
  <c r="D106" i="5" s="1"/>
  <c r="N86" i="122"/>
  <c r="N88" i="122" s="1"/>
  <c r="D112" i="5" s="1"/>
  <c r="L85" i="36"/>
  <c r="N86" i="116"/>
  <c r="N88" i="116" s="1"/>
  <c r="D105" i="5" s="1"/>
  <c r="N86" i="121"/>
  <c r="N88" i="121" s="1"/>
  <c r="D111" i="5" s="1"/>
  <c r="N87" i="371"/>
  <c r="N89" i="371" s="1"/>
  <c r="D293" i="5" s="1"/>
  <c r="N87" i="339"/>
  <c r="N89" i="339" s="1"/>
  <c r="D292" i="5" s="1"/>
  <c r="N86" i="77"/>
  <c r="N88" i="77" s="1"/>
  <c r="D68" i="5" s="1"/>
  <c r="N85" i="303"/>
  <c r="N87" i="303" s="1"/>
  <c r="D259" i="5" s="1"/>
  <c r="L83" i="85"/>
  <c r="L84" i="85"/>
  <c r="L85" i="85"/>
  <c r="N86" i="123"/>
  <c r="N88" i="123" s="1"/>
  <c r="D114" i="5" s="1"/>
  <c r="N87" i="347"/>
  <c r="N89" i="347" s="1"/>
  <c r="D300" i="5" s="1"/>
  <c r="N86" i="67" l="1"/>
  <c r="N88" i="67" s="1"/>
  <c r="D58" i="5" s="1"/>
  <c r="L82" i="287"/>
  <c r="L85" i="312"/>
  <c r="L83" i="287"/>
  <c r="L82" i="285"/>
  <c r="L84" i="312"/>
  <c r="L83" i="91"/>
  <c r="L87" i="179"/>
  <c r="N90" i="179" s="1"/>
  <c r="N92" i="179" s="1"/>
  <c r="D158" i="5" s="1"/>
  <c r="L86" i="295"/>
  <c r="L85" i="295"/>
  <c r="L88" i="179"/>
  <c r="L84" i="314"/>
  <c r="L85" i="354"/>
  <c r="N87" i="354" s="1"/>
  <c r="N89" i="354" s="1"/>
  <c r="D306" i="5" s="1"/>
  <c r="L84" i="318"/>
  <c r="L85" i="318"/>
  <c r="L83" i="149"/>
  <c r="L85" i="294"/>
  <c r="L86" i="294"/>
  <c r="N87" i="351"/>
  <c r="N89" i="351" s="1"/>
  <c r="D303" i="5" s="1"/>
  <c r="N86" i="57"/>
  <c r="N88" i="57" s="1"/>
  <c r="D53" i="5" s="1"/>
  <c r="L84" i="150"/>
  <c r="N86" i="16"/>
  <c r="N88" i="16" s="1"/>
  <c r="D8" i="5" s="1"/>
  <c r="L84" i="82"/>
  <c r="L88" i="162"/>
  <c r="L84" i="107"/>
  <c r="L84" i="41"/>
  <c r="L89" i="189"/>
  <c r="N90" i="189" s="1"/>
  <c r="N92" i="189" s="1"/>
  <c r="D169" i="5" s="1"/>
  <c r="L83" i="284"/>
  <c r="L84" i="294"/>
  <c r="L83" i="286"/>
  <c r="N85" i="286" s="1"/>
  <c r="N87" i="286" s="1"/>
  <c r="D243" i="5" s="1"/>
  <c r="L86" i="258"/>
  <c r="L83" i="138"/>
  <c r="N86" i="138" s="1"/>
  <c r="N88" i="138" s="1"/>
  <c r="D129" i="5" s="1"/>
  <c r="L84" i="149"/>
  <c r="L92" i="207"/>
  <c r="L84" i="293"/>
  <c r="L90" i="268"/>
  <c r="L83" i="301"/>
  <c r="L82" i="301"/>
  <c r="N90" i="218"/>
  <c r="N92" i="218" s="1"/>
  <c r="D180" i="5" s="1"/>
  <c r="L90" i="162"/>
  <c r="L85" i="41"/>
  <c r="L82" i="293"/>
  <c r="L83" i="43"/>
  <c r="L83" i="68"/>
  <c r="L84" i="237"/>
  <c r="L91" i="207"/>
  <c r="L85" i="43"/>
  <c r="L85" i="107"/>
  <c r="L83" i="84"/>
  <c r="L85" i="82"/>
  <c r="L89" i="267"/>
  <c r="L82" i="284"/>
  <c r="N85" i="284" s="1"/>
  <c r="N87" i="284" s="1"/>
  <c r="D241" i="5" s="1"/>
  <c r="L84" i="25"/>
  <c r="L83" i="297"/>
  <c r="L86" i="342"/>
  <c r="L88" i="267"/>
  <c r="N87" i="321"/>
  <c r="N89" i="321" s="1"/>
  <c r="D277" i="5" s="1"/>
  <c r="N86" i="30"/>
  <c r="N88" i="30" s="1"/>
  <c r="D22" i="5" s="1"/>
  <c r="L84" i="91"/>
  <c r="L87" i="244"/>
  <c r="L87" i="180"/>
  <c r="N86" i="70"/>
  <c r="N88" i="70" s="1"/>
  <c r="D61" i="5" s="1"/>
  <c r="L83" i="36"/>
  <c r="L86" i="330"/>
  <c r="L84" i="330"/>
  <c r="L83" i="142"/>
  <c r="N86" i="51"/>
  <c r="N88" i="51" s="1"/>
  <c r="D43" i="5" s="1"/>
  <c r="N86" i="19"/>
  <c r="N88" i="19" s="1"/>
  <c r="D11" i="5" s="1"/>
  <c r="L85" i="84"/>
  <c r="L82" i="297"/>
  <c r="L86" i="244"/>
  <c r="N85" i="305"/>
  <c r="N87" i="305" s="1"/>
  <c r="D261" i="5" s="1"/>
  <c r="N87" i="262"/>
  <c r="N89" i="262" s="1"/>
  <c r="D221" i="5" s="1"/>
  <c r="L87" i="274"/>
  <c r="L85" i="263"/>
  <c r="L89" i="268"/>
  <c r="L84" i="22"/>
  <c r="L86" i="362"/>
  <c r="L84" i="362"/>
  <c r="L84" i="283"/>
  <c r="L86" i="274"/>
  <c r="L85" i="97"/>
  <c r="L83" i="97"/>
  <c r="L84" i="342"/>
  <c r="L90" i="187"/>
  <c r="N85" i="191"/>
  <c r="N87" i="191" s="1"/>
  <c r="D171" i="5" s="1"/>
  <c r="L90" i="178"/>
  <c r="L88" i="187"/>
  <c r="L84" i="144"/>
  <c r="L84" i="143"/>
  <c r="L85" i="135"/>
  <c r="N86" i="216"/>
  <c r="N88" i="216" s="1"/>
  <c r="D178" i="5" s="1"/>
  <c r="N87" i="322"/>
  <c r="N89" i="322" s="1"/>
  <c r="D278" i="5" s="1"/>
  <c r="N87" i="315"/>
  <c r="N89" i="315" s="1"/>
  <c r="D271" i="5" s="1"/>
  <c r="L89" i="280"/>
  <c r="L84" i="263"/>
  <c r="L90" i="280"/>
  <c r="N85" i="310"/>
  <c r="N87" i="310" s="1"/>
  <c r="D266" i="5" s="1"/>
  <c r="L84" i="142"/>
  <c r="L84" i="139"/>
  <c r="L87" i="172"/>
  <c r="L89" i="172"/>
  <c r="L85" i="139"/>
  <c r="N85" i="302"/>
  <c r="N87" i="302" s="1"/>
  <c r="L85" i="39"/>
  <c r="L83" i="39"/>
  <c r="L88" i="171"/>
  <c r="L83" i="96"/>
  <c r="L85" i="99"/>
  <c r="L89" i="171"/>
  <c r="L84" i="96"/>
  <c r="N87" i="333"/>
  <c r="N89" i="333" s="1"/>
  <c r="D287" i="5" s="1"/>
  <c r="N86" i="94"/>
  <c r="N88" i="94" s="1"/>
  <c r="D84" i="5" s="1"/>
  <c r="L83" i="144"/>
  <c r="L83" i="283"/>
  <c r="L88" i="188"/>
  <c r="L86" i="311"/>
  <c r="L89" i="164"/>
  <c r="L89" i="178"/>
  <c r="N91" i="178" s="1"/>
  <c r="N93" i="178" s="1"/>
  <c r="D157" i="5" s="1"/>
  <c r="L88" i="164"/>
  <c r="L89" i="188"/>
  <c r="L83" i="143"/>
  <c r="N86" i="143" s="1"/>
  <c r="N88" i="143" s="1"/>
  <c r="D141" i="5" s="1"/>
  <c r="L91" i="220"/>
  <c r="L93" i="220"/>
  <c r="L85" i="311"/>
  <c r="N87" i="311" s="1"/>
  <c r="N89" i="311" s="1"/>
  <c r="D267" i="5" s="1"/>
  <c r="N86" i="55"/>
  <c r="N88" i="55" s="1"/>
  <c r="D47" i="5" s="1"/>
  <c r="L85" i="231"/>
  <c r="N87" i="356"/>
  <c r="N89" i="356" s="1"/>
  <c r="D308" i="5" s="1"/>
  <c r="L99" i="260"/>
  <c r="N87" i="241"/>
  <c r="N89" i="241" s="1"/>
  <c r="D201" i="5" s="1"/>
  <c r="L84" i="145"/>
  <c r="N86" i="31"/>
  <c r="N88" i="31" s="1"/>
  <c r="D23" i="5" s="1"/>
  <c r="N87" i="296"/>
  <c r="N89" i="296" s="1"/>
  <c r="D252" i="5" s="1"/>
  <c r="L83" i="231"/>
  <c r="N87" i="363"/>
  <c r="N89" i="363" s="1"/>
  <c r="D313" i="5" s="1"/>
  <c r="L90" i="245"/>
  <c r="N86" i="53"/>
  <c r="N88" i="53" s="1"/>
  <c r="D45" i="5" s="1"/>
  <c r="L83" i="145"/>
  <c r="L83" i="37"/>
  <c r="L100" i="260"/>
  <c r="L92" i="245"/>
  <c r="L85" i="275"/>
  <c r="N86" i="95"/>
  <c r="N88" i="95" s="1"/>
  <c r="D85" i="5" s="1"/>
  <c r="N87" i="353"/>
  <c r="N89" i="353" s="1"/>
  <c r="D305" i="5" s="1"/>
  <c r="N86" i="12"/>
  <c r="N88" i="12" s="1"/>
  <c r="D5" i="5" s="1"/>
  <c r="L87" i="275"/>
  <c r="N87" i="319"/>
  <c r="N89" i="319" s="1"/>
  <c r="D275" i="5" s="1"/>
  <c r="N85" i="289"/>
  <c r="N87" i="289" s="1"/>
  <c r="D245" i="5" s="1"/>
  <c r="L83" i="325"/>
  <c r="N87" i="366"/>
  <c r="N89" i="366" s="1"/>
  <c r="D316" i="5" s="1"/>
  <c r="N87" i="355"/>
  <c r="N89" i="355" s="1"/>
  <c r="D307" i="5" s="1"/>
  <c r="L82" i="325"/>
  <c r="L85" i="329"/>
  <c r="L86" i="329"/>
  <c r="L84" i="106"/>
  <c r="N85" i="285"/>
  <c r="N87" i="285" s="1"/>
  <c r="D242" i="5" s="1"/>
  <c r="N87" i="240"/>
  <c r="N89" i="240" s="1"/>
  <c r="D200" i="5" s="1"/>
  <c r="L83" i="106"/>
  <c r="L84" i="136"/>
  <c r="L88" i="184"/>
  <c r="L90" i="185"/>
  <c r="L90" i="170"/>
  <c r="L84" i="105"/>
  <c r="L89" i="170"/>
  <c r="L84" i="75"/>
  <c r="L83" i="75"/>
  <c r="N87" i="323"/>
  <c r="N89" i="323" s="1"/>
  <c r="D279" i="5" s="1"/>
  <c r="N87" i="345"/>
  <c r="N89" i="345" s="1"/>
  <c r="D298" i="5" s="1"/>
  <c r="N87" i="357"/>
  <c r="N89" i="357" s="1"/>
  <c r="D309" i="5" s="1"/>
  <c r="L89" i="184"/>
  <c r="L88" i="174"/>
  <c r="L83" i="35"/>
  <c r="L87" i="174"/>
  <c r="L85" i="148"/>
  <c r="N86" i="65"/>
  <c r="N88" i="65" s="1"/>
  <c r="D56" i="5" s="1"/>
  <c r="N86" i="63"/>
  <c r="N88" i="63" s="1"/>
  <c r="D54" i="5" s="1"/>
  <c r="N88" i="276"/>
  <c r="N90" i="276" s="1"/>
  <c r="D234" i="5" s="1"/>
  <c r="L84" i="148"/>
  <c r="N87" i="316"/>
  <c r="N89" i="316" s="1"/>
  <c r="D272" i="5" s="1"/>
  <c r="N85" i="291"/>
  <c r="N87" i="291" s="1"/>
  <c r="D247" i="5" s="1"/>
  <c r="L81" i="228"/>
  <c r="N86" i="131"/>
  <c r="N88" i="131" s="1"/>
  <c r="D122" i="5" s="1"/>
  <c r="L84" i="192"/>
  <c r="N87" i="254"/>
  <c r="N89" i="254" s="1"/>
  <c r="D214" i="5" s="1"/>
  <c r="N85" i="299"/>
  <c r="N87" i="299" s="1"/>
  <c r="D255" i="5" s="1"/>
  <c r="N86" i="66"/>
  <c r="N88" i="66" s="1"/>
  <c r="D57" i="5" s="1"/>
  <c r="N83" i="229"/>
  <c r="N85" i="229" s="1"/>
  <c r="D190" i="5" s="1"/>
  <c r="L85" i="81"/>
  <c r="L89" i="154"/>
  <c r="L85" i="232"/>
  <c r="L84" i="135"/>
  <c r="N87" i="295"/>
  <c r="N89" i="295" s="1"/>
  <c r="D251" i="5" s="1"/>
  <c r="L83" i="192"/>
  <c r="N87" i="314"/>
  <c r="N89" i="314" s="1"/>
  <c r="D270" i="5" s="1"/>
  <c r="N86" i="367"/>
  <c r="N88" i="367" s="1"/>
  <c r="D317" i="5" s="1"/>
  <c r="L87" i="48"/>
  <c r="N85" i="301"/>
  <c r="N87" i="301" s="1"/>
  <c r="D257" i="5" s="1"/>
  <c r="L84" i="133"/>
  <c r="L85" i="68"/>
  <c r="N87" i="251"/>
  <c r="N89" i="251" s="1"/>
  <c r="D211" i="5" s="1"/>
  <c r="L84" i="35"/>
  <c r="L84" i="140"/>
  <c r="L92" i="221"/>
  <c r="L83" i="81"/>
  <c r="L90" i="154"/>
  <c r="L84" i="141"/>
  <c r="N87" i="307"/>
  <c r="N89" i="307" s="1"/>
  <c r="D263" i="5" s="1"/>
  <c r="L83" i="140"/>
  <c r="N87" i="359"/>
  <c r="N89" i="359" s="1"/>
  <c r="D310" i="5" s="1"/>
  <c r="L83" i="141"/>
  <c r="L87" i="232"/>
  <c r="L83" i="79"/>
  <c r="N90" i="219"/>
  <c r="N92" i="219" s="1"/>
  <c r="D181" i="5" s="1"/>
  <c r="N87" i="317"/>
  <c r="N89" i="317" s="1"/>
  <c r="D273" i="5" s="1"/>
  <c r="L89" i="249"/>
  <c r="N87" i="350"/>
  <c r="N89" i="350" s="1"/>
  <c r="D302" i="5" s="1"/>
  <c r="N86" i="61"/>
  <c r="N88" i="61" s="1"/>
  <c r="D52" i="5" s="1"/>
  <c r="L85" i="79"/>
  <c r="L90" i="249"/>
  <c r="L84" i="45"/>
  <c r="L86" i="48"/>
  <c r="N87" i="235"/>
  <c r="N89" i="235" s="1"/>
  <c r="D195" i="5" s="1"/>
  <c r="L84" i="147"/>
  <c r="L83" i="147"/>
  <c r="L85" i="37"/>
  <c r="L87" i="160"/>
  <c r="L85" i="45"/>
  <c r="L87" i="177"/>
  <c r="L83" i="209"/>
  <c r="L83" i="298"/>
  <c r="L89" i="182"/>
  <c r="L85" i="86"/>
  <c r="L83" i="86"/>
  <c r="L89" i="177"/>
  <c r="L85" i="209"/>
  <c r="L85" i="137"/>
  <c r="L84" i="298"/>
  <c r="L84" i="137"/>
  <c r="L90" i="182"/>
  <c r="L89" i="160"/>
  <c r="N87" i="335"/>
  <c r="N89" i="335" s="1"/>
  <c r="D289" i="5" s="1"/>
  <c r="L91" i="221"/>
  <c r="N85" i="292"/>
  <c r="N87" i="292" s="1"/>
  <c r="D248" i="5" s="1"/>
  <c r="L84" i="242"/>
  <c r="L85" i="134"/>
  <c r="L83" i="136"/>
  <c r="L84" i="243"/>
  <c r="L83" i="146"/>
  <c r="L84" i="44"/>
  <c r="L83" i="44"/>
  <c r="L94" i="252"/>
  <c r="L85" i="243"/>
  <c r="L85" i="89"/>
  <c r="N87" i="265"/>
  <c r="N89" i="265" s="1"/>
  <c r="D224" i="5" s="1"/>
  <c r="N87" i="344"/>
  <c r="N89" i="344" s="1"/>
  <c r="D297" i="5" s="1"/>
  <c r="L85" i="242"/>
  <c r="L93" i="252"/>
  <c r="N85" i="78"/>
  <c r="N87" i="78" s="1"/>
  <c r="D69" i="5" s="1"/>
  <c r="L84" i="88"/>
  <c r="L88" i="186"/>
  <c r="L80" i="228"/>
  <c r="L88" i="185"/>
  <c r="N87" i="264"/>
  <c r="N89" i="264" s="1"/>
  <c r="D223" i="5" s="1"/>
  <c r="L83" i="88"/>
  <c r="L90" i="186"/>
  <c r="N86" i="129"/>
  <c r="N88" i="129" s="1"/>
  <c r="D118" i="5" s="1"/>
  <c r="L88" i="157"/>
  <c r="L89" i="157"/>
  <c r="L84" i="134"/>
  <c r="N91" i="268"/>
  <c r="N93" i="268" s="1"/>
  <c r="D227" i="5" s="1"/>
  <c r="N85" i="290"/>
  <c r="N87" i="290" s="1"/>
  <c r="D246" i="5" s="1"/>
  <c r="L88" i="158"/>
  <c r="L84" i="90"/>
  <c r="L83" i="99"/>
  <c r="L89" i="158"/>
  <c r="N86" i="234"/>
  <c r="N88" i="234" s="1"/>
  <c r="D194" i="5" s="1"/>
  <c r="L85" i="90"/>
  <c r="L84" i="40"/>
  <c r="L90" i="176"/>
  <c r="L85" i="42"/>
  <c r="N86" i="213"/>
  <c r="N88" i="213" s="1"/>
  <c r="D175" i="5" s="1"/>
  <c r="L84" i="34"/>
  <c r="L87" i="183"/>
  <c r="L92" i="165"/>
  <c r="L84" i="146"/>
  <c r="L91" i="165"/>
  <c r="L83" i="34"/>
  <c r="N88" i="272"/>
  <c r="N90" i="272" s="1"/>
  <c r="D230" i="5" s="1"/>
  <c r="L83" i="40"/>
  <c r="L88" i="180"/>
  <c r="N90" i="180" s="1"/>
  <c r="N92" i="180" s="1"/>
  <c r="L88" i="176"/>
  <c r="L84" i="89"/>
  <c r="N85" i="74"/>
  <c r="N87" i="74" s="1"/>
  <c r="D65" i="5" s="1"/>
  <c r="N86" i="214"/>
  <c r="N88" i="214" s="1"/>
  <c r="D176" i="5" s="1"/>
  <c r="N87" i="193"/>
  <c r="N89" i="193" s="1"/>
  <c r="D173" i="5" s="1"/>
  <c r="N87" i="336"/>
  <c r="N89" i="336" s="1"/>
  <c r="D290" i="5" s="1"/>
  <c r="L83" i="133"/>
  <c r="N86" i="102"/>
  <c r="N88" i="102" s="1"/>
  <c r="D92" i="5" s="1"/>
  <c r="N86" i="33"/>
  <c r="N88" i="33" s="1"/>
  <c r="D25" i="5" s="1"/>
  <c r="N87" i="258"/>
  <c r="N89" i="258" s="1"/>
  <c r="D217" i="5" s="1"/>
  <c r="N86" i="60"/>
  <c r="N88" i="60" s="1"/>
  <c r="D51" i="5" s="1"/>
  <c r="N87" i="332"/>
  <c r="N89" i="332" s="1"/>
  <c r="D286" i="5" s="1"/>
  <c r="L84" i="247"/>
  <c r="L85" i="247"/>
  <c r="L88" i="168"/>
  <c r="L90" i="248"/>
  <c r="L85" i="38"/>
  <c r="L88" i="155"/>
  <c r="L88" i="248"/>
  <c r="L85" i="87"/>
  <c r="N86" i="27"/>
  <c r="N88" i="27" s="1"/>
  <c r="D19" i="5" s="1"/>
  <c r="L83" i="87"/>
  <c r="L89" i="155"/>
  <c r="L89" i="168"/>
  <c r="N85" i="190"/>
  <c r="N87" i="190" s="1"/>
  <c r="D170" i="5" s="1"/>
  <c r="L84" i="42"/>
  <c r="N87" i="337"/>
  <c r="N89" i="337" s="1"/>
  <c r="D291" i="5" s="1"/>
  <c r="N87" i="308"/>
  <c r="N89" i="308" s="1"/>
  <c r="D264" i="5" s="1"/>
  <c r="N90" i="217"/>
  <c r="N92" i="217" s="1"/>
  <c r="D179" i="5" s="1"/>
  <c r="L87" i="181"/>
  <c r="N86" i="100"/>
  <c r="N88" i="100" s="1"/>
  <c r="D90" i="5" s="1"/>
  <c r="N86" i="46"/>
  <c r="N88" i="46" s="1"/>
  <c r="D38" i="5" s="1"/>
  <c r="N85" i="127"/>
  <c r="N87" i="127" s="1"/>
  <c r="D117" i="5" s="1"/>
  <c r="N86" i="215"/>
  <c r="N88" i="215" s="1"/>
  <c r="D177" i="5" s="1"/>
  <c r="L88" i="181"/>
  <c r="L85" i="98"/>
  <c r="N87" i="331"/>
  <c r="N89" i="331" s="1"/>
  <c r="D285" i="5" s="1"/>
  <c r="N86" i="49"/>
  <c r="N88" i="49" s="1"/>
  <c r="D41" i="5" s="1"/>
  <c r="N87" i="259"/>
  <c r="N89" i="259" s="1"/>
  <c r="D218" i="5" s="1"/>
  <c r="N87" i="261"/>
  <c r="N89" i="261" s="1"/>
  <c r="D220" i="5" s="1"/>
  <c r="L83" i="80"/>
  <c r="N87" i="306"/>
  <c r="N89" i="306" s="1"/>
  <c r="D262" i="5" s="1"/>
  <c r="N87" i="365"/>
  <c r="N89" i="365" s="1"/>
  <c r="D315" i="5" s="1"/>
  <c r="L88" i="183"/>
  <c r="N86" i="103"/>
  <c r="N88" i="103" s="1"/>
  <c r="D93" i="5" s="1"/>
  <c r="N85" i="287"/>
  <c r="N87" i="287" s="1"/>
  <c r="D244" i="5" s="1"/>
  <c r="N86" i="15"/>
  <c r="N88" i="15" s="1"/>
  <c r="D7" i="5" s="1"/>
  <c r="N88" i="273"/>
  <c r="N90" i="273" s="1"/>
  <c r="D231" i="5" s="1"/>
  <c r="L83" i="22"/>
  <c r="N86" i="22" s="1"/>
  <c r="N88" i="22" s="1"/>
  <c r="D14" i="5" s="1"/>
  <c r="N86" i="212"/>
  <c r="N88" i="212" s="1"/>
  <c r="D174" i="5" s="1"/>
  <c r="N86" i="208"/>
  <c r="N88" i="208" s="1"/>
  <c r="D119" i="5" s="1"/>
  <c r="N91" i="266"/>
  <c r="N93" i="266" s="1"/>
  <c r="D225" i="5" s="1"/>
  <c r="N82" i="227"/>
  <c r="N84" i="227" s="1"/>
  <c r="D188" i="5" s="1"/>
  <c r="N86" i="54"/>
  <c r="N88" i="54" s="1"/>
  <c r="D46" i="5" s="1"/>
  <c r="L83" i="105"/>
  <c r="N87" i="237"/>
  <c r="N89" i="237" s="1"/>
  <c r="D197" i="5" s="1"/>
  <c r="L84" i="71"/>
  <c r="N87" i="334"/>
  <c r="N89" i="334" s="1"/>
  <c r="D288" i="5" s="1"/>
  <c r="L83" i="71"/>
  <c r="N86" i="128"/>
  <c r="N88" i="128" s="1"/>
  <c r="D120" i="5" s="1"/>
  <c r="L89" i="282"/>
  <c r="L88" i="282"/>
  <c r="L90" i="282"/>
  <c r="L84" i="80"/>
  <c r="L83" i="38"/>
  <c r="N87" i="256"/>
  <c r="N89" i="256" s="1"/>
  <c r="D215" i="5" s="1"/>
  <c r="L83" i="98"/>
  <c r="N87" i="150"/>
  <c r="N89" i="150" s="1"/>
  <c r="D142" i="5" s="1"/>
  <c r="N85" i="72"/>
  <c r="N87" i="72" s="1"/>
  <c r="D63" i="5" s="1"/>
  <c r="N86" i="83"/>
  <c r="N88" i="83" s="1"/>
  <c r="D74" i="5" s="1"/>
  <c r="N86" i="59"/>
  <c r="N88" i="59" s="1"/>
  <c r="D50" i="5" s="1"/>
  <c r="N86" i="108"/>
  <c r="N88" i="108" s="1"/>
  <c r="D98" i="5" s="1"/>
  <c r="N87" i="236"/>
  <c r="N89" i="236" s="1"/>
  <c r="D196" i="5" s="1"/>
  <c r="N86" i="29"/>
  <c r="N88" i="29" s="1"/>
  <c r="D21" i="5" s="1"/>
  <c r="N86" i="130"/>
  <c r="N88" i="130" s="1"/>
  <c r="D121" i="5" s="1"/>
  <c r="N86" i="21"/>
  <c r="N88" i="21" s="1"/>
  <c r="D13" i="5" s="1"/>
  <c r="N86" i="25"/>
  <c r="N88" i="25" s="1"/>
  <c r="D17" i="5" s="1"/>
  <c r="L86" i="50"/>
  <c r="L88" i="50"/>
  <c r="L87" i="50"/>
  <c r="N87" i="239"/>
  <c r="N89" i="239" s="1"/>
  <c r="D199" i="5" s="1"/>
  <c r="N85" i="309"/>
  <c r="N87" i="309" s="1"/>
  <c r="D265" i="5" s="1"/>
  <c r="N86" i="14"/>
  <c r="N88" i="14" s="1"/>
  <c r="D6" i="5" s="1"/>
  <c r="N86" i="18"/>
  <c r="N88" i="18" s="1"/>
  <c r="D10" i="5" s="1"/>
  <c r="N87" i="233"/>
  <c r="N89" i="233" s="1"/>
  <c r="D193" i="5" s="1"/>
  <c r="N86" i="56"/>
  <c r="N88" i="56" s="1"/>
  <c r="D48" i="5" s="1"/>
  <c r="N87" i="257"/>
  <c r="N89" i="257" s="1"/>
  <c r="D216" i="5" s="1"/>
  <c r="N87" i="346"/>
  <c r="N89" i="346" s="1"/>
  <c r="D299" i="5" s="1"/>
  <c r="N88" i="270"/>
  <c r="N90" i="270" s="1"/>
  <c r="D228" i="5" s="1"/>
  <c r="N87" i="312"/>
  <c r="N89" i="312" s="1"/>
  <c r="D268" i="5" s="1"/>
  <c r="N87" i="238"/>
  <c r="N89" i="238" s="1"/>
  <c r="D198" i="5" s="1"/>
  <c r="N88" i="271"/>
  <c r="N90" i="271" s="1"/>
  <c r="D229" i="5" s="1"/>
  <c r="N86" i="92"/>
  <c r="N88" i="92" s="1"/>
  <c r="D83" i="5" s="1"/>
  <c r="N87" i="364"/>
  <c r="N89" i="364" s="1"/>
  <c r="D314" i="5" s="1"/>
  <c r="N87" i="328"/>
  <c r="N89" i="328" s="1"/>
  <c r="D282" i="5" s="1"/>
  <c r="N86" i="26"/>
  <c r="N88" i="26" s="1"/>
  <c r="D18" i="5" s="1"/>
  <c r="N86" i="69"/>
  <c r="N88" i="69" s="1"/>
  <c r="D60" i="5" s="1"/>
  <c r="N86" i="52"/>
  <c r="N88" i="52" s="1"/>
  <c r="D44" i="5" s="1"/>
  <c r="N86" i="7"/>
  <c r="N88" i="7" s="1"/>
  <c r="D3" i="5" s="1"/>
  <c r="N86" i="17"/>
  <c r="N88" i="17" s="1"/>
  <c r="D9" i="5" s="1"/>
  <c r="N86" i="9"/>
  <c r="N88" i="9" s="1"/>
  <c r="D4" i="5" s="1"/>
  <c r="N86" i="24"/>
  <c r="N88" i="24" s="1"/>
  <c r="D16" i="5" s="1"/>
  <c r="N86" i="23"/>
  <c r="N88" i="23" s="1"/>
  <c r="D15" i="5" s="1"/>
  <c r="N86" i="20"/>
  <c r="N88" i="20" s="1"/>
  <c r="D12" i="5" s="1"/>
  <c r="N86" i="58"/>
  <c r="N88" i="58" s="1"/>
  <c r="D49" i="5" s="1"/>
  <c r="N86" i="101"/>
  <c r="N88" i="101" s="1"/>
  <c r="D91" i="5" s="1"/>
  <c r="N93" i="279"/>
  <c r="N95" i="279" s="1"/>
  <c r="D236" i="5" s="1"/>
  <c r="N86" i="132"/>
  <c r="N88" i="132" s="1"/>
  <c r="D123" i="5" s="1"/>
  <c r="N97" i="246"/>
  <c r="N99" i="246" s="1"/>
  <c r="D206" i="5" s="1"/>
  <c r="N86" i="36"/>
  <c r="N88" i="36" s="1"/>
  <c r="D27" i="5" s="1"/>
  <c r="N86" i="85"/>
  <c r="N88" i="85" s="1"/>
  <c r="D76" i="5" s="1"/>
  <c r="N86" i="91" l="1"/>
  <c r="N88" i="91" s="1"/>
  <c r="D82" i="5" s="1"/>
  <c r="N86" i="43"/>
  <c r="N88" i="43" s="1"/>
  <c r="D34" i="5" s="1"/>
  <c r="N86" i="149"/>
  <c r="N88" i="149" s="1"/>
  <c r="D135" i="5" s="1"/>
  <c r="N91" i="267"/>
  <c r="N93" i="267" s="1"/>
  <c r="D226" i="5" s="1"/>
  <c r="N85" i="297"/>
  <c r="N87" i="297" s="1"/>
  <c r="D253" i="5" s="1"/>
  <c r="N87" i="318"/>
  <c r="N89" i="318" s="1"/>
  <c r="D274" i="5" s="1"/>
  <c r="N93" i="207"/>
  <c r="N95" i="207" s="1"/>
  <c r="D183" i="5" s="1"/>
  <c r="N86" i="41"/>
  <c r="N88" i="41" s="1"/>
  <c r="D32" i="5" s="1"/>
  <c r="N87" i="294"/>
  <c r="N89" i="294" s="1"/>
  <c r="D250" i="5" s="1"/>
  <c r="N86" i="139"/>
  <c r="N88" i="139" s="1"/>
  <c r="D130" i="5" s="1"/>
  <c r="N87" i="342"/>
  <c r="N89" i="342" s="1"/>
  <c r="D295" i="5" s="1"/>
  <c r="N85" i="293"/>
  <c r="N87" i="293" s="1"/>
  <c r="D249" i="5" s="1"/>
  <c r="N87" i="330"/>
  <c r="N89" i="330" s="1"/>
  <c r="D284" i="5" s="1"/>
  <c r="N86" i="107"/>
  <c r="N88" i="107" s="1"/>
  <c r="D97" i="5" s="1"/>
  <c r="N86" i="84"/>
  <c r="N88" i="84" s="1"/>
  <c r="D75" i="5" s="1"/>
  <c r="N89" i="244"/>
  <c r="N91" i="244" s="1"/>
  <c r="D204" i="5" s="1"/>
  <c r="N91" i="162"/>
  <c r="N93" i="162" s="1"/>
  <c r="D148" i="5" s="1"/>
  <c r="D258" i="5"/>
  <c r="N86" i="68"/>
  <c r="N88" i="68" s="1"/>
  <c r="D59" i="5" s="1"/>
  <c r="N88" i="275"/>
  <c r="N90" i="275" s="1"/>
  <c r="D233" i="5" s="1"/>
  <c r="N87" i="362"/>
  <c r="N89" i="362" s="1"/>
  <c r="D312" i="5" s="1"/>
  <c r="N86" i="82"/>
  <c r="N88" i="82" s="1"/>
  <c r="D73" i="5" s="1"/>
  <c r="N86" i="37"/>
  <c r="N88" i="37" s="1"/>
  <c r="D28" i="5" s="1"/>
  <c r="N88" i="274"/>
  <c r="N90" i="274" s="1"/>
  <c r="D232" i="5" s="1"/>
  <c r="N91" i="170"/>
  <c r="N93" i="170" s="1"/>
  <c r="D152" i="5" s="1"/>
  <c r="N85" i="283"/>
  <c r="N87" i="283" s="1"/>
  <c r="D240" i="5" s="1"/>
  <c r="N86" i="142"/>
  <c r="N88" i="142" s="1"/>
  <c r="D134" i="5" s="1"/>
  <c r="N86" i="135"/>
  <c r="N88" i="135" s="1"/>
  <c r="D126" i="5" s="1"/>
  <c r="N91" i="171"/>
  <c r="N93" i="171" s="1"/>
  <c r="D156" i="5" s="1"/>
  <c r="N94" i="220"/>
  <c r="N96" i="220" s="1"/>
  <c r="D182" i="5" s="1"/>
  <c r="N90" i="174"/>
  <c r="N92" i="174" s="1"/>
  <c r="D154" i="5" s="1"/>
  <c r="N86" i="145"/>
  <c r="N88" i="145" s="1"/>
  <c r="D139" i="5" s="1"/>
  <c r="N90" i="164"/>
  <c r="N92" i="164" s="1"/>
  <c r="D149" i="5" s="1"/>
  <c r="N87" i="263"/>
  <c r="N89" i="263" s="1"/>
  <c r="D222" i="5" s="1"/>
  <c r="N91" i="187"/>
  <c r="N93" i="187" s="1"/>
  <c r="D168" i="5" s="1"/>
  <c r="N86" i="97"/>
  <c r="N88" i="97" s="1"/>
  <c r="D87" i="5" s="1"/>
  <c r="N91" i="182"/>
  <c r="N93" i="182" s="1"/>
  <c r="D162" i="5" s="1"/>
  <c r="N86" i="39"/>
  <c r="N88" i="39" s="1"/>
  <c r="D30" i="5" s="1"/>
  <c r="N86" i="144"/>
  <c r="N88" i="144" s="1"/>
  <c r="D140" i="5" s="1"/>
  <c r="N86" i="231"/>
  <c r="N88" i="231" s="1"/>
  <c r="D191" i="5" s="1"/>
  <c r="N86" i="96"/>
  <c r="N88" i="96" s="1"/>
  <c r="D86" i="5" s="1"/>
  <c r="N86" i="79"/>
  <c r="N88" i="79" s="1"/>
  <c r="D70" i="5" s="1"/>
  <c r="N86" i="136"/>
  <c r="N88" i="136" s="1"/>
  <c r="D127" i="5" s="1"/>
  <c r="N91" i="280"/>
  <c r="N93" i="280" s="1"/>
  <c r="D237" i="5" s="1"/>
  <c r="N86" i="147"/>
  <c r="N88" i="147" s="1"/>
  <c r="D137" i="5" s="1"/>
  <c r="N90" i="172"/>
  <c r="N92" i="172" s="1"/>
  <c r="D153" i="5" s="1"/>
  <c r="N86" i="81"/>
  <c r="N88" i="81" s="1"/>
  <c r="D72" i="5" s="1"/>
  <c r="N86" i="99"/>
  <c r="N88" i="99" s="1"/>
  <c r="D89" i="5" s="1"/>
  <c r="N86" i="86"/>
  <c r="N88" i="86" s="1"/>
  <c r="D77" i="5" s="1"/>
  <c r="N90" i="188"/>
  <c r="N92" i="188" s="1"/>
  <c r="D167" i="5" s="1"/>
  <c r="N90" i="184"/>
  <c r="N92" i="184" s="1"/>
  <c r="D164" i="5" s="1"/>
  <c r="N85" i="298"/>
  <c r="N87" i="298" s="1"/>
  <c r="D254" i="5" s="1"/>
  <c r="N91" i="154"/>
  <c r="N93" i="154" s="1"/>
  <c r="D143" i="5" s="1"/>
  <c r="N82" i="228"/>
  <c r="N84" i="228" s="1"/>
  <c r="D189" i="5" s="1"/>
  <c r="N91" i="249"/>
  <c r="N93" i="249" s="1"/>
  <c r="D209" i="5" s="1"/>
  <c r="N87" i="329"/>
  <c r="N89" i="329" s="1"/>
  <c r="D283" i="5" s="1"/>
  <c r="N101" i="260"/>
  <c r="N103" i="260" s="1"/>
  <c r="D219" i="5" s="1"/>
  <c r="N96" i="252"/>
  <c r="N98" i="252" s="1"/>
  <c r="D212" i="5" s="1"/>
  <c r="N86" i="134"/>
  <c r="N88" i="134" s="1"/>
  <c r="D125" i="5" s="1"/>
  <c r="N86" i="209"/>
  <c r="N88" i="209" s="1"/>
  <c r="D131" i="5" s="1"/>
  <c r="N88" i="48"/>
  <c r="N90" i="48" s="1"/>
  <c r="D40" i="5" s="1"/>
  <c r="N85" i="325"/>
  <c r="N87" i="325" s="1"/>
  <c r="D280" i="5" s="1"/>
  <c r="N93" i="245"/>
  <c r="N95" i="245" s="1"/>
  <c r="D205" i="5" s="1"/>
  <c r="N91" i="185"/>
  <c r="N93" i="185" s="1"/>
  <c r="D165" i="5" s="1"/>
  <c r="N86" i="148"/>
  <c r="N88" i="148" s="1"/>
  <c r="D136" i="5" s="1"/>
  <c r="N86" i="106"/>
  <c r="N88" i="106" s="1"/>
  <c r="D96" i="5" s="1"/>
  <c r="N86" i="105"/>
  <c r="N88" i="105" s="1"/>
  <c r="D95" i="5" s="1"/>
  <c r="N93" i="165"/>
  <c r="N95" i="165" s="1"/>
  <c r="D150" i="5" s="1"/>
  <c r="N86" i="35"/>
  <c r="N88" i="35" s="1"/>
  <c r="D37" i="5" s="1"/>
  <c r="N85" i="75"/>
  <c r="N87" i="75" s="1"/>
  <c r="D66" i="5" s="1"/>
  <c r="N86" i="38"/>
  <c r="N88" i="38" s="1"/>
  <c r="D29" i="5" s="1"/>
  <c r="N86" i="137"/>
  <c r="N88" i="137" s="1"/>
  <c r="D128" i="5" s="1"/>
  <c r="N86" i="89"/>
  <c r="N88" i="89" s="1"/>
  <c r="D80" i="5" s="1"/>
  <c r="N85" i="133"/>
  <c r="N87" i="133" s="1"/>
  <c r="D124" i="5" s="1"/>
  <c r="N88" i="232"/>
  <c r="N90" i="232" s="1"/>
  <c r="D192" i="5" s="1"/>
  <c r="N86" i="141"/>
  <c r="N88" i="141" s="1"/>
  <c r="D133" i="5" s="1"/>
  <c r="N86" i="140"/>
  <c r="N88" i="140" s="1"/>
  <c r="D132" i="5" s="1"/>
  <c r="N85" i="192"/>
  <c r="N87" i="192" s="1"/>
  <c r="D172" i="5" s="1"/>
  <c r="N86" i="44"/>
  <c r="N88" i="44" s="1"/>
  <c r="D35" i="5" s="1"/>
  <c r="N86" i="242"/>
  <c r="N88" i="242" s="1"/>
  <c r="D202" i="5" s="1"/>
  <c r="N93" i="221"/>
  <c r="N95" i="221" s="1"/>
  <c r="D184" i="5" s="1"/>
  <c r="N86" i="243"/>
  <c r="N88" i="243" s="1"/>
  <c r="D203" i="5" s="1"/>
  <c r="N90" i="160"/>
  <c r="N92" i="160" s="1"/>
  <c r="D147" i="5" s="1"/>
  <c r="N90" i="177"/>
  <c r="N92" i="177" s="1"/>
  <c r="N86" i="45"/>
  <c r="N88" i="45" s="1"/>
  <c r="D36" i="5" s="1"/>
  <c r="N86" i="146"/>
  <c r="N88" i="146" s="1"/>
  <c r="D138" i="5" s="1"/>
  <c r="N91" i="168"/>
  <c r="N93" i="168" s="1"/>
  <c r="D151" i="5" s="1"/>
  <c r="N91" i="176"/>
  <c r="N93" i="176" s="1"/>
  <c r="D155" i="5" s="1"/>
  <c r="N86" i="34"/>
  <c r="N88" i="34" s="1"/>
  <c r="D26" i="5" s="1"/>
  <c r="N91" i="158"/>
  <c r="N93" i="158" s="1"/>
  <c r="D146" i="5" s="1"/>
  <c r="N90" i="181"/>
  <c r="N92" i="181" s="1"/>
  <c r="D161" i="5" s="1"/>
  <c r="N86" i="40"/>
  <c r="N88" i="40" s="1"/>
  <c r="D31" i="5" s="1"/>
  <c r="N86" i="88"/>
  <c r="N88" i="88" s="1"/>
  <c r="D79" i="5" s="1"/>
  <c r="N87" i="247"/>
  <c r="N89" i="247" s="1"/>
  <c r="D207" i="5" s="1"/>
  <c r="N91" i="248"/>
  <c r="N93" i="248" s="1"/>
  <c r="D208" i="5" s="1"/>
  <c r="N91" i="186"/>
  <c r="N93" i="186" s="1"/>
  <c r="D166" i="5" s="1"/>
  <c r="D160" i="5"/>
  <c r="D159" i="5"/>
  <c r="N86" i="42"/>
  <c r="N88" i="42" s="1"/>
  <c r="D33" i="5" s="1"/>
  <c r="N86" i="90"/>
  <c r="N88" i="90" s="1"/>
  <c r="D81" i="5" s="1"/>
  <c r="N86" i="98"/>
  <c r="N88" i="98" s="1"/>
  <c r="D88" i="5" s="1"/>
  <c r="N91" i="157"/>
  <c r="N93" i="157" s="1"/>
  <c r="D145" i="5" s="1"/>
  <c r="N86" i="87"/>
  <c r="N88" i="87" s="1"/>
  <c r="N90" i="183"/>
  <c r="N92" i="183" s="1"/>
  <c r="D163" i="5" s="1"/>
  <c r="N91" i="155"/>
  <c r="N93" i="155" s="1"/>
  <c r="D144" i="5" s="1"/>
  <c r="N86" i="71"/>
  <c r="N88" i="71" s="1"/>
  <c r="D62" i="5" s="1"/>
  <c r="N86" i="80"/>
  <c r="N88" i="80" s="1"/>
  <c r="D71" i="5" s="1"/>
  <c r="N91" i="282"/>
  <c r="N93" i="282" s="1"/>
  <c r="D239" i="5" s="1"/>
  <c r="N89" i="50"/>
  <c r="N91" i="50" s="1"/>
  <c r="D42" i="5" s="1"/>
  <c r="D78" i="5" l="1"/>
</calcChain>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<sst xmlns="http://schemas.openxmlformats.org/spreadsheetml/2006/main" count="38539" uniqueCount="2344">
  <si>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</si>
  <si>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</si>
  <si>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</si>
  <si>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</si>
  <si>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</si>
  <si>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</si>
  <si>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</si>
  <si>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</si>
  <si>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</si>
  <si>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</si>
  <si>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</si>
  <si>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</si>
  <si>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</si>
  <si>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</si>
  <si>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</si>
  <si>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</si>
  <si>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</si>
  <si>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</si>
  <si>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</si>
  <si>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</si>
  <si>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</si>
  <si>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</si>
  <si>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</si>
  <si>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</si>
  <si>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</si>
  <si>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</si>
  <si>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</si>
  <si>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</si>
  <si>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</si>
  <si>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</si>
  <si>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</si>
  <si>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</si>
  <si>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</si>
  <si>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</si>
  <si>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</si>
  <si>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</si>
  <si>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</si>
  <si>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</si>
  <si>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</si>
  <si>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</si>
  <si>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</si>
  <si>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</si>
  <si>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</si>
  <si>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</si>
  <si>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</si>
  <si>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</si>
  <si>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</si>
  <si>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</si>
  <si>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</si>
  <si>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</si>
  <si>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</si>
  <si>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</si>
  <si>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</si>
  <si>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</si>
  <si>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</si>
  <si>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</si>
  <si>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</si>
  <si>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</si>
  <si>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</si>
  <si>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</si>
  <si>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</si>
  <si>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</si>
  <si>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</si>
  <si>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</si>
  <si>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</si>
  <si>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</si>
  <si>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</si>
  <si>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</si>
  <si>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</si>
  <si>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</si>
  <si>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</si>
  <si>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</si>
  <si>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</si>
  <si>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</si>
  <si>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</si>
  <si>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</si>
  <si>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</si>
  <si>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</si>
  <si>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</si>
  <si>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</si>
  <si>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</si>
  <si>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</si>
  <si>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</si>
  <si>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</si>
  <si>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</si>
  <si>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</si>
  <si>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</si>
  <si>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</si>
  <si>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</si>
  <si>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</si>
  <si>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</si>
  <si>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</si>
  <si>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</si>
  <si>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</si>
  <si>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</si>
  <si>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</si>
  <si>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</si>
  <si>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</si>
  <si>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</si>
  <si>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</si>
  <si>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</si>
  <si>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</si>
  <si>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</si>
  <si>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</si>
  <si>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</si>
  <si>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</si>
  <si>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</si>
  <si>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</si>
  <si>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</si>
  <si>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</si>
  <si>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</si>
  <si>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</si>
  <si>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</si>
  <si>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</si>
  <si>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</si>
  <si>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</si>
  <si>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</si>
  <si>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</si>
  <si>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</si>
  <si>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</si>
  <si>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</si>
  <si>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</si>
  <si>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</si>
  <si>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</si>
  <si>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</si>
  <si>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</si>
  <si>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</si>
  <si>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</si>
  <si>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</si>
  <si>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</si>
  <si>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</si>
  <si>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</si>
  <si>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</si>
  <si>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</si>
  <si>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</si>
  <si>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</si>
  <si>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</si>
  <si>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</si>
  <si>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</si>
  <si>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</si>
  <si>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</si>
  <si>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</si>
  <si>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</si>
  <si>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</si>
  <si>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</si>
  <si>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</si>
  <si>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</si>
  <si>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</si>
  <si>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</si>
  <si>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</si>
  <si>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</si>
  <si>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</si>
  <si>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</si>
  <si>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</si>
  <si>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</si>
  <si>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</si>
  <si>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</si>
  <si>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</si>
  <si>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</si>
  <si>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</si>
  <si>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</si>
  <si>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</si>
  <si>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</si>
  <si>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</si>
  <si>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</si>
  <si>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</si>
  <si>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</si>
  <si>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</si>
  <si>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</si>
  <si>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</si>
  <si>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</si>
  <si>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</si>
  <si>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</si>
  <si>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</si>
  <si>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</si>
  <si>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</si>
  <si>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</si>
  <si>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</si>
  <si>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</si>
  <si>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</si>
  <si>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</si>
  <si>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</si>
  <si>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</si>
  <si>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</si>
  <si>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</si>
  <si>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</si>
  <si>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</si>
  <si>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</si>
  <si>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</si>
  <si>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</si>
  <si>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</si>
  <si>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</si>
  <si>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</si>
  <si>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</si>
  <si>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</si>
  <si>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</si>
  <si>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</si>
  <si>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</si>
  <si>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</si>
  <si>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</si>
  <si>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</si>
  <si>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</si>
  <si>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</si>
  <si>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</si>
  <si>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</si>
  <si>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</si>
  <si>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</si>
  <si>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</si>
  <si>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</si>
  <si>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</si>
  <si>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</si>
  <si>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</si>
  <si>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</si>
  <si>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</si>
  <si>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</si>
  <si>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</si>
  <si>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</si>
  <si>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</si>
  <si>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</si>
  <si>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</si>
  <si>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</si>
  <si>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</si>
  <si>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</si>
  <si>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</si>
  <si>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</si>
  <si>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</si>
  <si>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</si>
  <si>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</si>
  <si>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</si>
  <si>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</si>
  <si>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</si>
  <si>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</si>
  <si>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</si>
  <si>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</si>
  <si>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</si>
  <si>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</si>
  <si>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</si>
  <si>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</si>
  <si>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</si>
  <si>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</si>
  <si>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</si>
  <si>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</si>
  <si>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</si>
  <si>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</si>
  <si>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</si>
  <si>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</si>
  <si>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</si>
  <si>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</si>
  <si>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</si>
  <si>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</si>
  <si>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</si>
  <si>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</si>
  <si>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</si>
  <si>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</si>
  <si>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</si>
  <si>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</si>
  <si>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</si>
  <si>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</si>
  <si>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</si>
  <si>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</si>
  <si>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</si>
  <si>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</si>
  <si>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</si>
  <si>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</si>
  <si>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</si>
  <si>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</si>
  <si>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</si>
  <si>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</si>
  <si>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</si>
  <si>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</si>
  <si>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</si>
  <si>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</si>
  <si>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</si>
  <si>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</si>
  <si>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</si>
  <si>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</si>
  <si>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</si>
  <si>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</si>
  <si>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</si>
  <si>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</si>
  <si>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</si>
  <si>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</si>
  <si>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</si>
  <si>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</si>
  <si>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</si>
  <si>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</si>
  <si>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</si>
  <si>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</si>
  <si>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</si>
  <si>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</si>
  <si>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</si>
  <si>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</si>
  <si>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</si>
  <si>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</si>
  <si>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</si>
  <si>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</si>
  <si>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</si>
  <si>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</si>
  <si>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</si>
  <si>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</si>
  <si>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</si>
  <si>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</si>
  <si>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</si>
  <si>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</si>
  <si>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</si>
  <si>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</si>
  <si>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</si>
  <si>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</si>
  <si>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</si>
  <si>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</si>
  <si>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</si>
  <si>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</si>
  <si>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</si>
  <si>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</si>
  <si>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</si>
  <si>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</si>
  <si>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</si>
  <si>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</si>
  <si>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</si>
  <si>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</si>
  <si>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</si>
  <si>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</si>
  <si>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</si>
  <si>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</si>
  <si>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</si>
  <si>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</si>
  <si>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</si>
  <si>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</si>
  <si>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</si>
  <si>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</si>
  <si>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</si>
  <si>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</si>
  <si>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</si>
  <si>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</si>
  <si>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</si>
  <si>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</si>
  <si>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</si>
  <si>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</si>
  <si>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</si>
  <si>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</si>
  <si>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</si>
  <si>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</si>
  <si>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</si>
  <si>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</si>
  <si>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</si>
  <si>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</si>
  <si>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</si>
  <si>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</si>
  <si>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</si>
  <si>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</si>
  <si>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</si>
  <si>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</si>
  <si>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</si>
  <si>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</si>
  <si>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</si>
  <si>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</si>
  <si>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</si>
  <si>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</si>
  <si>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</si>
  <si>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</si>
  <si>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</si>
  <si>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</si>
  <si>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</si>
  <si>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</si>
  <si>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</si>
  <si>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</si>
  <si>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</si>
  <si>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</si>
  <si>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</si>
  <si>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</si>
  <si>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</si>
  <si>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</si>
  <si>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</si>
  <si>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</si>
  <si>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</si>
  <si>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</si>
  <si>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</si>
  <si>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</si>
  <si>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</si>
  <si>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</si>
  <si>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</si>
  <si>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</si>
  <si>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</si>
  <si>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</si>
  <si>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</si>
  <si>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</si>
  <si>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</si>
  <si>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</si>
  <si>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</si>
  <si>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</si>
  <si>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</si>
  <si>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</si>
  <si>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</si>
  <si>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</si>
  <si>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</si>
  <si>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</si>
  <si>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</si>
  <si>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</si>
  <si>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</si>
  <si>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</si>
  <si>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</si>
  <si>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</si>
  <si>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</si>
  <si>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</si>
  <si>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</si>
  <si>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</si>
  <si>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</si>
  <si>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</si>
  <si>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</si>
  <si>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</si>
  <si>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</si>
  <si>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</si>
  <si>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</si>
  <si>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</si>
  <si>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</si>
  <si>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</si>
  <si>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</si>
  <si>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</si>
  <si>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</si>
  <si>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</si>
  <si>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</si>
  <si>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</si>
  <si>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</si>
  <si>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</si>
  <si>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</si>
  <si>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</si>
  <si>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</si>
  <si>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</si>
  <si>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</si>
  <si>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</si>
  <si>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</si>
  <si>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</si>
  <si>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</si>
  <si>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</si>
  <si>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</si>
  <si>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</si>
  <si>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</si>
  <si>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</si>
  <si>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</si>
  <si>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</si>
  <si>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</si>
  <si>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</si>
  <si>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</si>
  <si>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</si>
  <si>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</si>
  <si>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</si>
  <si>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</si>
  <si>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</si>
  <si>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</si>
  <si>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</si>
  <si>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</si>
  <si>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</si>
  <si>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</si>
  <si>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</si>
  <si>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</si>
  <si>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</si>
  <si>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</si>
  <si>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</si>
  <si>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</si>
  <si>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</si>
  <si>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</si>
  <si>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</si>
  <si>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</si>
  <si>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</si>
  <si>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</si>
  <si>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</si>
  <si>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</si>
  <si>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</si>
  <si>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</si>
  <si>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</si>
  <si>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</si>
  <si>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</si>
  <si>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</si>
  <si>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</si>
  <si>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</si>
  <si>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</si>
  <si>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</si>
  <si>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</si>
  <si>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</si>
  <si>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</si>
  <si>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</si>
  <si>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</si>
  <si>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</si>
  <si>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</si>
  <si>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</si>
  <si>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</si>
  <si>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</si>
  <si>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</si>
  <si>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</si>
  <si>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</si>
  <si>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</si>
  <si>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</si>
  <si>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</si>
  <si>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</si>
  <si>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</si>
  <si>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</si>
  <si>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</si>
  <si>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</si>
  <si>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</si>
  <si>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</si>
  <si>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</si>
  <si>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</si>
  <si>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</si>
  <si>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</si>
  <si>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</si>
  <si>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</si>
  <si>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</si>
  <si>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</si>
  <si>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</si>
  <si>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</si>
  <si>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</si>
  <si>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</si>
  <si>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</si>
  <si>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</si>
  <si>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</si>
  <si>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</si>
  <si>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</si>
  <si>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</si>
  <si>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</si>
  <si>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</si>
  <si>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</si>
  <si>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</si>
  <si>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</si>
  <si>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</si>
  <si>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</si>
  <si>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</si>
  <si>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</si>
  <si>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</si>
  <si>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</si>
  <si>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</si>
  <si>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</si>
  <si>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</si>
  <si>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</si>
  <si>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</si>
  <si>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</si>
  <si>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</si>
  <si>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</si>
  <si>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</si>
  <si>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</si>
  <si>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</si>
  <si>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</si>
  <si>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</si>
  <si>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</si>
  <si>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</si>
  <si>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</si>
  <si>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</si>
  <si>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</si>
  <si>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</si>
  <si>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</si>
  <si>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</si>
  <si>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</si>
  <si>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</si>
  <si>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</si>
  <si>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</si>
  <si>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</si>
  <si>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</si>
  <si>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</si>
  <si>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</si>
  <si>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</si>
  <si>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</si>
  <si>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</si>
  <si>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</si>
  <si>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</si>
  <si>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</si>
  <si>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</si>
  <si>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</si>
  <si>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</si>
  <si>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</si>
  <si>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</si>
  <si>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</si>
  <si>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</si>
  <si>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</si>
  <si>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</si>
  <si>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</si>
  <si>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</si>
  <si>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</si>
  <si>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</si>
  <si>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</si>
  <si>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</si>
  <si>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</si>
  <si>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</si>
  <si>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</si>
  <si>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</si>
  <si>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</si>
  <si>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</si>
  <si>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</si>
  <si>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</si>
  <si>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</si>
  <si>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</si>
  <si>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</si>
  <si>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</si>
  <si>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</si>
  <si>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</si>
  <si>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</si>
  <si>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</si>
  <si>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</si>
  <si>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</si>
  <si>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</si>
  <si>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</si>
  <si>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</si>
  <si>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</si>
  <si>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</si>
  <si>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</si>
  <si>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</si>
  <si>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</si>
  <si>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</si>
  <si>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</si>
  <si>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</si>
  <si>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</si>
  <si>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</si>
  <si>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</si>
  <si>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</si>
  <si>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</si>
  <si>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</si>
  <si>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</si>
  <si>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</si>
  <si>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</si>
  <si>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</si>
  <si>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</si>
  <si>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</si>
  <si>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</si>
  <si>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</si>
  <si>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</si>
  <si>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</si>
  <si>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</si>
  <si>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</si>
  <si>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</si>
  <si>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</si>
  <si>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</si>
  <si>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</si>
  <si>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</si>
  <si>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</si>
  <si>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</si>
  <si>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</si>
  <si>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</si>
  <si>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</si>
  <si>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</si>
  <si>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</si>
  <si>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</si>
  <si>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</si>
  <si>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</si>
  <si>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</si>
  <si>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</si>
  <si>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</si>
  <si>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</si>
  <si>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</si>
  <si>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</si>
  <si>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</si>
  <si>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</si>
  <si>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</si>
  <si>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</si>
  <si>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</si>
  <si>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</si>
  <si>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</si>
  <si>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</si>
  <si>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</si>
  <si>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</si>
  <si>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</si>
  <si>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</si>
  <si>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</si>
  <si>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</si>
  <si>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</si>
  <si>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</si>
  <si>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</si>
  <si>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</si>
  <si>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</si>
  <si>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</si>
  <si>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</si>
  <si>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</si>
  <si>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</si>
  <si>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</si>
  <si>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</si>
  <si>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</si>
  <si>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</si>
  <si>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</si>
  <si>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</si>
  <si>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</si>
  <si>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</si>
  <si>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</si>
  <si>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</si>
  <si>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</si>
  <si>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</si>
  <si>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</si>
  <si>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</si>
  <si>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</si>
  <si>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</si>
  <si>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</si>
  <si>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</si>
  <si>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</si>
  <si>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</si>
  <si>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</si>
  <si>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</si>
  <si>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</si>
  <si>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</si>
  <si>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</si>
  <si>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</si>
  <si>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</si>
  <si>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</si>
  <si>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</si>
  <si>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</si>
  <si>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</si>
  <si>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</si>
  <si>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</si>
  <si>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</si>
  <si>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</si>
  <si>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</si>
  <si>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</si>
  <si>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</si>
  <si>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</si>
  <si>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</si>
  <si>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</si>
  <si>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</si>
  <si>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</si>
  <si>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</si>
  <si>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</si>
  <si>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</si>
  <si>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</si>
  <si>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</si>
  <si>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</si>
  <si>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</si>
  <si>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</si>
  <si>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</si>
  <si>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</si>
  <si>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</si>
  <si>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</si>
  <si>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</si>
  <si>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</si>
  <si>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</si>
  <si>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</si>
  <si>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</si>
  <si>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</si>
  <si>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</si>
  <si>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</si>
  <si>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</si>
  <si>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</si>
  <si>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</si>
  <si>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</si>
  <si>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</si>
  <si>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</si>
  <si>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</si>
  <si>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</si>
  <si>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</si>
  <si>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</si>
  <si>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</si>
  <si>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</si>
  <si>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</si>
  <si>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</si>
  <si>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</si>
  <si>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</si>
  <si>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</si>
  <si>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</si>
  <si>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</si>
  <si>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</si>
  <si>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</si>
  <si>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</si>
  <si>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</si>
  <si>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</si>
  <si>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</si>
  <si>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</si>
  <si>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</si>
  <si>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</si>
  <si>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</si>
  <si>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</si>
  <si>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</si>
  <si>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</si>
  <si>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</si>
  <si>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</si>
  <si>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</si>
  <si>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</si>
  <si>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</si>
  <si>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</si>
  <si>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</si>
  <si>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</si>
  <si>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</si>
  <si>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</si>
  <si>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</si>
  <si>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</si>
  <si>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</si>
  <si>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</si>
  <si>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</si>
  <si>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</si>
  <si>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</si>
  <si>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</si>
  <si>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</si>
  <si>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</si>
  <si>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</si>
  <si>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</si>
  <si>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</si>
  <si>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</si>
  <si>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</si>
  <si>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</si>
  <si>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</si>
  <si>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</si>
  <si>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</si>
  <si>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</si>
  <si>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</si>
  <si>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</si>
  <si>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</si>
  <si>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</si>
  <si>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</si>
  <si>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</si>
  <si>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</si>
  <si>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</si>
  <si>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</si>
  <si>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</si>
  <si>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</si>
  <si>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</si>
  <si>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</si>
  <si>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</si>
  <si>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</si>
  <si>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</si>
  <si>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</si>
  <si>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</si>
  <si>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</si>
  <si>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</si>
  <si>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</si>
  <si>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</si>
  <si>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</si>
  <si>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</si>
  <si>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</si>
  <si>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</si>
  <si>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</si>
  <si>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</si>
  <si>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</si>
  <si>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</si>
  <si>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</si>
  <si>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</si>
  <si>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</si>
  <si>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</si>
  <si>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</si>
  <si>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</si>
  <si>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</si>
  <si>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</si>
  <si>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</si>
  <si>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</si>
  <si>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</si>
  <si>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</si>
  <si>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</si>
  <si>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</si>
  <si>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</si>
  <si>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</si>
  <si>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</si>
  <si>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</si>
  <si>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</si>
  <si>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</si>
  <si>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</si>
  <si>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</si>
  <si>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</si>
  <si>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</si>
  <si>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</si>
  <si>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</si>
  <si>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</si>
  <si>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</si>
  <si>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</si>
  <si>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</si>
  <si>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</si>
  <si>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</si>
  <si>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</si>
  <si>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</si>
  <si>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</si>
  <si>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</si>
  <si>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</si>
  <si>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</si>
  <si>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</si>
  <si>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</si>
  <si>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</si>
  <si>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</si>
  <si>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</si>
  <si>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</si>
  <si>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</si>
  <si>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</si>
  <si>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</si>
  <si>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</si>
  <si>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</si>
  <si>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</si>
  <si>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</si>
  <si>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</si>
  <si>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</si>
  <si>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</si>
  <si>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</si>
  <si>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</si>
  <si>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</si>
  <si>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</si>
  <si>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</si>
  <si>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</si>
  <si>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</si>
  <si>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</si>
  <si>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</si>
  <si>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</si>
  <si>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</si>
  <si>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</si>
  <si>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</si>
  <si>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</si>
  <si>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</si>
  <si>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</si>
  <si>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</si>
  <si>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</si>
  <si>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</si>
  <si>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</si>
  <si>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</si>
  <si>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</si>
  <si>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</si>
  <si>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</si>
  <si>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</si>
  <si>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</si>
  <si>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</si>
  <si>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</si>
  <si>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</si>
  <si>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</si>
  <si>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</si>
  <si>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</si>
  <si>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</si>
  <si>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</si>
  <si>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</si>
  <si>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</si>
  <si>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</si>
  <si>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</si>
  <si>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</si>
  <si>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</si>
  <si>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</si>
  <si>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</si>
  <si>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</si>
  <si>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</si>
  <si>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</si>
  <si>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</si>
  <si>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</si>
  <si>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</si>
  <si>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</si>
  <si>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</si>
  <si>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</si>
  <si>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</si>
  <si>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</si>
  <si>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</si>
  <si>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</si>
  <si>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</si>
  <si>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</si>
  <si>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</si>
  <si>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</si>
  <si>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</si>
  <si>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</si>
  <si>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</si>
  <si>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</si>
  <si>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</si>
  <si>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</si>
  <si>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</si>
  <si>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</si>
  <si>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</si>
  <si>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</si>
  <si>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</si>
  <si>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</si>
  <si>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</si>
  <si>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</si>
  <si>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</si>
  <si>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</si>
  <si>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</si>
  <si>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</si>
  <si>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</si>
  <si>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</si>
  <si>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</si>
  <si>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</si>
  <si>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</si>
  <si>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</si>
  <si>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</si>
  <si>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</si>
  <si>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</si>
  <si>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</si>
  <si>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</si>
  <si>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</si>
  <si>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</si>
  <si>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</si>
  <si>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</si>
  <si>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</si>
  <si>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</si>
  <si>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</si>
  <si>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</si>
  <si>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</si>
  <si>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</si>
  <si>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</si>
  <si>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</si>
  <si>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</si>
  <si>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</si>
  <si>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</si>
  <si>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</si>
  <si>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</si>
  <si>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</si>
  <si>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</si>
  <si>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</si>
  <si>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</si>
  <si>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</si>
  <si>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</si>
  <si>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</si>
  <si>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</si>
  <si>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</si>
  <si>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</si>
  <si>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</si>
  <si>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</si>
  <si>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</si>
  <si>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</si>
  <si>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</si>
  <si>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</si>
  <si>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</si>
  <si>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</si>
  <si>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</si>
  <si>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</si>
  <si>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</si>
  <si>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</si>
  <si>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</si>
  <si>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</si>
  <si>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</si>
  <si>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</si>
  <si>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</si>
  <si>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</si>
  <si>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</si>
  <si>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</si>
  <si>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</si>
  <si>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</si>
  <si>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</si>
  <si>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</si>
  <si>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</si>
  <si>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</si>
  <si>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</si>
  <si>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</si>
  <si>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</si>
  <si>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</si>
  <si>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</si>
  <si>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</si>
  <si>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</si>
  <si>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</si>
  <si>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</si>
  <si>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</si>
  <si>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</si>
  <si>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</si>
  <si>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</si>
  <si>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</si>
  <si>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</si>
  <si>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</si>
  <si>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</si>
  <si>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</si>
  <si>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</si>
  <si>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</si>
  <si>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</si>
  <si>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</si>
  <si>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</si>
  <si>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</si>
  <si>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</si>
  <si>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</si>
  <si>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</si>
  <si>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</si>
  <si>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</si>
  <si>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</si>
  <si>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</si>
  <si>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</si>
  <si>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</si>
  <si>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</si>
  <si>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</si>
  <si>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</si>
  <si>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</si>
  <si>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</si>
  <si>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</si>
  <si>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</si>
  <si>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</si>
  <si>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</si>
  <si>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</si>
  <si>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</si>
  <si>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</si>
  <si>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</si>
  <si>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</si>
  <si>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</si>
  <si>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</si>
  <si>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</si>
  <si>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</si>
  <si>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</si>
  <si>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</si>
  <si>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</si>
  <si>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</si>
  <si>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</si>
  <si>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</si>
  <si>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</si>
  <si>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</si>
  <si>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</si>
  <si>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</si>
  <si>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</si>
  <si>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</si>
  <si>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</si>
  <si>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</si>
  <si>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</si>
  <si>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</si>
  <si>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</si>
  <si>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</si>
  <si>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</si>
  <si>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</si>
  <si>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</si>
  <si>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</si>
  <si>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</si>
  <si>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</si>
  <si>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</si>
  <si>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</si>
  <si>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</si>
  <si>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</si>
  <si>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</si>
  <si>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</si>
  <si>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</si>
  <si>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</si>
  <si>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</si>
  <si>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</si>
  <si>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</si>
  <si>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</si>
  <si>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</si>
  <si>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</si>
  <si>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</si>
  <si>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</si>
  <si>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</si>
  <si>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</si>
  <si>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</si>
  <si>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</si>
  <si>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</si>
  <si>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</si>
  <si>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</si>
  <si>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</si>
  <si>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</si>
  <si>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</si>
  <si>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</si>
  <si>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</si>
  <si>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</si>
  <si>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</si>
  <si>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</si>
  <si>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</si>
  <si>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</si>
  <si>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</si>
  <si>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</si>
  <si>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</si>
  <si>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</si>
  <si>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</si>
  <si>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</si>
  <si>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</si>
  <si>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</si>
  <si>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</si>
  <si>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</si>
  <si>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</si>
  <si>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</si>
  <si>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</si>
  <si>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</si>
  <si>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</si>
  <si>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</si>
  <si>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</si>
  <si>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</si>
  <si>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</si>
  <si>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</si>
  <si>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</si>
  <si>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</si>
  <si>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</si>
  <si>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</si>
  <si>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</si>
  <si>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</si>
  <si>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</si>
  <si>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</si>
  <si>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</si>
  <si>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</si>
  <si>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</si>
  <si>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</si>
  <si>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</si>
  <si>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</si>
  <si>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</si>
  <si>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</si>
  <si>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</si>
  <si>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</si>
  <si>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</si>
  <si>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</si>
  <si>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</si>
  <si>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</si>
  <si>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</si>
  <si>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</si>
  <si>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</si>
  <si>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</si>
  <si>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</si>
  <si>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</si>
  <si>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</si>
  <si>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</si>
  <si>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</si>
  <si>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</si>
  <si>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</si>
  <si>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</si>
  <si>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</si>
  <si>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</si>
  <si>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</si>
  <si>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</si>
  <si>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</si>
  <si>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</si>
  <si>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</si>
  <si>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</si>
  <si>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</si>
  <si>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</si>
  <si>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</si>
  <si>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</si>
  <si>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</si>
  <si>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</si>
  <si>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</si>
  <si>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</si>
  <si>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</si>
  <si>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</si>
  <si>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</si>
  <si>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</si>
  <si>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</si>
  <si>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</si>
  <si>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</si>
  <si>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</si>
  <si>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</si>
  <si>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</si>
  <si>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</si>
  <si>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</si>
  <si>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</si>
  <si>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</si>
  <si>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</si>
  <si>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</si>
  <si>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</si>
  <si>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</si>
  <si>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</si>
  <si>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</si>
  <si>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</si>
  <si>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</si>
  <si>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</si>
  <si>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</si>
  <si>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</si>
  <si>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</si>
  <si>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</si>
  <si>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</si>
  <si>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</si>
  <si>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</si>
  <si>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</si>
  <si>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</si>
  <si>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</si>
  <si>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</si>
  <si>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</si>
  <si>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</si>
  <si>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</si>
  <si>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</si>
  <si>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</si>
  <si>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</si>
  <si>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</si>
  <si>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</si>
  <si>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</si>
  <si>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</si>
  <si>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</si>
  <si>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</si>
  <si>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</si>
  <si>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</si>
  <si>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</si>
  <si>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</si>
  <si>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</si>
  <si>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</si>
  <si>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</si>
  <si>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</si>
  <si>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</si>
  <si>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</si>
  <si>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</si>
  <si>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</si>
  <si>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</si>
  <si>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</si>
  <si>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</si>
  <si>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</si>
  <si>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</si>
  <si>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</si>
  <si>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</si>
  <si>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</si>
  <si>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</si>
  <si>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</si>
  <si>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</si>
  <si>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</si>
  <si>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</si>
  <si>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</si>
  <si>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</si>
  <si>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</si>
  <si>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</si>
  <si>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</si>
  <si>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</si>
  <si>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</si>
  <si>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</si>
  <si>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</si>
  <si>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</si>
  <si>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</si>
  <si>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</si>
  <si>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</si>
  <si>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</si>
  <si>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</si>
  <si>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</si>
  <si>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</si>
  <si>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</si>
  <si>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</si>
  <si>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</si>
  <si>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</si>
  <si>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</si>
  <si>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</si>
  <si>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</si>
  <si>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</si>
  <si>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</si>
  <si>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</si>
  <si>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</si>
  <si>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</si>
  <si>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</si>
  <si>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</si>
  <si>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</si>
  <si>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</si>
  <si>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</si>
  <si>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</si>
  <si>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</si>
  <si>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</si>
  <si>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</si>
  <si>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</si>
  <si>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</si>
  <si>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</si>
  <si>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</si>
  <si>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</si>
  <si>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</si>
  <si>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</si>
  <si>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</si>
  <si>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</si>
  <si>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</si>
  <si>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</si>
  <si>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</si>
  <si>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</si>
  <si>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</si>
  <si>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</si>
  <si>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</si>
  <si>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</si>
  <si>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</si>
  <si>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</si>
  <si>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</si>
  <si>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</si>
  <si>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</si>
  <si>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</si>
  <si>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</si>
  <si>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</si>
  <si>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</si>
  <si>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</si>
  <si>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</si>
  <si>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</si>
  <si>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</si>
  <si>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</si>
  <si>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</si>
  <si>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</si>
  <si>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</si>
  <si>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</si>
  <si>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</si>
  <si>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</si>
  <si>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</si>
  <si>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</si>
  <si>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</si>
  <si>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</si>
  <si>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</si>
  <si>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</si>
  <si>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</si>
  <si>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</si>
  <si>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</si>
  <si>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</si>
  <si>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</si>
  <si>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</si>
  <si>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</si>
  <si>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</si>
  <si>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</si>
  <si>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</si>
  <si>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</si>
  <si>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</si>
  <si>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</si>
  <si>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</si>
  <si>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</si>
  <si>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</si>
  <si>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</si>
  <si>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</si>
  <si>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</si>
  <si>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</si>
  <si>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</si>
  <si>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</si>
  <si>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</si>
  <si>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</si>
  <si>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</si>
  <si>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</si>
  <si>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</si>
  <si>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</si>
  <si>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</si>
  <si>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</si>
  <si>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</si>
  <si>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</si>
  <si>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</si>
  <si>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</si>
  <si>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</si>
  <si>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</si>
  <si>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</si>
  <si>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</si>
  <si>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</si>
  <si>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</si>
  <si>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</si>
  <si>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</si>
  <si>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</si>
  <si>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</si>
  <si>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</si>
  <si>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</si>
  <si>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</si>
  <si>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</si>
  <si>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</si>
  <si>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</si>
  <si>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</si>
  <si>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</si>
  <si>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</si>
  <si>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</si>
  <si>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</si>
  <si>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</si>
  <si>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</si>
  <si>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</si>
  <si>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</si>
  <si>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</si>
  <si>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</si>
  <si>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</si>
  <si>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</si>
  <si>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</si>
  <si>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</si>
  <si>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</si>
  <si>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</si>
  <si>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</si>
  <si>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</si>
  <si>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</si>
  <si>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</si>
  <si>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</si>
  <si>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</si>
  <si>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</si>
  <si>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</si>
  <si>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</si>
  <si>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</si>
  <si>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</si>
  <si>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</si>
  <si>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</si>
  <si>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</si>
  <si>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</si>
  <si>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</si>
  <si>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</si>
  <si>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</si>
  <si>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</si>
  <si>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</si>
  <si>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</si>
  <si>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</si>
  <si>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</si>
  <si>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</si>
  <si>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</si>
  <si>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</si>
  <si>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</si>
  <si>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</si>
  <si>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</si>
  <si>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</si>
  <si>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</si>
  <si>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</si>
  <si>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</si>
  <si>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</si>
  <si>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</si>
  <si>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</si>
  <si>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</si>
  <si>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</si>
  <si>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</si>
  <si>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</si>
  <si>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</si>
  <si>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</si>
  <si>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</si>
  <si>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</si>
  <si>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</si>
  <si>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</si>
  <si>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</si>
  <si>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</si>
  <si>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</si>
  <si>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</si>
  <si>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</si>
  <si>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</si>
  <si>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</si>
  <si>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</si>
  <si>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</si>
  <si>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</si>
  <si>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</si>
  <si>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</si>
  <si>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</si>
  <si>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</si>
  <si>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</si>
  <si>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</si>
  <si>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</si>
  <si>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</si>
  <si>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</si>
  <si>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</si>
  <si>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</si>
  <si>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</si>
  <si>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</si>
  <si>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</si>
  <si>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</si>
  <si>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</si>
  <si>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</si>
  <si>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</si>
  <si>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</si>
  <si>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</si>
  <si>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</si>
  <si>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</si>
  <si>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</si>
  <si>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</si>
  <si>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</si>
  <si>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</si>
  <si>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</si>
  <si>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</si>
  <si>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</si>
  <si>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</si>
  <si>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</si>
  <si>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</si>
  <si>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</si>
  <si>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</si>
  <si>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</si>
  <si>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</si>
  <si>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</si>
  <si>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</si>
  <si>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</si>
  <si>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</si>
  <si>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</si>
  <si>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</si>
  <si>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</si>
  <si>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</si>
  <si>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</si>
  <si>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</si>
  <si>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</si>
  <si>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</si>
  <si>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</si>
  <si>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</si>
  <si>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</si>
  <si>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</si>
  <si>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</si>
  <si>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</si>
  <si>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</si>
  <si>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</si>
  <si>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</si>
  <si>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</si>
  <si>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</si>
  <si>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</si>
  <si>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</si>
  <si>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</si>
  <si>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</si>
  <si>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</si>
  <si>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</si>
  <si>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</si>
  <si>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</si>
  <si>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</si>
  <si>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</si>
  <si>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</si>
  <si>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</si>
  <si>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</si>
  <si>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</si>
  <si>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</si>
  <si>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</si>
  <si>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</si>
  <si>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</si>
  <si>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</si>
  <si>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</si>
  <si>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</si>
  <si>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</si>
  <si>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</si>
  <si>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</si>
  <si>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</si>
  <si>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</si>
  <si>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</si>
  <si>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</si>
  <si>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</si>
  <si>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</si>
  <si>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</si>
  <si>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</si>
  <si>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</si>
  <si>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</si>
  <si>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</si>
  <si>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</si>
  <si>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</si>
  <si>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</si>
  <si>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</si>
  <si>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</si>
  <si>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</si>
  <si>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</si>
  <si>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</si>
  <si>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</si>
  <si>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</si>
  <si>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</si>
  <si>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</si>
  <si>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</si>
  <si>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</si>
  <si>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</si>
  <si>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</si>
  <si>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</si>
  <si>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</si>
  <si>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</si>
  <si>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</si>
  <si>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</si>
  <si>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</si>
  <si>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</si>
  <si>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</si>
  <si>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</si>
  <si>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</si>
  <si>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</si>
  <si>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</si>
  <si>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</si>
  <si>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</si>
  <si>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</si>
  <si>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</si>
  <si>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</si>
  <si>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</si>
  <si>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</si>
  <si>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</si>
  <si>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</si>
  <si>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</si>
  <si>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</si>
  <si>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</si>
  <si>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</si>
  <si>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</si>
  <si>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</si>
  <si>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</si>
  <si>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</si>
  <si>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</si>
  <si>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</si>
  <si>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</si>
  <si>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</si>
  <si>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</si>
  <si>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</si>
  <si>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</si>
  <si>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</si>
  <si>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</si>
  <si>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</si>
  <si>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</si>
  <si>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</si>
  <si>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</si>
  <si>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</si>
  <si>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</si>
  <si>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</si>
  <si>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</si>
  <si>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</si>
  <si>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</si>
  <si>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</si>
  <si>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</si>
  <si>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</si>
  <si>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</si>
  <si>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</si>
  <si>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</si>
  <si>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</si>
  <si>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</si>
  <si>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</si>
  <si>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</si>
  <si>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</si>
  <si>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</si>
  <si>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</si>
  <si>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</si>
  <si>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</si>
  <si>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</si>
  <si>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</si>
  <si>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</si>
  <si>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</si>
  <si>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</si>
  <si>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</si>
  <si>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</si>
  <si>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</si>
  <si>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</si>
  <si>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</si>
  <si>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</si>
  <si>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</si>
  <si>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</si>
  <si>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</si>
  <si>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</si>
  <si>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</si>
  <si>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</si>
  <si>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</si>
  <si>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</si>
  <si>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</si>
  <si>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</si>
  <si>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</si>
  <si>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</si>
  <si>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</si>
  <si>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</si>
  <si>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</si>
  <si>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</si>
  <si>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</si>
  <si>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</si>
  <si>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</si>
  <si>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</si>
  <si>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</si>
  <si>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</si>
  <si>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</si>
  <si>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</si>
  <si>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</si>
  <si>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</si>
  <si>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</si>
  <si>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</si>
  <si>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</si>
  <si>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</si>
  <si>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</si>
  <si>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</si>
  <si>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</si>
  <si>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</si>
  <si>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</si>
  <si>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</si>
  <si>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</si>
  <si>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</si>
  <si>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</si>
  <si>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</si>
  <si>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</si>
  <si>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</si>
  <si>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</si>
  <si>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</si>
  <si>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</si>
  <si>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</si>
  <si>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</si>
  <si>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</si>
  <si>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</si>
  <si>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</si>
  <si>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</si>
  <si>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</si>
  <si>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</si>
  <si>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</si>
  <si>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</si>
  <si>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</si>
  <si>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</si>
  <si>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</si>
  <si>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</si>
  <si>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</si>
  <si>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</si>
  <si>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</si>
  <si>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</si>
  <si>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</si>
  <si>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</si>
  <si>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</si>
  <si>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</si>
  <si>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</si>
  <si>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</si>
  <si>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</si>
  <si>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</si>
  <si>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</si>
  <si>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</si>
  <si>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</si>
  <si>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</si>
  <si>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</si>
  <si>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</si>
  <si>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</si>
  <si>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</si>
  <si>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</si>
  <si>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</si>
  <si>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</si>
  <si>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</si>
  <si>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</si>
  <si>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</si>
  <si>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</si>
  <si>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</si>
  <si>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</si>
  <si>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</si>
  <si>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</si>
  <si>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</si>
  <si>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</si>
  <si>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</si>
  <si>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</si>
  <si>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</si>
  <si>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</si>
  <si>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</si>
  <si>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</si>
  <si>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</si>
  <si>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</si>
  <si>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</si>
  <si>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</si>
  <si>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</si>
  <si>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</si>
  <si>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</si>
  <si>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</si>
  <si>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</si>
  <si>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</si>
  <si>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</si>
  <si>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</si>
  <si>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</si>
  <si>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</si>
  <si>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</si>
  <si>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</si>
  <si>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</si>
  <si>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</si>
  <si>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</si>
  <si>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</si>
  <si>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</si>
  <si>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</si>
  <si>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</si>
  <si>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</si>
  <si>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</si>
  <si>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</si>
  <si>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</si>
  <si>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</si>
  <si>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</si>
  <si>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</si>
  <si>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</si>
  <si>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</si>
  <si>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</si>
  <si>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</si>
  <si>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</si>
  <si>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</si>
  <si>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</si>
  <si>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</si>
  <si>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</si>
  <si>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</si>
  <si>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</si>
  <si>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</si>
  <si>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</si>
  <si>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</si>
  <si>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</si>
  <si>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</si>
  <si>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</si>
  <si>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</si>
  <si>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</si>
  <si>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</si>
  <si>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</si>
  <si>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</si>
  <si>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</si>
  <si>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</si>
  <si>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</si>
  <si>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</si>
  <si>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</si>
  <si>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</si>
  <si>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</si>
  <si>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</si>
  <si>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</si>
  <si>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</si>
  <si>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</si>
  <si>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</si>
  <si>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</si>
  <si>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</si>
  <si>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</si>
  <si>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</si>
  <si>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</si>
  <si>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</si>
  <si>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</si>
  <si>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</si>
  <si>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</si>
  <si>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</si>
  <si>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</si>
  <si>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</si>
  <si>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</si>
  <si>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</si>
  <si>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</si>
  <si>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</si>
  <si>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</si>
  <si>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</si>
  <si>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</si>
  <si>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</si>
  <si>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</si>
  <si>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</si>
  <si>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</si>
  <si>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</si>
  <si>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</si>
  <si>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</si>
  <si>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</si>
  <si>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</si>
  <si>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</si>
  <si>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</si>
  <si>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</si>
  <si>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</si>
  <si>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</si>
  <si>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</si>
  <si>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</si>
  <si>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</si>
  <si>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</si>
  <si>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</si>
  <si>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</si>
  <si>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</si>
  <si>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</si>
  <si>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</si>
  <si>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</si>
  <si>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</si>
  <si>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</si>
  <si>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</si>
  <si>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</si>
  <si>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</si>
  <si>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</si>
  <si>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</si>
  <si>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</si>
  <si>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</si>
  <si>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</si>
  <si>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</si>
  <si>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</si>
  <si>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</si>
  <si>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</si>
  <si>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</si>
  <si>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</si>
  <si>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</si>
  <si>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</si>
  <si>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</si>
  <si>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</si>
  <si>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</si>
  <si>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</si>
  <si>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</si>
  <si>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</si>
  <si>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</si>
  <si>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</si>
  <si>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</si>
  <si>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</si>
  <si>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</si>
  <si>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</si>
  <si>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</si>
  <si>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</si>
  <si>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</si>
  <si>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</si>
  <si>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</si>
  <si>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</si>
  <si>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</si>
  <si>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</si>
  <si>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</si>
  <si>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</si>
  <si>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</si>
  <si>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</si>
  <si>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</si>
  <si>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</si>
  <si>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</si>
  <si>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</si>
  <si>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</si>
  <si>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</si>
  <si>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</si>
  <si>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</si>
  <si>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</si>
  <si>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</si>
  <si>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</si>
  <si>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</si>
  <si>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</si>
  <si>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</si>
  <si>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</si>
  <si>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</si>
  <si>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</si>
  <si>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</si>
  <si>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</si>
  <si>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</si>
  <si>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</si>
  <si>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</si>
  <si>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</si>
  <si>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</si>
  <si>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</si>
  <si>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</si>
  <si>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</si>
  <si>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</si>
  <si>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</si>
  <si>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</si>
  <si>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</si>
  <si>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</si>
  <si>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</si>
  <si>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</si>
  <si>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</si>
  <si>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</si>
  <si>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</si>
  <si>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</si>
  <si>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</si>
  <si>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</si>
  <si>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</si>
  <si>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</si>
  <si>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</si>
  <si>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</si>
  <si>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</si>
  <si>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</si>
  <si>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</si>
  <si>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</si>
  <si>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</si>
  <si>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</si>
  <si>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</si>
  <si>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</si>
  <si>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</si>
  <si>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</si>
  <si>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</si>
  <si>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</si>
  <si>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</si>
  <si>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</si>
  <si>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</si>
  <si>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</si>
  <si>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</si>
  <si>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</si>
  <si>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</si>
  <si>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</si>
  <si>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</si>
  <si>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</si>
  <si>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</si>
  <si>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</si>
  <si>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</si>
  <si>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</si>
  <si>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</si>
  <si>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</si>
  <si>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</si>
  <si>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</si>
  <si>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</si>
  <si>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</si>
  <si>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</si>
  <si>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</si>
  <si>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</si>
  <si>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</si>
  <si>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</si>
  <si>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</si>
  <si>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</si>
  <si>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</si>
  <si>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</si>
  <si>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</si>
  <si>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</si>
  <si>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</si>
  <si>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</si>
  <si>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</si>
  <si>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</si>
  <si>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</si>
  <si>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</si>
  <si>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</si>
  <si>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</si>
  <si>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</si>
  <si>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</si>
  <si>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</si>
  <si>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</si>
  <si>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</si>
  <si>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</si>
  <si>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</si>
  <si>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</si>
  <si>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</si>
  <si>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</si>
  <si>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</si>
  <si>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</si>
  <si>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</si>
  <si>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</si>
  <si>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</si>
  <si>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</si>
  <si>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</si>
  <si>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</si>
  <si>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</si>
  <si>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</si>
  <si>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</si>
  <si>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</si>
  <si>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</si>
  <si>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</si>
  <si>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</si>
  <si>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</si>
  <si>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</si>
  <si>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</si>
  <si>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</si>
  <si>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</si>
  <si>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</si>
  <si>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</si>
  <si>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</si>
  <si>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</si>
  <si>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</si>
  <si>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</si>
  <si>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</si>
  <si>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</si>
  <si>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</si>
  <si>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</si>
  <si>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</si>
  <si>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</si>
  <si>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</si>
  <si>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</si>
  <si>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</si>
  <si>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</si>
  <si>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</si>
  <si>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</si>
  <si>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</si>
  <si>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</si>
  <si>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</si>
  <si>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</si>
  <si>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</si>
  <si>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</si>
  <si>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</si>
  <si>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</si>
  <si>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</si>
  <si>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</si>
  <si>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</si>
  <si>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</si>
  <si>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</si>
  <si>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</si>
  <si>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</si>
  <si>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</si>
  <si>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</si>
  <si>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</si>
  <si>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</si>
  <si>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</si>
  <si>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</si>
  <si>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</si>
  <si>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</si>
  <si>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</si>
  <si>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</si>
  <si>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</si>
  <si>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</si>
  <si>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</si>
  <si>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</si>
  <si>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</si>
  <si>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</si>
  <si>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</si>
  <si>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</si>
  <si>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</si>
  <si>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</si>
  <si>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</si>
  <si>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</si>
  <si>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</si>
  <si>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</si>
  <si>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</si>
  <si>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</si>
  <si>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</si>
  <si>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</si>
  <si>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</si>
  <si>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</si>
  <si>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</si>
  <si>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</si>
  <si>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</si>
  <si>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</si>
  <si>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</si>
  <si>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</si>
  <si>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</si>
  <si>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</si>
  <si>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</si>
  <si>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</si>
  <si>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</si>
  <si>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</si>
  <si>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</si>
  <si>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</si>
  <si>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</si>
  <si>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</si>
  <si>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</si>
  <si>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</si>
  <si>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</si>
  <si>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</si>
  <si>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</si>
  <si>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</si>
  <si>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</si>
  <si>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</si>
  <si>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</si>
  <si>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</si>
  <si>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</si>
  <si>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</si>
  <si>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</si>
  <si>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</si>
  <si>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</si>
  <si>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</si>
  <si>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</si>
  <si>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</si>
  <si>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</si>
  <si>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</si>
  <si>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</si>
  <si>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</si>
  <si>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</si>
  <si>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</si>
  <si>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</si>
  <si>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</si>
  <si>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</si>
  <si>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</si>
  <si>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</si>
  <si>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</si>
  <si>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</si>
  <si>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</si>
  <si>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</si>
  <si>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</si>
  <si>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</si>
  <si>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</si>
  <si>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</si>
  <si>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</si>
  <si>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</si>
  <si>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</si>
  <si>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</si>
  <si>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</si>
  <si>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</si>
  <si>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</si>
  <si>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</si>
  <si>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</si>
  <si>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</si>
  <si>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</si>
  <si>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</si>
  <si>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</si>
  <si>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</si>
  <si>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</si>
  <si>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</si>
  <si>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</si>
  <si>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</si>
  <si>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</si>
  <si>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</si>
  <si>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</si>
  <si>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</si>
  <si>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</si>
  <si>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</si>
  <si>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</si>
  <si>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</si>
  <si>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</si>
  <si>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</si>
  <si>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</si>
  <si>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</si>
  <si>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</si>
  <si>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</si>
  <si>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</si>
  <si>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</si>
  <si>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</si>
  <si>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</si>
  <si>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</si>
  <si>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</si>
  <si>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</si>
  <si>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</si>
  <si>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</si>
  <si>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</si>
  <si>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</si>
  <si>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</si>
  <si>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</si>
  <si>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</si>
  <si>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</si>
  <si>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</si>
  <si>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</si>
  <si>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</si>
  <si>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</si>
  <si>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</si>
  <si>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</si>
  <si>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</si>
  <si>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</si>
  <si>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</si>
  <si>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</si>
  <si>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</si>
  <si>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</si>
  <si>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</si>
  <si>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</si>
  <si>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</si>
  <si>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</si>
  <si>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</si>
  <si>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</si>
  <si>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</si>
  <si>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</si>
  <si>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</si>
  <si>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</si>
  <si>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</si>
  <si>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</si>
  <si>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</si>
  <si>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</si>
  <si>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</si>
  <si>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</si>
  <si>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</si>
  <si>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</si>
  <si>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</si>
  <si>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</si>
  <si>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</si>
  <si>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</si>
  <si>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</si>
  <si>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</si>
  <si>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</si>
  <si>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</si>
  <si>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</si>
  <si>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</si>
  <si>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</si>
  <si>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</si>
  <si>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</si>
  <si>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</si>
  <si>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</si>
  <si>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</si>
  <si>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Jornal SMMMLV - SMDLV 2020</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</si>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</sst>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07">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4" fontId="7" fillId="25" borderId="6" xfId="1" applyNumberFormat="1" applyFont="1" applyFill="1" applyBorder="1" applyProtection="1"/>
    <xf numFmtId="164" fontId="7" fillId="25" borderId="6" xfId="11" applyFont="1" applyFill="1" applyBorder="1" applyProtection="1"/>
    <xf numFmtId="164" fontId="3" fillId="5" borderId="4" xfId="11" applyFont="1" applyFill="1" applyBorder="1" applyProtection="1"/>
    <xf numFmtId="164" fontId="3" fillId="16" borderId="63" xfId="11" applyFont="1" applyFill="1" applyBorder="1" applyProtection="1"/>
    <xf numFmtId="0" fontId="0" fillId="29" borderId="3" xfId="2" applyFont="1" applyFill="1" applyBorder="1" applyAlignment="1" applyProtection="1">
      <alignment horizontal="center" vertical="center"/>
    </xf>
    <xf numFmtId="0" fontId="5" fillId="29" borderId="3" xfId="2" applyFont="1" applyFill="1" applyBorder="1" applyAlignment="1" applyProtection="1">
      <alignment horizontal="center" vertical="center" wrapText="1"/>
    </xf>
    <xf numFmtId="0" fontId="5" fillId="29" borderId="3" xfId="2" applyFont="1" applyFill="1" applyBorder="1" applyAlignment="1" applyProtection="1">
      <alignment wrapText="1"/>
    </xf>
    <xf numFmtId="178" fontId="5" fillId="29" borderId="3" xfId="2" applyNumberFormat="1" applyFont="1" applyFill="1" applyBorder="1" applyAlignment="1" applyProtection="1">
      <alignment horizontal="center"/>
    </xf>
    <xf numFmtId="0" fontId="0" fillId="26" borderId="3" xfId="2" applyFont="1" applyFill="1" applyBorder="1" applyProtection="1"/>
    <xf numFmtId="0" fontId="0" fillId="26" borderId="3" xfId="2" applyFont="1" applyFill="1" applyBorder="1" applyAlignment="1" applyProtection="1">
      <alignment horizontal="center" vertical="center" wrapText="1"/>
    </xf>
    <xf numFmtId="0" fontId="0" fillId="26" borderId="3" xfId="2" applyFont="1" applyFill="1" applyBorder="1" applyAlignment="1" applyProtection="1">
      <alignment wrapText="1"/>
    </xf>
    <xf numFmtId="3" fontId="5" fillId="26" borderId="3" xfId="2" applyNumberFormat="1" applyFont="1" applyFill="1" applyBorder="1" applyProtection="1"/>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5" fontId="5" fillId="26" borderId="3" xfId="9" applyFont="1" applyFill="1" applyBorder="1" applyProtection="1">
      <protection locked="0"/>
    </xf>
    <xf numFmtId="165" fontId="5" fillId="26" borderId="3" xfId="9" applyFont="1" applyFill="1" applyBorder="1" applyAlignment="1" applyProtection="1">
      <alignment horizontal="center" vertical="center"/>
      <protection locked="0"/>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2020</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PUTUMAYO</a:t>
          </a:r>
        </a:p>
        <a:p>
          <a:pPr algn="l"/>
          <a:endParaRPr lang="es-CO" sz="1100"/>
        </a:p>
      </xdr:txBody>
    </xdr:sp>
    <xdr:clientData/>
  </xdr:twoCellAnchor>
  <xdr:twoCellAnchor>
    <xdr:from>
      <xdr:col>0</xdr:col>
      <xdr:colOff>28086</xdr:colOff>
      <xdr:row>47</xdr:row>
      <xdr:rowOff>36633</xdr:rowOff>
    </xdr:from>
    <xdr:to>
      <xdr:col>21</xdr:col>
      <xdr:colOff>67362</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28086" y="9021883"/>
          <a:ext cx="20787901" cy="1265116"/>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B56" sqref="B56"/>
    </sheetView>
  </sheetViews>
  <sheetFormatPr baseColWidth="10" defaultRowHeight="15"/>
  <cols>
    <col min="2" max="2" width="10.7109375" customWidth="1"/>
    <col min="8" max="8" width="83" customWidth="1"/>
    <col min="26" max="26" width="11.140625" customWidth="1"/>
  </cols>
  <sheetData>
    <row r="1" spans="1:38" ht="15.75" thickTop="1">
      <c r="A1" s="117"/>
      <c r="B1" s="118"/>
      <c r="C1" s="118"/>
      <c r="D1" s="118"/>
      <c r="E1" s="118"/>
      <c r="F1" s="118"/>
      <c r="G1" s="118"/>
      <c r="H1" s="119"/>
      <c r="Z1" s="221"/>
      <c r="AA1" s="221"/>
      <c r="AB1" s="221"/>
      <c r="AC1" s="221"/>
      <c r="AD1" s="221"/>
      <c r="AE1" s="221"/>
      <c r="AF1" s="221"/>
      <c r="AG1" s="221"/>
      <c r="AH1" s="221"/>
      <c r="AI1" s="221"/>
      <c r="AJ1" s="221"/>
      <c r="AK1" s="221"/>
      <c r="AL1" s="221"/>
    </row>
    <row r="2" spans="1:38">
      <c r="A2" s="120"/>
      <c r="B2" s="121"/>
      <c r="C2" s="121"/>
      <c r="D2" s="121"/>
      <c r="E2" s="121"/>
      <c r="F2" s="121"/>
      <c r="G2" s="121"/>
      <c r="H2" s="122"/>
      <c r="Z2" s="221"/>
      <c r="AA2" s="221"/>
      <c r="AB2" s="221"/>
      <c r="AC2" s="221"/>
      <c r="AD2" s="221"/>
      <c r="AE2" s="221"/>
      <c r="AF2" s="221"/>
      <c r="AG2" s="221"/>
      <c r="AH2" s="221"/>
      <c r="AI2" s="221"/>
      <c r="AJ2" s="221"/>
      <c r="AK2" s="221"/>
      <c r="AL2" s="221"/>
    </row>
    <row r="3" spans="1:38">
      <c r="A3" s="120"/>
      <c r="B3" s="121"/>
      <c r="C3" s="121"/>
      <c r="D3" s="121"/>
      <c r="E3" s="121"/>
      <c r="F3" s="121"/>
      <c r="G3" s="121"/>
      <c r="H3" s="122"/>
      <c r="Z3" s="221"/>
      <c r="AA3" s="221"/>
      <c r="AB3" s="221"/>
      <c r="AC3" s="221"/>
      <c r="AD3" s="221"/>
      <c r="AE3" s="221"/>
      <c r="AF3" s="221"/>
      <c r="AG3" s="221"/>
      <c r="AH3" s="221"/>
      <c r="AI3" s="221"/>
      <c r="AJ3" s="221"/>
      <c r="AK3" s="221"/>
      <c r="AL3" s="221"/>
    </row>
    <row r="4" spans="1:38">
      <c r="A4" s="120"/>
      <c r="B4" s="121"/>
      <c r="C4" s="121"/>
      <c r="D4" s="121"/>
      <c r="E4" s="121"/>
      <c r="F4" s="121"/>
      <c r="G4" s="121"/>
      <c r="H4" s="122"/>
      <c r="Z4" s="221"/>
      <c r="AA4" s="221"/>
      <c r="AB4" s="221"/>
      <c r="AC4" s="221"/>
      <c r="AD4" s="221"/>
      <c r="AE4" s="221"/>
      <c r="AF4" s="221"/>
      <c r="AG4" s="221"/>
      <c r="AH4" s="221"/>
      <c r="AI4" s="221"/>
      <c r="AJ4" s="221"/>
      <c r="AK4" s="221"/>
      <c r="AL4" s="221"/>
    </row>
    <row r="5" spans="1:38">
      <c r="A5" s="120"/>
      <c r="B5" s="121"/>
      <c r="C5" s="121"/>
      <c r="D5" s="121"/>
      <c r="E5" s="121"/>
      <c r="F5" s="121"/>
      <c r="G5" s="121"/>
      <c r="H5" s="122"/>
      <c r="Z5" s="221"/>
      <c r="AA5" s="221"/>
      <c r="AB5" s="221"/>
      <c r="AC5" s="221"/>
      <c r="AD5" s="221"/>
      <c r="AE5" s="221"/>
      <c r="AF5" s="221"/>
      <c r="AG5" s="221"/>
      <c r="AH5" s="221"/>
      <c r="AI5" s="221"/>
      <c r="AJ5" s="221"/>
      <c r="AK5" s="221"/>
      <c r="AL5" s="221"/>
    </row>
    <row r="6" spans="1:38">
      <c r="A6" s="120"/>
      <c r="B6" s="121"/>
      <c r="C6" s="121"/>
      <c r="D6" s="121"/>
      <c r="E6" s="121"/>
      <c r="F6" s="121"/>
      <c r="G6" s="121"/>
      <c r="H6" s="122"/>
      <c r="Z6" s="221"/>
      <c r="AA6" s="221"/>
      <c r="AB6" s="221"/>
      <c r="AC6" s="221"/>
      <c r="AD6" s="221"/>
      <c r="AE6" s="221"/>
      <c r="AF6" s="221"/>
      <c r="AG6" s="221"/>
      <c r="AH6" s="221"/>
      <c r="AI6" s="221"/>
      <c r="AJ6" s="221"/>
      <c r="AK6" s="221"/>
      <c r="AL6" s="221"/>
    </row>
    <row r="7" spans="1:38">
      <c r="A7" s="120"/>
      <c r="B7" s="121"/>
      <c r="C7" s="121"/>
      <c r="D7" s="121"/>
      <c r="E7" s="121"/>
      <c r="F7" s="121"/>
      <c r="G7" s="121"/>
      <c r="H7" s="122"/>
      <c r="Z7" s="221"/>
      <c r="AA7" s="221"/>
      <c r="AB7" s="221"/>
      <c r="AC7" s="221"/>
      <c r="AD7" s="221"/>
      <c r="AE7" s="221"/>
      <c r="AF7" s="221"/>
      <c r="AG7" s="221"/>
      <c r="AH7" s="221"/>
      <c r="AI7" s="221"/>
      <c r="AJ7" s="221"/>
      <c r="AK7" s="221"/>
      <c r="AL7" s="221"/>
    </row>
    <row r="8" spans="1:38">
      <c r="A8" s="120"/>
      <c r="B8" s="121"/>
      <c r="C8" s="121"/>
      <c r="D8" s="121"/>
      <c r="E8" s="121"/>
      <c r="F8" s="121"/>
      <c r="G8" s="121"/>
      <c r="H8" s="122"/>
      <c r="I8" s="121"/>
      <c r="J8" s="121"/>
      <c r="K8" s="121"/>
      <c r="L8" s="121"/>
      <c r="M8" s="121"/>
      <c r="N8" s="121"/>
      <c r="O8" s="121"/>
      <c r="P8" s="121"/>
      <c r="Q8" s="121"/>
      <c r="R8" s="121"/>
      <c r="S8" s="121"/>
      <c r="T8" s="121"/>
      <c r="U8" s="121"/>
      <c r="V8" s="121"/>
      <c r="W8" s="121"/>
      <c r="X8" s="121"/>
      <c r="Y8" s="121"/>
      <c r="Z8" s="220"/>
      <c r="AA8" s="221"/>
      <c r="AB8" s="221"/>
      <c r="AC8" s="221"/>
      <c r="AD8" s="221"/>
      <c r="AE8" s="221"/>
      <c r="AF8" s="221"/>
      <c r="AG8" s="221"/>
      <c r="AH8" s="221"/>
      <c r="AI8" s="221"/>
      <c r="AJ8" s="221"/>
      <c r="AK8" s="221"/>
      <c r="AL8" s="221"/>
    </row>
    <row r="9" spans="1:38">
      <c r="A9" s="120"/>
      <c r="B9" s="121"/>
      <c r="C9" s="121"/>
      <c r="D9" s="121"/>
      <c r="E9" s="121"/>
      <c r="F9" s="121"/>
      <c r="G9" s="121"/>
      <c r="H9" s="121"/>
      <c r="I9" s="121"/>
      <c r="J9" s="121"/>
      <c r="K9" s="121"/>
      <c r="L9" s="121"/>
      <c r="M9" s="121"/>
      <c r="N9" s="121"/>
      <c r="O9" s="121"/>
      <c r="P9" s="121"/>
      <c r="Q9" s="121"/>
      <c r="R9" s="121"/>
      <c r="S9" s="121"/>
      <c r="T9" s="121"/>
      <c r="U9" s="121"/>
      <c r="V9" s="121"/>
      <c r="W9" s="121"/>
      <c r="X9" s="121"/>
      <c r="Y9" s="121"/>
      <c r="Z9" s="220"/>
      <c r="AA9" s="221"/>
      <c r="AB9" s="221"/>
      <c r="AC9" s="221"/>
      <c r="AD9" s="221"/>
      <c r="AE9" s="221"/>
      <c r="AF9" s="221"/>
      <c r="AG9" s="221"/>
      <c r="AH9" s="221"/>
      <c r="AI9" s="221"/>
      <c r="AJ9" s="221"/>
      <c r="AK9" s="221"/>
      <c r="AL9" s="221"/>
    </row>
    <row r="10" spans="1:38">
      <c r="A10" s="120"/>
      <c r="B10" s="121"/>
      <c r="C10" s="121"/>
      <c r="D10" s="121"/>
      <c r="E10" s="121"/>
      <c r="F10" s="121"/>
      <c r="G10" s="121"/>
      <c r="H10" s="121"/>
      <c r="I10" s="121"/>
      <c r="J10" s="121"/>
      <c r="K10" s="121"/>
      <c r="L10" s="121"/>
      <c r="M10" s="121"/>
      <c r="N10" s="121"/>
      <c r="O10" s="121"/>
      <c r="P10" s="121"/>
      <c r="Q10" s="121"/>
      <c r="R10" s="121"/>
      <c r="S10" s="121"/>
      <c r="T10" s="121"/>
      <c r="U10" s="121"/>
      <c r="V10" s="121"/>
      <c r="W10" s="121"/>
      <c r="X10" s="121"/>
      <c r="Y10" s="121"/>
      <c r="Z10" s="220"/>
      <c r="AA10" s="221"/>
      <c r="AB10" s="221"/>
      <c r="AC10" s="221"/>
      <c r="AD10" s="221"/>
      <c r="AE10" s="221"/>
      <c r="AF10" s="221"/>
      <c r="AG10" s="221"/>
      <c r="AH10" s="221"/>
      <c r="AI10" s="221"/>
      <c r="AJ10" s="221"/>
      <c r="AK10" s="221"/>
      <c r="AL10" s="221"/>
    </row>
    <row r="11" spans="1:38">
      <c r="A11" s="120"/>
      <c r="B11" s="121"/>
      <c r="C11" s="121"/>
      <c r="D11" s="121"/>
      <c r="E11" s="121"/>
      <c r="F11" s="121"/>
      <c r="G11" s="121"/>
      <c r="H11" s="121"/>
      <c r="I11" s="121"/>
      <c r="J11" s="121"/>
      <c r="K11" s="121"/>
      <c r="L11" s="121"/>
      <c r="M11" s="121"/>
      <c r="N11" s="121"/>
      <c r="O11" s="121"/>
      <c r="P11" s="121"/>
      <c r="Q11" s="121"/>
      <c r="R11" s="121"/>
      <c r="S11" s="121"/>
      <c r="T11" s="121"/>
      <c r="U11" s="121"/>
      <c r="V11" s="121"/>
      <c r="W11" s="121"/>
      <c r="X11" s="121"/>
      <c r="Y11" s="121"/>
      <c r="Z11" s="220"/>
      <c r="AA11" s="221"/>
      <c r="AB11" s="221"/>
      <c r="AC11" s="221"/>
      <c r="AD11" s="221"/>
      <c r="AE11" s="221"/>
      <c r="AF11" s="221"/>
      <c r="AG11" s="221"/>
      <c r="AH11" s="221"/>
      <c r="AI11" s="221"/>
      <c r="AJ11" s="221"/>
      <c r="AK11" s="221"/>
      <c r="AL11" s="221"/>
    </row>
    <row r="12" spans="1:38">
      <c r="A12" s="120"/>
      <c r="B12" s="121"/>
      <c r="C12" s="121"/>
      <c r="D12" s="121"/>
      <c r="E12" s="121"/>
      <c r="F12" s="121"/>
      <c r="G12" s="121"/>
      <c r="H12" s="121"/>
      <c r="I12" s="121"/>
      <c r="J12" s="121"/>
      <c r="K12" s="121"/>
      <c r="L12" s="121"/>
      <c r="M12" s="121"/>
      <c r="N12" s="121"/>
      <c r="O12" s="121"/>
      <c r="P12" s="121"/>
      <c r="Q12" s="121"/>
      <c r="R12" s="121"/>
      <c r="S12" s="121"/>
      <c r="T12" s="121"/>
      <c r="U12" s="121"/>
      <c r="V12" s="121"/>
      <c r="W12" s="121"/>
      <c r="X12" s="121"/>
      <c r="Y12" s="121"/>
      <c r="Z12" s="220"/>
      <c r="AA12" s="221"/>
      <c r="AB12" s="221"/>
      <c r="AC12" s="221"/>
      <c r="AD12" s="221"/>
      <c r="AE12" s="221"/>
      <c r="AF12" s="221"/>
      <c r="AG12" s="221"/>
      <c r="AH12" s="221"/>
      <c r="AI12" s="221"/>
      <c r="AJ12" s="221"/>
      <c r="AK12" s="221"/>
      <c r="AL12" s="221"/>
    </row>
    <row r="13" spans="1:38">
      <c r="A13" s="120"/>
      <c r="B13" s="121"/>
      <c r="C13" s="121"/>
      <c r="D13" s="121"/>
      <c r="E13" s="121"/>
      <c r="F13" s="121"/>
      <c r="G13" s="121"/>
      <c r="H13" s="121"/>
      <c r="I13" s="121"/>
      <c r="J13" s="121"/>
      <c r="K13" s="121"/>
      <c r="L13" s="121"/>
      <c r="M13" s="121"/>
      <c r="N13" s="121"/>
      <c r="O13" s="121"/>
      <c r="P13" s="121"/>
      <c r="Q13" s="121"/>
      <c r="R13" s="121"/>
      <c r="S13" s="121"/>
      <c r="T13" s="121"/>
      <c r="U13" s="121"/>
      <c r="V13" s="121"/>
      <c r="W13" s="121"/>
      <c r="X13" s="121"/>
      <c r="Y13" s="121"/>
      <c r="Z13" s="220"/>
      <c r="AA13" s="221"/>
      <c r="AB13" s="221"/>
      <c r="AC13" s="221"/>
      <c r="AD13" s="221"/>
      <c r="AE13" s="221"/>
      <c r="AF13" s="221"/>
      <c r="AG13" s="221"/>
      <c r="AH13" s="221"/>
      <c r="AI13" s="221"/>
      <c r="AJ13" s="221"/>
      <c r="AK13" s="221"/>
      <c r="AL13" s="221"/>
    </row>
    <row r="14" spans="1:38">
      <c r="A14" s="120"/>
      <c r="B14" s="121"/>
      <c r="C14" s="121"/>
      <c r="D14" s="121"/>
      <c r="E14" s="121"/>
      <c r="F14" s="121"/>
      <c r="G14" s="121"/>
      <c r="H14" s="121"/>
      <c r="I14" s="121"/>
      <c r="J14" s="121"/>
      <c r="K14" s="121"/>
      <c r="L14" s="121"/>
      <c r="M14" s="121"/>
      <c r="N14" s="121"/>
      <c r="O14" s="121"/>
      <c r="P14" s="121"/>
      <c r="Q14" s="121"/>
      <c r="R14" s="121"/>
      <c r="S14" s="121"/>
      <c r="T14" s="121"/>
      <c r="U14" s="121"/>
      <c r="V14" s="121"/>
      <c r="W14" s="121"/>
      <c r="X14" s="121"/>
      <c r="Y14" s="121"/>
      <c r="Z14" s="220"/>
      <c r="AA14" s="221"/>
      <c r="AB14" s="221"/>
      <c r="AC14" s="221"/>
      <c r="AD14" s="221"/>
      <c r="AE14" s="221"/>
      <c r="AF14" s="221"/>
      <c r="AG14" s="221"/>
      <c r="AH14" s="221"/>
      <c r="AI14" s="221"/>
      <c r="AJ14" s="221"/>
      <c r="AK14" s="221"/>
      <c r="AL14" s="221"/>
    </row>
    <row r="15" spans="1:38">
      <c r="A15" s="120"/>
      <c r="B15" s="121"/>
      <c r="C15" s="121"/>
      <c r="D15" s="121"/>
      <c r="E15" s="121"/>
      <c r="F15" s="121"/>
      <c r="G15" s="121"/>
      <c r="H15" s="121"/>
      <c r="I15" s="121"/>
      <c r="J15" s="121"/>
      <c r="K15" s="121"/>
      <c r="L15" s="121"/>
      <c r="M15" s="121"/>
      <c r="N15" s="121"/>
      <c r="O15" s="121"/>
      <c r="P15" s="121"/>
      <c r="Q15" s="121"/>
      <c r="R15" s="121"/>
      <c r="S15" s="121"/>
      <c r="T15" s="121"/>
      <c r="U15" s="121"/>
      <c r="V15" s="121"/>
      <c r="W15" s="121"/>
      <c r="X15" s="121"/>
      <c r="Y15" s="121"/>
      <c r="Z15" s="220"/>
      <c r="AA15" s="221"/>
      <c r="AB15" s="221"/>
      <c r="AC15" s="221"/>
      <c r="AD15" s="221"/>
      <c r="AE15" s="221"/>
      <c r="AF15" s="221"/>
      <c r="AG15" s="221"/>
      <c r="AH15" s="221"/>
      <c r="AI15" s="221"/>
      <c r="AJ15" s="221"/>
      <c r="AK15" s="221"/>
      <c r="AL15" s="221"/>
    </row>
    <row r="16" spans="1:38">
      <c r="A16" s="120"/>
      <c r="B16" s="121"/>
      <c r="C16" s="121"/>
      <c r="D16" s="121"/>
      <c r="E16" s="121"/>
      <c r="F16" s="121"/>
      <c r="G16" s="121"/>
      <c r="H16" s="121"/>
      <c r="I16" s="121"/>
      <c r="J16" s="121"/>
      <c r="K16" s="121"/>
      <c r="L16" s="121"/>
      <c r="M16" s="121"/>
      <c r="N16" s="121"/>
      <c r="O16" s="121"/>
      <c r="P16" s="121"/>
      <c r="Q16" s="121"/>
      <c r="R16" s="121"/>
      <c r="S16" s="121"/>
      <c r="T16" s="121"/>
      <c r="U16" s="121"/>
      <c r="V16" s="121"/>
      <c r="W16" s="121"/>
      <c r="X16" s="121"/>
      <c r="Y16" s="121"/>
      <c r="Z16" s="220"/>
      <c r="AA16" s="221"/>
      <c r="AB16" s="221"/>
      <c r="AC16" s="221"/>
      <c r="AD16" s="221"/>
      <c r="AE16" s="221"/>
      <c r="AF16" s="221"/>
      <c r="AG16" s="221"/>
      <c r="AH16" s="221"/>
      <c r="AI16" s="221"/>
      <c r="AJ16" s="221"/>
      <c r="AK16" s="221"/>
      <c r="AL16" s="221"/>
    </row>
    <row r="17" spans="1:38">
      <c r="A17" s="120"/>
      <c r="B17" s="121"/>
      <c r="C17" s="121"/>
      <c r="D17" s="121"/>
      <c r="E17" s="121"/>
      <c r="F17" s="121"/>
      <c r="G17" s="121"/>
      <c r="H17" s="121"/>
      <c r="I17" s="121"/>
      <c r="J17" s="121"/>
      <c r="K17" s="121"/>
      <c r="L17" s="121"/>
      <c r="M17" s="121"/>
      <c r="N17" s="121"/>
      <c r="O17" s="121"/>
      <c r="P17" s="121"/>
      <c r="Q17" s="121"/>
      <c r="R17" s="121"/>
      <c r="S17" s="121"/>
      <c r="T17" s="121"/>
      <c r="U17" s="121"/>
      <c r="V17" s="121"/>
      <c r="W17" s="121"/>
      <c r="X17" s="121"/>
      <c r="Y17" s="121"/>
      <c r="Z17" s="220"/>
      <c r="AA17" s="221"/>
      <c r="AB17" s="221"/>
      <c r="AC17" s="221"/>
      <c r="AD17" s="221"/>
      <c r="AE17" s="221"/>
      <c r="AF17" s="221"/>
      <c r="AG17" s="221"/>
      <c r="AH17" s="221"/>
      <c r="AI17" s="221"/>
      <c r="AJ17" s="221"/>
      <c r="AK17" s="221"/>
      <c r="AL17" s="221"/>
    </row>
    <row r="18" spans="1:38">
      <c r="A18" s="120"/>
      <c r="B18" s="121"/>
      <c r="C18" s="121"/>
      <c r="D18" s="121"/>
      <c r="E18" s="121"/>
      <c r="F18" s="121"/>
      <c r="G18" s="121"/>
      <c r="H18" s="121"/>
      <c r="I18" s="121"/>
      <c r="J18" s="121"/>
      <c r="K18" s="121"/>
      <c r="L18" s="121"/>
      <c r="M18" s="121"/>
      <c r="N18" s="121"/>
      <c r="O18" s="121"/>
      <c r="P18" s="121"/>
      <c r="Q18" s="121"/>
      <c r="R18" s="121"/>
      <c r="S18" s="121"/>
      <c r="T18" s="121"/>
      <c r="U18" s="121"/>
      <c r="V18" s="121"/>
      <c r="W18" s="121"/>
      <c r="X18" s="121"/>
      <c r="Y18" s="121"/>
      <c r="Z18" s="220"/>
      <c r="AA18" s="221"/>
      <c r="AB18" s="221"/>
      <c r="AC18" s="221"/>
      <c r="AD18" s="221"/>
      <c r="AE18" s="221"/>
      <c r="AF18" s="221"/>
      <c r="AG18" s="221"/>
      <c r="AH18" s="221"/>
      <c r="AI18" s="221"/>
      <c r="AJ18" s="221"/>
      <c r="AK18" s="221"/>
      <c r="AL18" s="221"/>
    </row>
    <row r="19" spans="1:38">
      <c r="A19" s="121"/>
      <c r="B19" s="121"/>
      <c r="C19" s="121"/>
      <c r="D19" s="121"/>
      <c r="E19" s="121"/>
      <c r="F19" s="121"/>
      <c r="G19" s="121"/>
      <c r="H19" s="121"/>
      <c r="I19" s="121"/>
      <c r="J19" s="121"/>
      <c r="K19" s="121"/>
      <c r="L19" s="121"/>
      <c r="M19" s="121"/>
      <c r="N19" s="121"/>
      <c r="O19" s="121"/>
      <c r="P19" s="121"/>
      <c r="Q19" s="121"/>
      <c r="R19" s="121"/>
      <c r="S19" s="121"/>
      <c r="T19" s="121"/>
      <c r="U19" s="121"/>
      <c r="V19" s="121"/>
      <c r="W19" s="121"/>
      <c r="X19" s="121"/>
      <c r="Y19" s="121"/>
      <c r="Z19" s="220"/>
      <c r="AA19" s="221"/>
      <c r="AB19" s="221"/>
      <c r="AC19" s="221"/>
      <c r="AD19" s="221"/>
      <c r="AE19" s="221"/>
      <c r="AF19" s="221"/>
      <c r="AG19" s="221"/>
      <c r="AH19" s="221"/>
      <c r="AI19" s="221"/>
      <c r="AJ19" s="221"/>
      <c r="AK19" s="221"/>
      <c r="AL19" s="221"/>
    </row>
    <row r="20" spans="1:38">
      <c r="A20" s="121"/>
      <c r="B20" s="121"/>
      <c r="C20" s="121"/>
      <c r="D20" s="121"/>
      <c r="E20" s="121"/>
      <c r="F20" s="121"/>
      <c r="G20" s="121"/>
      <c r="H20" s="121"/>
      <c r="I20" s="121"/>
      <c r="J20" s="121"/>
      <c r="K20" s="121"/>
      <c r="L20" s="121"/>
      <c r="M20" s="121"/>
      <c r="N20" s="121"/>
      <c r="O20" s="121"/>
      <c r="P20" s="121"/>
      <c r="Q20" s="121"/>
      <c r="R20" s="121"/>
      <c r="S20" s="121"/>
      <c r="T20" s="121"/>
      <c r="U20" s="121"/>
      <c r="V20" s="121"/>
      <c r="W20" s="121"/>
      <c r="X20" s="121"/>
      <c r="Y20" s="121"/>
      <c r="Z20" s="220"/>
      <c r="AA20" s="221"/>
      <c r="AB20" s="221"/>
      <c r="AC20" s="221"/>
      <c r="AD20" s="221"/>
      <c r="AE20" s="221"/>
      <c r="AF20" s="221"/>
      <c r="AG20" s="221"/>
      <c r="AH20" s="221"/>
      <c r="AI20" s="221"/>
      <c r="AJ20" s="221"/>
      <c r="AK20" s="221"/>
      <c r="AL20" s="221"/>
    </row>
    <row r="21" spans="1:38">
      <c r="A21" s="121"/>
      <c r="B21" s="121"/>
      <c r="C21" s="121"/>
      <c r="D21" s="121"/>
      <c r="E21" s="121"/>
      <c r="F21" s="121"/>
      <c r="G21" s="121"/>
      <c r="H21" s="121"/>
      <c r="I21" s="121"/>
      <c r="J21" s="121"/>
      <c r="K21" s="121"/>
      <c r="L21" s="121"/>
      <c r="M21" s="121"/>
      <c r="N21" s="121"/>
      <c r="O21" s="121"/>
      <c r="P21" s="121"/>
      <c r="Q21" s="121"/>
      <c r="R21" s="121"/>
      <c r="S21" s="121"/>
      <c r="T21" s="121"/>
      <c r="U21" s="121"/>
      <c r="V21" s="121"/>
      <c r="W21" s="121"/>
      <c r="X21" s="121"/>
      <c r="Y21" s="121"/>
      <c r="Z21" s="220"/>
      <c r="AA21" s="221"/>
      <c r="AB21" s="221"/>
      <c r="AC21" s="221"/>
      <c r="AD21" s="221"/>
      <c r="AE21" s="221"/>
      <c r="AF21" s="221"/>
      <c r="AG21" s="221"/>
      <c r="AH21" s="221"/>
      <c r="AI21" s="221"/>
      <c r="AJ21" s="221"/>
      <c r="AK21" s="221"/>
      <c r="AL21" s="221"/>
    </row>
    <row r="22" spans="1:38">
      <c r="A22" s="121"/>
      <c r="B22" s="121"/>
      <c r="C22" s="121"/>
      <c r="D22" s="121"/>
      <c r="E22" s="121"/>
      <c r="F22" s="121"/>
      <c r="G22" s="121"/>
      <c r="H22" s="121"/>
      <c r="I22" s="121"/>
      <c r="J22" s="121"/>
      <c r="K22" s="121"/>
      <c r="L22" s="121"/>
      <c r="M22" s="121"/>
      <c r="N22" s="121"/>
      <c r="O22" s="121"/>
      <c r="P22" s="121"/>
      <c r="Q22" s="121"/>
      <c r="R22" s="121"/>
      <c r="S22" s="121"/>
      <c r="T22" s="121"/>
      <c r="U22" s="121"/>
      <c r="V22" s="121"/>
      <c r="W22" s="121"/>
      <c r="X22" s="121"/>
      <c r="Y22" s="121"/>
      <c r="Z22" s="220"/>
      <c r="AA22" s="221"/>
      <c r="AB22" s="221"/>
      <c r="AC22" s="221"/>
      <c r="AD22" s="221"/>
      <c r="AE22" s="221"/>
      <c r="AF22" s="221"/>
      <c r="AG22" s="221"/>
      <c r="AH22" s="221"/>
      <c r="AI22" s="221"/>
      <c r="AJ22" s="221"/>
      <c r="AK22" s="221"/>
      <c r="AL22" s="221"/>
    </row>
    <row r="23" spans="1:38">
      <c r="A23" s="121"/>
      <c r="B23" s="121"/>
      <c r="C23" s="121"/>
      <c r="D23" s="121"/>
      <c r="E23" s="121"/>
      <c r="F23" s="121"/>
      <c r="G23" s="121"/>
      <c r="H23" s="121"/>
      <c r="I23" s="121"/>
      <c r="J23" s="121"/>
      <c r="K23" s="121"/>
      <c r="L23" s="121"/>
      <c r="M23" s="121"/>
      <c r="N23" s="121"/>
      <c r="O23" s="121"/>
      <c r="P23" s="121"/>
      <c r="Q23" s="121"/>
      <c r="R23" s="121"/>
      <c r="S23" s="121"/>
      <c r="T23" s="121"/>
      <c r="U23" s="121"/>
      <c r="V23" s="121"/>
      <c r="W23" s="121"/>
      <c r="X23" s="121"/>
      <c r="Y23" s="121"/>
      <c r="Z23" s="220"/>
      <c r="AA23" s="221"/>
      <c r="AB23" s="221"/>
      <c r="AC23" s="221"/>
      <c r="AD23" s="221"/>
      <c r="AE23" s="221"/>
      <c r="AF23" s="221"/>
      <c r="AG23" s="221"/>
      <c r="AH23" s="221"/>
      <c r="AI23" s="221"/>
      <c r="AJ23" s="221"/>
      <c r="AK23" s="221"/>
      <c r="AL23" s="221"/>
    </row>
    <row r="24" spans="1:38">
      <c r="A24" s="121"/>
      <c r="B24" s="121"/>
      <c r="C24" s="121"/>
      <c r="D24" s="121"/>
      <c r="E24" s="121"/>
      <c r="F24" s="121"/>
      <c r="G24" s="121"/>
      <c r="H24" s="121"/>
      <c r="I24" s="121"/>
      <c r="J24" s="121"/>
      <c r="K24" s="121"/>
      <c r="L24" s="121"/>
      <c r="M24" s="121"/>
      <c r="N24" s="121"/>
      <c r="O24" s="121"/>
      <c r="P24" s="121"/>
      <c r="Q24" s="121"/>
      <c r="R24" s="121"/>
      <c r="S24" s="121"/>
      <c r="T24" s="121"/>
      <c r="U24" s="121"/>
      <c r="V24" s="121"/>
      <c r="W24" s="121"/>
      <c r="X24" s="121"/>
      <c r="Y24" s="121"/>
      <c r="Z24" s="220"/>
      <c r="AA24" s="221"/>
      <c r="AB24" s="221"/>
      <c r="AC24" s="221"/>
      <c r="AD24" s="221"/>
      <c r="AE24" s="221"/>
      <c r="AF24" s="221"/>
      <c r="AG24" s="221"/>
      <c r="AH24" s="221"/>
      <c r="AI24" s="221"/>
      <c r="AJ24" s="221"/>
      <c r="AK24" s="221"/>
      <c r="AL24" s="221"/>
    </row>
    <row r="25" spans="1:38">
      <c r="A25" s="121"/>
      <c r="B25" s="121"/>
      <c r="C25" s="121"/>
      <c r="D25" s="121"/>
      <c r="E25" s="121"/>
      <c r="F25" s="121"/>
      <c r="G25" s="121"/>
      <c r="H25" s="121"/>
      <c r="I25" s="121"/>
      <c r="J25" s="121"/>
      <c r="K25" s="121"/>
      <c r="L25" s="121"/>
      <c r="M25" s="121"/>
      <c r="N25" s="121"/>
      <c r="O25" s="121"/>
      <c r="P25" s="121"/>
      <c r="Q25" s="121"/>
      <c r="R25" s="121"/>
      <c r="S25" s="121"/>
      <c r="T25" s="121"/>
      <c r="U25" s="121"/>
      <c r="V25" s="121"/>
      <c r="W25" s="121"/>
      <c r="X25" s="121"/>
      <c r="Y25" s="121"/>
      <c r="Z25" s="220"/>
      <c r="AA25" s="221"/>
      <c r="AB25" s="221"/>
      <c r="AC25" s="221"/>
      <c r="AD25" s="221"/>
      <c r="AE25" s="221"/>
      <c r="AF25" s="221"/>
      <c r="AG25" s="221"/>
      <c r="AH25" s="221"/>
      <c r="AI25" s="221"/>
      <c r="AJ25" s="221"/>
      <c r="AK25" s="221"/>
      <c r="AL25" s="221"/>
    </row>
    <row r="26" spans="1:38">
      <c r="A26" s="121"/>
      <c r="B26" s="121"/>
      <c r="C26" s="121"/>
      <c r="D26" s="121"/>
      <c r="E26" s="121"/>
      <c r="F26" s="121"/>
      <c r="G26" s="121"/>
      <c r="H26" s="121"/>
      <c r="I26" s="121"/>
      <c r="J26" s="121"/>
      <c r="K26" s="121"/>
      <c r="L26" s="121"/>
      <c r="M26" s="121"/>
      <c r="N26" s="121"/>
      <c r="O26" s="121"/>
      <c r="P26" s="121"/>
      <c r="Q26" s="121"/>
      <c r="R26" s="121"/>
      <c r="S26" s="121"/>
      <c r="T26" s="121"/>
      <c r="U26" s="121"/>
      <c r="V26" s="121"/>
      <c r="W26" s="121"/>
      <c r="X26" s="121"/>
      <c r="Y26" s="121"/>
      <c r="Z26" s="220"/>
      <c r="AA26" s="221"/>
      <c r="AB26" s="221"/>
      <c r="AC26" s="221"/>
      <c r="AD26" s="221"/>
      <c r="AE26" s="221"/>
      <c r="AF26" s="221"/>
      <c r="AG26" s="221"/>
      <c r="AH26" s="221"/>
      <c r="AI26" s="221"/>
      <c r="AJ26" s="221"/>
      <c r="AK26" s="221"/>
      <c r="AL26" s="221"/>
    </row>
    <row r="27" spans="1:38">
      <c r="A27" s="121"/>
      <c r="B27" s="121"/>
      <c r="C27" s="121"/>
      <c r="D27" s="121"/>
      <c r="E27" s="121"/>
      <c r="F27" s="121"/>
      <c r="G27" s="121"/>
      <c r="H27" s="121"/>
      <c r="I27" s="121"/>
      <c r="J27" s="121"/>
      <c r="K27" s="121"/>
      <c r="L27" s="121"/>
      <c r="M27" s="121"/>
      <c r="N27" s="121"/>
      <c r="O27" s="121"/>
      <c r="P27" s="121"/>
      <c r="Q27" s="121"/>
      <c r="R27" s="121"/>
      <c r="S27" s="121"/>
      <c r="T27" s="121"/>
      <c r="U27" s="121"/>
      <c r="V27" s="121"/>
      <c r="W27" s="121"/>
      <c r="X27" s="121"/>
      <c r="Y27" s="121"/>
      <c r="Z27" s="220"/>
      <c r="AA27" s="221"/>
      <c r="AB27" s="221"/>
      <c r="AC27" s="221"/>
      <c r="AD27" s="221"/>
      <c r="AE27" s="221"/>
      <c r="AF27" s="221"/>
      <c r="AG27" s="221"/>
      <c r="AH27" s="221"/>
      <c r="AI27" s="221"/>
      <c r="AJ27" s="221"/>
      <c r="AK27" s="221"/>
      <c r="AL27" s="221"/>
    </row>
    <row r="28" spans="1:38">
      <c r="A28" s="121"/>
      <c r="B28" s="121"/>
      <c r="C28" s="121"/>
      <c r="D28" s="121"/>
      <c r="E28" s="121"/>
      <c r="F28" s="121"/>
      <c r="G28" s="121"/>
      <c r="H28" s="121"/>
      <c r="I28" s="121"/>
      <c r="J28" s="121"/>
      <c r="K28" s="121"/>
      <c r="L28" s="121"/>
      <c r="M28" s="121"/>
      <c r="N28" s="121"/>
      <c r="O28" s="121"/>
      <c r="P28" s="121"/>
      <c r="Q28" s="121"/>
      <c r="R28" s="121"/>
      <c r="S28" s="121"/>
      <c r="T28" s="121"/>
      <c r="U28" s="121"/>
      <c r="V28" s="121"/>
      <c r="W28" s="121"/>
      <c r="X28" s="121"/>
      <c r="Y28" s="121"/>
      <c r="Z28" s="220"/>
      <c r="AA28" s="221"/>
      <c r="AB28" s="221"/>
      <c r="AC28" s="221"/>
      <c r="AD28" s="221"/>
      <c r="AE28" s="221"/>
      <c r="AF28" s="221"/>
      <c r="AG28" s="221"/>
      <c r="AH28" s="221"/>
      <c r="AI28" s="221"/>
      <c r="AJ28" s="221"/>
      <c r="AK28" s="221"/>
      <c r="AL28" s="221"/>
    </row>
    <row r="29" spans="1:38">
      <c r="A29" s="121"/>
      <c r="B29" s="121"/>
      <c r="C29" s="121"/>
      <c r="D29" s="121"/>
      <c r="E29" s="121"/>
      <c r="F29" s="121"/>
      <c r="G29" s="121"/>
      <c r="H29" s="121"/>
      <c r="I29" s="121"/>
      <c r="J29" s="121"/>
      <c r="K29" s="121"/>
      <c r="L29" s="121"/>
      <c r="M29" s="121"/>
      <c r="N29" s="121"/>
      <c r="O29" s="121"/>
      <c r="P29" s="121"/>
      <c r="Q29" s="121"/>
      <c r="R29" s="121"/>
      <c r="S29" s="121"/>
      <c r="T29" s="121"/>
      <c r="U29" s="121"/>
      <c r="V29" s="121"/>
      <c r="W29" s="121"/>
      <c r="X29" s="121"/>
      <c r="Y29" s="121"/>
      <c r="Z29" s="220"/>
      <c r="AA29" s="221"/>
      <c r="AB29" s="221"/>
      <c r="AC29" s="221"/>
      <c r="AD29" s="221"/>
      <c r="AE29" s="221"/>
      <c r="AF29" s="221"/>
      <c r="AG29" s="221"/>
      <c r="AH29" s="221"/>
      <c r="AI29" s="221"/>
      <c r="AJ29" s="221"/>
      <c r="AK29" s="221"/>
      <c r="AL29" s="221"/>
    </row>
    <row r="30" spans="1:38">
      <c r="A30" s="121"/>
      <c r="B30" s="121"/>
      <c r="C30" s="121"/>
      <c r="D30" s="121"/>
      <c r="E30" s="121"/>
      <c r="F30" s="121"/>
      <c r="G30" s="121"/>
      <c r="H30" s="121"/>
      <c r="I30" s="121"/>
      <c r="J30" s="121"/>
      <c r="K30" s="121"/>
      <c r="L30" s="121"/>
      <c r="M30" s="121"/>
      <c r="N30" s="121"/>
      <c r="O30" s="121"/>
      <c r="P30" s="121"/>
      <c r="Q30" s="121"/>
      <c r="R30" s="121"/>
      <c r="S30" s="121"/>
      <c r="T30" s="121"/>
      <c r="U30" s="121"/>
      <c r="V30" s="121"/>
      <c r="W30" s="121"/>
      <c r="X30" s="121"/>
      <c r="Y30" s="121"/>
      <c r="Z30" s="220"/>
      <c r="AA30" s="221"/>
      <c r="AB30" s="221"/>
      <c r="AC30" s="221"/>
      <c r="AD30" s="221"/>
      <c r="AE30" s="221"/>
      <c r="AF30" s="221"/>
      <c r="AG30" s="221"/>
      <c r="AH30" s="221"/>
      <c r="AI30" s="221"/>
      <c r="AJ30" s="221"/>
      <c r="AK30" s="221"/>
      <c r="AL30" s="221"/>
    </row>
    <row r="31" spans="1:38">
      <c r="A31" s="121"/>
      <c r="B31" s="121"/>
      <c r="C31" s="121"/>
      <c r="D31" s="121"/>
      <c r="E31" s="121"/>
      <c r="F31" s="121"/>
      <c r="G31" s="121"/>
      <c r="H31" s="121"/>
      <c r="I31" s="121"/>
      <c r="J31" s="121"/>
      <c r="K31" s="121"/>
      <c r="L31" s="121"/>
      <c r="M31" s="121"/>
      <c r="N31" s="121"/>
      <c r="O31" s="121"/>
      <c r="P31" s="121"/>
      <c r="Q31" s="121"/>
      <c r="R31" s="121"/>
      <c r="S31" s="121"/>
      <c r="T31" s="121"/>
      <c r="U31" s="121"/>
      <c r="V31" s="121"/>
      <c r="W31" s="121"/>
      <c r="X31" s="121"/>
      <c r="Y31" s="121"/>
      <c r="Z31" s="220"/>
      <c r="AA31" s="221"/>
      <c r="AB31" s="221"/>
      <c r="AC31" s="221"/>
      <c r="AD31" s="221"/>
      <c r="AE31" s="221"/>
      <c r="AF31" s="221"/>
      <c r="AG31" s="221"/>
      <c r="AH31" s="221"/>
      <c r="AI31" s="221"/>
      <c r="AJ31" s="221"/>
      <c r="AK31" s="221"/>
      <c r="AL31" s="221"/>
    </row>
    <row r="32" spans="1:38">
      <c r="A32" s="666"/>
      <c r="B32" s="666"/>
      <c r="C32" s="666"/>
      <c r="D32" s="666"/>
      <c r="E32" s="666"/>
      <c r="F32" s="666"/>
      <c r="G32" s="666"/>
      <c r="H32" s="666"/>
      <c r="I32" s="121"/>
      <c r="J32" s="121"/>
      <c r="K32" s="121"/>
      <c r="L32" s="121"/>
      <c r="M32" s="121"/>
      <c r="N32" s="121"/>
      <c r="O32" s="121"/>
      <c r="P32" s="121"/>
      <c r="Q32" s="121"/>
      <c r="R32" s="121"/>
      <c r="S32" s="121"/>
      <c r="T32" s="121"/>
      <c r="U32" s="121"/>
      <c r="V32" s="121"/>
      <c r="W32" s="121"/>
      <c r="X32" s="121"/>
      <c r="Y32" s="121"/>
      <c r="Z32" s="220"/>
      <c r="AA32" s="221"/>
      <c r="AB32" s="221"/>
      <c r="AC32" s="221"/>
      <c r="AD32" s="221"/>
      <c r="AE32" s="221"/>
      <c r="AF32" s="221"/>
      <c r="AG32" s="221"/>
      <c r="AH32" s="221"/>
      <c r="AI32" s="221"/>
      <c r="AJ32" s="221"/>
      <c r="AK32" s="221"/>
      <c r="AL32" s="221"/>
    </row>
    <row r="33" spans="1:38">
      <c r="A33" s="666"/>
      <c r="B33" s="666"/>
      <c r="C33" s="666"/>
      <c r="D33" s="666"/>
      <c r="E33" s="666"/>
      <c r="F33" s="666"/>
      <c r="G33" s="666"/>
      <c r="H33" s="666"/>
      <c r="I33" s="121"/>
      <c r="J33" s="121"/>
      <c r="K33" s="121"/>
      <c r="L33" s="121"/>
      <c r="M33" s="121"/>
      <c r="N33" s="121"/>
      <c r="O33" s="121"/>
      <c r="P33" s="121"/>
      <c r="Q33" s="121"/>
      <c r="R33" s="121"/>
      <c r="S33" s="121"/>
      <c r="T33" s="121"/>
      <c r="U33" s="121"/>
      <c r="V33" s="121"/>
      <c r="W33" s="121"/>
      <c r="X33" s="121"/>
      <c r="Y33" s="121"/>
      <c r="Z33" s="220"/>
      <c r="AA33" s="221"/>
      <c r="AB33" s="221"/>
      <c r="AC33" s="221"/>
      <c r="AD33" s="221"/>
      <c r="AE33" s="221"/>
      <c r="AF33" s="221"/>
      <c r="AG33" s="221"/>
      <c r="AH33" s="221"/>
      <c r="AI33" s="221"/>
      <c r="AJ33" s="221"/>
      <c r="AK33" s="221"/>
      <c r="AL33" s="221"/>
    </row>
    <row r="34" spans="1:38">
      <c r="A34" s="666"/>
      <c r="B34" s="666"/>
      <c r="C34" s="666"/>
      <c r="D34" s="666"/>
      <c r="E34" s="666"/>
      <c r="F34" s="666"/>
      <c r="G34" s="666"/>
      <c r="H34" s="666"/>
      <c r="I34" s="121"/>
      <c r="J34" s="121"/>
      <c r="K34" s="121"/>
      <c r="L34" s="121"/>
      <c r="M34" s="121"/>
      <c r="N34" s="121"/>
      <c r="O34" s="121"/>
      <c r="P34" s="121"/>
      <c r="Q34" s="121"/>
      <c r="R34" s="121"/>
      <c r="S34" s="121"/>
      <c r="T34" s="121"/>
      <c r="U34" s="121"/>
      <c r="V34" s="121"/>
      <c r="W34" s="121"/>
      <c r="X34" s="121"/>
      <c r="Y34" s="121"/>
      <c r="Z34" s="220"/>
      <c r="AA34" s="221"/>
      <c r="AB34" s="221"/>
      <c r="AC34" s="221"/>
      <c r="AD34" s="221"/>
      <c r="AE34" s="221"/>
      <c r="AF34" s="221"/>
      <c r="AG34" s="221"/>
      <c r="AH34" s="221"/>
      <c r="AI34" s="221"/>
      <c r="AJ34" s="221"/>
      <c r="AK34" s="221"/>
      <c r="AL34" s="221"/>
    </row>
    <row r="35" spans="1:38">
      <c r="A35" s="666"/>
      <c r="B35" s="666"/>
      <c r="C35" s="666"/>
      <c r="D35" s="666"/>
      <c r="E35" s="666"/>
      <c r="F35" s="666"/>
      <c r="G35" s="666"/>
      <c r="H35" s="666"/>
      <c r="I35" s="121"/>
      <c r="J35" s="121"/>
      <c r="K35" s="121"/>
      <c r="L35" s="121"/>
      <c r="M35" s="121"/>
      <c r="N35" s="121"/>
      <c r="O35" s="121"/>
      <c r="P35" s="121"/>
      <c r="Q35" s="121"/>
      <c r="R35" s="121"/>
      <c r="S35" s="121"/>
      <c r="T35" s="121"/>
      <c r="U35" s="121"/>
      <c r="V35" s="121"/>
      <c r="W35" s="121"/>
      <c r="X35" s="121"/>
      <c r="Y35" s="121"/>
      <c r="Z35" s="220"/>
      <c r="AA35" s="221"/>
      <c r="AB35" s="221"/>
      <c r="AC35" s="221"/>
      <c r="AD35" s="221"/>
      <c r="AE35" s="221"/>
      <c r="AF35" s="221"/>
      <c r="AG35" s="221"/>
      <c r="AH35" s="221"/>
      <c r="AI35" s="221"/>
      <c r="AJ35" s="221"/>
      <c r="AK35" s="221"/>
      <c r="AL35" s="221"/>
    </row>
    <row r="36" spans="1:38">
      <c r="A36" s="666"/>
      <c r="B36" s="666"/>
      <c r="C36" s="666"/>
      <c r="D36" s="666"/>
      <c r="E36" s="666"/>
      <c r="F36" s="666"/>
      <c r="G36" s="666"/>
      <c r="H36" s="666"/>
      <c r="I36" s="121"/>
      <c r="J36" s="121"/>
      <c r="K36" s="121"/>
      <c r="L36" s="121"/>
      <c r="M36" s="121"/>
      <c r="N36" s="121"/>
      <c r="O36" s="121"/>
      <c r="P36" s="121"/>
      <c r="Q36" s="121"/>
      <c r="R36" s="121"/>
      <c r="S36" s="121"/>
      <c r="T36" s="121"/>
      <c r="U36" s="121"/>
      <c r="V36" s="121"/>
      <c r="W36" s="121"/>
      <c r="X36" s="121"/>
      <c r="Y36" s="121"/>
      <c r="Z36" s="220"/>
      <c r="AA36" s="221"/>
      <c r="AB36" s="221"/>
      <c r="AC36" s="221"/>
      <c r="AD36" s="221"/>
      <c r="AE36" s="221"/>
      <c r="AF36" s="221"/>
      <c r="AG36" s="221"/>
      <c r="AH36" s="221"/>
      <c r="AI36" s="221"/>
      <c r="AJ36" s="221"/>
      <c r="AK36" s="221"/>
      <c r="AL36" s="221"/>
    </row>
    <row r="37" spans="1:38">
      <c r="A37" s="666"/>
      <c r="B37" s="666"/>
      <c r="C37" s="666"/>
      <c r="D37" s="666"/>
      <c r="E37" s="666"/>
      <c r="F37" s="666"/>
      <c r="G37" s="666"/>
      <c r="H37" s="666"/>
      <c r="I37" s="121"/>
      <c r="J37" s="121"/>
      <c r="K37" s="121"/>
      <c r="L37" s="121"/>
      <c r="M37" s="121"/>
      <c r="N37" s="121"/>
      <c r="O37" s="121"/>
      <c r="P37" s="121"/>
      <c r="Q37" s="121"/>
      <c r="R37" s="121"/>
      <c r="S37" s="121"/>
      <c r="T37" s="121"/>
      <c r="U37" s="121"/>
      <c r="V37" s="121"/>
      <c r="W37" s="121"/>
      <c r="X37" s="121"/>
      <c r="Y37" s="121"/>
      <c r="Z37" s="220"/>
      <c r="AA37" s="221"/>
      <c r="AB37" s="221"/>
      <c r="AC37" s="221"/>
      <c r="AD37" s="221"/>
      <c r="AE37" s="221"/>
      <c r="AF37" s="221"/>
      <c r="AG37" s="221"/>
      <c r="AH37" s="221"/>
      <c r="AI37" s="221"/>
      <c r="AJ37" s="221"/>
      <c r="AK37" s="221"/>
      <c r="AL37" s="221"/>
    </row>
    <row r="38" spans="1:38">
      <c r="A38" s="666"/>
      <c r="B38" s="666"/>
      <c r="C38" s="666"/>
      <c r="D38" s="666"/>
      <c r="E38" s="666"/>
      <c r="F38" s="666"/>
      <c r="G38" s="666"/>
      <c r="H38" s="666"/>
      <c r="I38" s="121"/>
      <c r="J38" s="121"/>
      <c r="K38" s="121"/>
      <c r="L38" s="121"/>
      <c r="M38" s="121"/>
      <c r="N38" s="121"/>
      <c r="O38" s="121"/>
      <c r="P38" s="121"/>
      <c r="Q38" s="121"/>
      <c r="R38" s="121"/>
      <c r="S38" s="121"/>
      <c r="T38" s="121"/>
      <c r="U38" s="121"/>
      <c r="V38" s="121"/>
      <c r="W38" s="121"/>
      <c r="X38" s="121"/>
      <c r="Y38" s="121"/>
      <c r="Z38" s="220"/>
      <c r="AA38" s="221"/>
      <c r="AB38" s="221"/>
      <c r="AC38" s="221"/>
      <c r="AD38" s="221"/>
      <c r="AE38" s="221"/>
      <c r="AF38" s="221"/>
      <c r="AG38" s="221"/>
      <c r="AH38" s="221"/>
      <c r="AI38" s="221"/>
      <c r="AJ38" s="221"/>
      <c r="AK38" s="221"/>
      <c r="AL38" s="221"/>
    </row>
    <row r="39" spans="1:38">
      <c r="A39" s="120"/>
      <c r="B39" s="121"/>
      <c r="C39" s="121"/>
      <c r="D39" s="121"/>
      <c r="E39" s="121"/>
      <c r="F39" s="121"/>
      <c r="G39" s="121"/>
      <c r="H39" s="121"/>
      <c r="I39" s="121"/>
      <c r="J39" s="121"/>
      <c r="K39" s="121"/>
      <c r="L39" s="121"/>
      <c r="M39" s="121"/>
      <c r="N39" s="121"/>
      <c r="O39" s="121"/>
      <c r="P39" s="121"/>
      <c r="Q39" s="121"/>
      <c r="R39" s="121"/>
      <c r="S39" s="121"/>
      <c r="T39" s="121"/>
      <c r="U39" s="121"/>
      <c r="V39" s="121"/>
      <c r="W39" s="121"/>
      <c r="X39" s="121"/>
      <c r="Y39" s="121"/>
      <c r="Z39" s="220"/>
      <c r="AA39" s="221"/>
      <c r="AB39" s="221"/>
      <c r="AC39" s="221"/>
      <c r="AD39" s="221"/>
      <c r="AE39" s="221"/>
      <c r="AF39" s="221"/>
      <c r="AG39" s="221"/>
      <c r="AH39" s="221"/>
      <c r="AI39" s="221"/>
      <c r="AJ39" s="221"/>
      <c r="AK39" s="221"/>
      <c r="AL39" s="221"/>
    </row>
    <row r="40" spans="1:38">
      <c r="A40" s="120"/>
      <c r="B40" s="121"/>
      <c r="C40" s="121"/>
      <c r="D40" s="121"/>
      <c r="E40" s="121"/>
      <c r="F40" s="121"/>
      <c r="G40" s="121"/>
      <c r="H40" s="121"/>
      <c r="I40" s="121"/>
      <c r="J40" s="121"/>
      <c r="K40" s="121"/>
      <c r="L40" s="121"/>
      <c r="M40" s="121"/>
      <c r="N40" s="121"/>
      <c r="O40" s="121"/>
      <c r="P40" s="121"/>
      <c r="Q40" s="121"/>
      <c r="R40" s="121"/>
      <c r="S40" s="121"/>
      <c r="T40" s="121"/>
      <c r="U40" s="121"/>
      <c r="V40" s="121"/>
      <c r="W40" s="121"/>
      <c r="X40" s="121"/>
      <c r="Y40" s="121"/>
      <c r="Z40" s="220"/>
      <c r="AA40" s="221"/>
      <c r="AB40" s="221"/>
      <c r="AC40" s="221"/>
      <c r="AD40" s="221"/>
      <c r="AE40" s="221"/>
      <c r="AF40" s="221"/>
      <c r="AG40" s="221"/>
      <c r="AH40" s="221"/>
      <c r="AI40" s="221"/>
      <c r="AJ40" s="221"/>
      <c r="AK40" s="221"/>
      <c r="AL40" s="221"/>
    </row>
    <row r="41" spans="1:38">
      <c r="A41" s="120"/>
      <c r="B41" s="121"/>
      <c r="C41" s="121"/>
      <c r="D41" s="121"/>
      <c r="E41" s="121"/>
      <c r="F41" s="121"/>
      <c r="G41" s="121"/>
      <c r="H41" s="121"/>
      <c r="I41" s="121"/>
      <c r="J41" s="121"/>
      <c r="K41" s="121"/>
      <c r="L41" s="121"/>
      <c r="M41" s="121"/>
      <c r="N41" s="121"/>
      <c r="O41" s="121"/>
      <c r="P41" s="121"/>
      <c r="Q41" s="121"/>
      <c r="R41" s="121"/>
      <c r="S41" s="121"/>
      <c r="T41" s="121"/>
      <c r="U41" s="121"/>
      <c r="V41" s="121"/>
      <c r="W41" s="121"/>
      <c r="X41" s="121"/>
      <c r="Y41" s="121"/>
      <c r="Z41" s="220"/>
      <c r="AA41" s="221"/>
      <c r="AB41" s="221"/>
      <c r="AC41" s="221"/>
      <c r="AD41" s="221"/>
      <c r="AE41" s="221"/>
      <c r="AF41" s="221"/>
      <c r="AG41" s="221"/>
      <c r="AH41" s="221"/>
      <c r="AI41" s="221"/>
      <c r="AJ41" s="221"/>
      <c r="AK41" s="221"/>
      <c r="AL41" s="221"/>
    </row>
    <row r="42" spans="1:38">
      <c r="A42" s="120"/>
      <c r="B42" s="121"/>
      <c r="C42" s="121"/>
      <c r="D42" s="121"/>
      <c r="E42" s="121"/>
      <c r="F42" s="121"/>
      <c r="G42" s="121"/>
      <c r="H42" s="121"/>
      <c r="I42" s="121"/>
      <c r="J42" s="121"/>
      <c r="K42" s="121"/>
      <c r="L42" s="121"/>
      <c r="M42" s="121"/>
      <c r="N42" s="121"/>
      <c r="O42" s="121"/>
      <c r="P42" s="121"/>
      <c r="Q42" s="121"/>
      <c r="R42" s="121"/>
      <c r="S42" s="121"/>
      <c r="T42" s="121"/>
      <c r="U42" s="121"/>
      <c r="V42" s="121"/>
      <c r="W42" s="121"/>
      <c r="X42" s="121"/>
      <c r="Y42" s="121"/>
      <c r="Z42" s="220"/>
      <c r="AA42" s="221"/>
      <c r="AB42" s="221"/>
      <c r="AC42" s="221"/>
      <c r="AD42" s="221"/>
      <c r="AE42" s="221"/>
      <c r="AF42" s="221"/>
      <c r="AG42" s="221"/>
      <c r="AH42" s="221"/>
      <c r="AI42" s="221"/>
      <c r="AJ42" s="221"/>
      <c r="AK42" s="221"/>
      <c r="AL42" s="221"/>
    </row>
    <row r="43" spans="1:38">
      <c r="A43" s="120"/>
      <c r="B43" s="121"/>
      <c r="C43" s="121"/>
      <c r="D43" s="121"/>
      <c r="E43" s="121"/>
      <c r="F43" s="121"/>
      <c r="G43" s="121"/>
      <c r="H43" s="121"/>
      <c r="I43" s="121"/>
      <c r="J43" s="121"/>
      <c r="K43" s="121"/>
      <c r="L43" s="121"/>
      <c r="M43" s="121"/>
      <c r="N43" s="121"/>
      <c r="O43" s="121"/>
      <c r="P43" s="121"/>
      <c r="Q43" s="121"/>
      <c r="R43" s="121"/>
      <c r="S43" s="121"/>
      <c r="T43" s="121"/>
      <c r="U43" s="121"/>
      <c r="V43" s="121"/>
      <c r="W43" s="121"/>
      <c r="X43" s="121"/>
      <c r="Y43" s="121"/>
      <c r="Z43" s="220"/>
      <c r="AA43" s="221"/>
      <c r="AB43" s="221"/>
      <c r="AC43" s="221"/>
      <c r="AD43" s="221"/>
      <c r="AE43" s="221"/>
      <c r="AF43" s="221"/>
      <c r="AG43" s="221"/>
      <c r="AH43" s="221"/>
      <c r="AI43" s="221"/>
      <c r="AJ43" s="221"/>
      <c r="AK43" s="221"/>
      <c r="AL43" s="221"/>
    </row>
    <row r="44" spans="1:38">
      <c r="A44" s="120"/>
      <c r="B44" s="121"/>
      <c r="C44" s="121"/>
      <c r="D44" s="121"/>
      <c r="E44" s="121"/>
      <c r="F44" s="121"/>
      <c r="G44" s="121"/>
      <c r="H44" s="121"/>
      <c r="I44" s="121"/>
      <c r="J44" s="121"/>
      <c r="K44" s="121"/>
      <c r="L44" s="121"/>
      <c r="M44" s="121"/>
      <c r="N44" s="121"/>
      <c r="O44" s="121"/>
      <c r="P44" s="121"/>
      <c r="Q44" s="121"/>
      <c r="R44" s="121"/>
      <c r="S44" s="121"/>
      <c r="T44" s="121"/>
      <c r="U44" s="121"/>
      <c r="V44" s="121"/>
      <c r="W44" s="121"/>
      <c r="X44" s="121"/>
      <c r="Y44" s="121"/>
      <c r="Z44" s="220"/>
      <c r="AA44" s="221"/>
      <c r="AB44" s="221"/>
      <c r="AC44" s="221"/>
      <c r="AD44" s="221"/>
      <c r="AE44" s="221"/>
      <c r="AF44" s="221"/>
      <c r="AG44" s="221"/>
      <c r="AH44" s="221"/>
      <c r="AI44" s="221"/>
      <c r="AJ44" s="221"/>
      <c r="AK44" s="221"/>
      <c r="AL44" s="221"/>
    </row>
    <row r="45" spans="1:38">
      <c r="A45" s="120"/>
      <c r="B45" s="121"/>
      <c r="C45" s="121"/>
      <c r="D45" s="121"/>
      <c r="E45" s="121"/>
      <c r="F45" s="121"/>
      <c r="G45" s="121"/>
      <c r="H45" s="121"/>
      <c r="I45" s="121"/>
      <c r="J45" s="121"/>
      <c r="K45" s="121"/>
      <c r="L45" s="121"/>
      <c r="M45" s="121"/>
      <c r="N45" s="121"/>
      <c r="O45" s="121"/>
      <c r="P45" s="121"/>
      <c r="Q45" s="121"/>
      <c r="R45" s="121"/>
      <c r="S45" s="121"/>
      <c r="T45" s="121"/>
      <c r="U45" s="121"/>
      <c r="V45" s="121"/>
      <c r="W45" s="121"/>
      <c r="X45" s="121"/>
      <c r="Y45" s="121"/>
      <c r="Z45" s="220"/>
      <c r="AA45" s="221"/>
      <c r="AB45" s="221"/>
      <c r="AC45" s="221"/>
      <c r="AD45" s="221"/>
      <c r="AE45" s="221"/>
      <c r="AF45" s="221"/>
      <c r="AG45" s="221"/>
      <c r="AH45" s="221"/>
      <c r="AI45" s="221"/>
      <c r="AJ45" s="221"/>
      <c r="AK45" s="221"/>
      <c r="AL45" s="221"/>
    </row>
    <row r="46" spans="1:38">
      <c r="A46" s="120"/>
      <c r="B46" s="121"/>
      <c r="C46" s="121"/>
      <c r="D46" s="121"/>
      <c r="E46" s="121"/>
      <c r="F46" s="121"/>
      <c r="G46" s="121"/>
      <c r="H46" s="121"/>
      <c r="I46" s="121"/>
      <c r="J46" s="121"/>
      <c r="K46" s="121"/>
      <c r="L46" s="121"/>
      <c r="M46" s="121"/>
      <c r="N46" s="121"/>
      <c r="O46" s="121"/>
      <c r="P46" s="121"/>
      <c r="Q46" s="121"/>
      <c r="R46" s="121"/>
      <c r="S46" s="121"/>
      <c r="T46" s="121"/>
      <c r="U46" s="121"/>
      <c r="V46" s="121"/>
      <c r="W46" s="121"/>
      <c r="X46" s="121"/>
      <c r="Y46" s="121"/>
      <c r="Z46" s="220"/>
      <c r="AA46" s="221"/>
      <c r="AB46" s="221"/>
      <c r="AC46" s="221"/>
      <c r="AD46" s="221"/>
      <c r="AE46" s="221"/>
      <c r="AF46" s="221"/>
      <c r="AG46" s="221"/>
      <c r="AH46" s="221"/>
      <c r="AI46" s="221"/>
      <c r="AJ46" s="221"/>
      <c r="AK46" s="221"/>
      <c r="AL46" s="221"/>
    </row>
    <row r="47" spans="1:38" ht="15.75" thickBot="1">
      <c r="A47" s="123"/>
      <c r="B47" s="124"/>
      <c r="C47" s="124"/>
      <c r="D47" s="124"/>
      <c r="E47" s="124"/>
      <c r="F47" s="124"/>
      <c r="G47" s="124"/>
      <c r="H47" s="121"/>
      <c r="I47" s="121"/>
      <c r="J47" s="121"/>
      <c r="K47" s="121"/>
      <c r="L47" s="121"/>
      <c r="M47" s="121"/>
      <c r="N47" s="121"/>
      <c r="O47" s="121"/>
      <c r="P47" s="121"/>
      <c r="Q47" s="121"/>
      <c r="R47" s="121"/>
      <c r="S47" s="121"/>
      <c r="T47" s="121"/>
      <c r="U47" s="124"/>
      <c r="V47" s="124"/>
      <c r="W47" s="124"/>
      <c r="X47" s="124"/>
      <c r="Y47" s="124"/>
      <c r="Z47" s="220"/>
      <c r="AA47" s="221"/>
      <c r="AB47" s="221"/>
      <c r="AC47" s="221"/>
      <c r="AD47" s="221"/>
      <c r="AE47" s="221"/>
      <c r="AF47" s="221"/>
      <c r="AG47" s="221"/>
      <c r="AH47" s="221"/>
      <c r="AI47" s="221"/>
      <c r="AJ47" s="221"/>
      <c r="AK47" s="221"/>
      <c r="AL47" s="221"/>
    </row>
    <row r="48" spans="1:38" ht="15.75" thickTop="1">
      <c r="A48" s="160"/>
      <c r="B48" s="160"/>
      <c r="C48" s="160"/>
      <c r="D48" s="160"/>
      <c r="E48" s="160"/>
      <c r="F48" s="160"/>
      <c r="G48" s="160"/>
      <c r="H48" s="160"/>
      <c r="I48" s="160"/>
      <c r="J48" s="160"/>
      <c r="K48" s="121"/>
      <c r="L48" s="121"/>
      <c r="M48" s="121"/>
      <c r="N48" s="121"/>
      <c r="O48" s="121"/>
      <c r="P48" s="121"/>
      <c r="Q48" s="121"/>
      <c r="R48" s="121"/>
      <c r="S48" s="121"/>
      <c r="T48" s="121"/>
      <c r="U48" s="160"/>
      <c r="V48" s="160"/>
      <c r="W48" s="121"/>
      <c r="X48" s="121"/>
      <c r="Y48" s="160"/>
      <c r="Z48" s="220"/>
      <c r="AA48" s="221"/>
      <c r="AB48" s="221"/>
      <c r="AC48" s="221"/>
      <c r="AD48" s="221"/>
      <c r="AE48" s="221"/>
      <c r="AF48" s="221"/>
      <c r="AG48" s="221"/>
      <c r="AH48" s="221"/>
      <c r="AI48" s="221"/>
      <c r="AJ48" s="221"/>
      <c r="AK48" s="221"/>
      <c r="AL48" s="221"/>
    </row>
    <row r="49" spans="1:38">
      <c r="A49" s="160"/>
      <c r="B49" s="160"/>
      <c r="C49" s="160"/>
      <c r="D49" s="160"/>
      <c r="E49" s="160"/>
      <c r="F49" s="160"/>
      <c r="G49" s="160"/>
      <c r="H49" s="160"/>
      <c r="I49" s="160"/>
      <c r="J49" s="160"/>
      <c r="K49" s="121"/>
      <c r="L49" s="121"/>
      <c r="M49" s="121"/>
      <c r="N49" s="121"/>
      <c r="O49" s="121"/>
      <c r="P49" s="121"/>
      <c r="Q49" s="121"/>
      <c r="R49" s="121"/>
      <c r="S49" s="121"/>
      <c r="T49" s="121"/>
      <c r="U49" s="160"/>
      <c r="V49" s="160"/>
      <c r="W49" s="121"/>
      <c r="X49" s="160"/>
      <c r="Y49" s="160"/>
      <c r="Z49" s="220"/>
      <c r="AA49" s="221"/>
      <c r="AB49" s="221"/>
      <c r="AC49" s="221"/>
      <c r="AD49" s="221"/>
      <c r="AE49" s="221"/>
      <c r="AF49" s="221"/>
      <c r="AG49" s="221"/>
      <c r="AH49" s="221"/>
      <c r="AI49" s="221"/>
      <c r="AJ49" s="221"/>
      <c r="AK49" s="221"/>
      <c r="AL49" s="221"/>
    </row>
    <row r="50" spans="1:38">
      <c r="A50" s="160"/>
      <c r="B50" s="160"/>
      <c r="C50" s="160"/>
      <c r="D50" s="160"/>
      <c r="E50" s="160"/>
      <c r="F50" s="160"/>
      <c r="G50" s="160"/>
      <c r="H50" s="160"/>
      <c r="I50" s="160"/>
      <c r="J50" s="160"/>
      <c r="K50" s="121"/>
      <c r="L50" s="121"/>
      <c r="M50" s="121"/>
      <c r="N50" s="121"/>
      <c r="O50" s="121"/>
      <c r="P50" s="121"/>
      <c r="Q50" s="121"/>
      <c r="R50" s="121"/>
      <c r="S50" s="121"/>
      <c r="T50" s="121"/>
      <c r="U50" s="160"/>
      <c r="V50" s="160"/>
      <c r="W50" s="121"/>
      <c r="X50" s="160"/>
      <c r="Y50" s="160"/>
      <c r="Z50" s="220"/>
      <c r="AA50" s="221"/>
      <c r="AB50" s="221"/>
      <c r="AC50" s="221"/>
      <c r="AD50" s="221"/>
      <c r="AE50" s="221"/>
      <c r="AF50" s="221"/>
      <c r="AG50" s="221"/>
      <c r="AH50" s="221"/>
      <c r="AI50" s="221"/>
      <c r="AJ50" s="221"/>
      <c r="AK50" s="221"/>
      <c r="AL50" s="221"/>
    </row>
    <row r="51" spans="1:38">
      <c r="A51" s="160"/>
      <c r="B51" s="160"/>
      <c r="C51" s="160"/>
      <c r="D51" s="160"/>
      <c r="E51" s="160"/>
      <c r="F51" s="160"/>
      <c r="G51" s="160"/>
      <c r="H51" s="160"/>
      <c r="I51" s="160"/>
      <c r="J51" s="160"/>
      <c r="K51" s="121"/>
      <c r="L51" s="121"/>
      <c r="M51" s="121"/>
      <c r="N51" s="121"/>
      <c r="O51" s="121"/>
      <c r="P51" s="121"/>
      <c r="Q51" s="121"/>
      <c r="R51" s="121"/>
      <c r="S51" s="121"/>
      <c r="T51" s="121"/>
      <c r="U51" s="160"/>
      <c r="V51" s="160"/>
      <c r="W51" s="121"/>
      <c r="X51" s="160"/>
      <c r="Y51" s="160"/>
      <c r="Z51" s="220"/>
      <c r="AA51" s="221"/>
      <c r="AB51" s="221"/>
      <c r="AC51" s="221"/>
      <c r="AD51" s="221"/>
      <c r="AE51" s="221"/>
      <c r="AF51" s="221"/>
      <c r="AG51" s="221"/>
      <c r="AH51" s="221"/>
      <c r="AI51" s="221"/>
      <c r="AJ51" s="221"/>
      <c r="AK51" s="221"/>
      <c r="AL51" s="221"/>
    </row>
    <row r="52" spans="1:38">
      <c r="V52" s="160"/>
      <c r="W52" s="121"/>
      <c r="X52" s="160"/>
      <c r="Y52" s="160"/>
      <c r="Z52" s="220"/>
      <c r="AA52" s="221"/>
      <c r="AB52" s="221"/>
      <c r="AC52" s="221"/>
      <c r="AD52" s="221"/>
      <c r="AE52" s="221"/>
      <c r="AF52" s="221"/>
      <c r="AG52" s="221"/>
      <c r="AH52" s="221"/>
      <c r="AI52" s="221"/>
      <c r="AJ52" s="221"/>
      <c r="AK52" s="221"/>
      <c r="AL52" s="221"/>
    </row>
    <row r="53" spans="1:38">
      <c r="V53" s="160"/>
      <c r="W53" s="121"/>
      <c r="X53" s="160"/>
      <c r="Y53" s="160"/>
      <c r="Z53" s="220"/>
      <c r="AA53" s="221"/>
      <c r="AB53" s="221"/>
      <c r="AC53" s="221"/>
      <c r="AD53" s="221"/>
      <c r="AE53" s="221"/>
      <c r="AF53" s="221"/>
      <c r="AG53" s="221"/>
      <c r="AH53" s="221"/>
      <c r="AI53" s="221"/>
      <c r="AJ53" s="221"/>
      <c r="AK53" s="221"/>
      <c r="AL53" s="221"/>
    </row>
    <row r="54" spans="1:38">
      <c r="V54" s="160"/>
      <c r="W54" s="121"/>
      <c r="X54" s="160"/>
      <c r="Y54" s="160"/>
      <c r="Z54" s="220"/>
      <c r="AA54" s="221"/>
      <c r="AB54" s="221"/>
      <c r="AC54" s="221"/>
      <c r="AD54" s="221"/>
      <c r="AE54" s="221"/>
      <c r="AF54" s="221"/>
      <c r="AG54" s="221"/>
      <c r="AH54" s="221"/>
      <c r="AI54" s="221"/>
      <c r="AJ54" s="221"/>
      <c r="AK54" s="221"/>
      <c r="AL54" s="221"/>
    </row>
    <row r="55" spans="1:38">
      <c r="Z55" s="221"/>
      <c r="AA55" s="221"/>
      <c r="AB55" s="221"/>
      <c r="AC55" s="221"/>
      <c r="AD55" s="221"/>
      <c r="AE55" s="221"/>
      <c r="AF55" s="221"/>
      <c r="AG55" s="221"/>
      <c r="AH55" s="221"/>
      <c r="AI55" s="221"/>
      <c r="AJ55" s="221"/>
      <c r="AK55" s="221"/>
      <c r="AL55" s="221"/>
    </row>
    <row r="56" spans="1:38">
      <c r="Z56" s="221"/>
      <c r="AA56" s="221"/>
      <c r="AB56" s="221"/>
      <c r="AC56" s="221"/>
      <c r="AD56" s="221"/>
      <c r="AE56" s="221"/>
      <c r="AF56" s="221"/>
      <c r="AG56" s="221"/>
      <c r="AH56" s="221"/>
      <c r="AI56" s="221"/>
      <c r="AJ56" s="221"/>
      <c r="AK56" s="221"/>
      <c r="AL56" s="221"/>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Normal="100"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70" zoomScaleNormal="70" workbookViewId="0">
      <pane xSplit="2" ySplit="2" topLeftCell="C3" activePane="bottomRight" state="frozen"/>
      <selection activeCell="D20" sqref="D20"/>
      <selection pane="topRight" activeCell="D20" sqref="D20"/>
      <selection pane="bottomLeft" activeCell="D20" sqref="D20"/>
      <selection pane="bottomRight" sqref="A1:D1"/>
    </sheetView>
  </sheetViews>
  <sheetFormatPr baseColWidth="10" defaultRowHeight="52.5"/>
  <cols>
    <col min="1" max="1" width="16.7109375" style="111" customWidth="1"/>
    <col min="2" max="2" width="108.28515625" style="110" customWidth="1"/>
    <col min="3" max="3" width="15.42578125" style="141" customWidth="1"/>
    <col min="4" max="4" width="24" style="181" customWidth="1"/>
    <col min="5" max="5" width="30" style="202" customWidth="1"/>
    <col min="6" max="7" width="11.42578125" customWidth="1"/>
    <col min="8" max="8" width="1.28515625" customWidth="1"/>
    <col min="10" max="10" width="34.42578125" customWidth="1"/>
  </cols>
  <sheetData>
    <row r="1" spans="1:10" ht="96" customHeight="1" thickTop="1" thickBot="1">
      <c r="A1" s="667" t="s">
        <v>1849</v>
      </c>
      <c r="B1" s="668"/>
      <c r="C1" s="668"/>
      <c r="D1" s="669"/>
    </row>
    <row r="2" spans="1:10" ht="56.25" customHeight="1" thickTop="1" thickBot="1">
      <c r="A2" s="189" t="s">
        <v>943</v>
      </c>
      <c r="B2" s="190" t="s">
        <v>1437</v>
      </c>
      <c r="C2" s="190" t="s">
        <v>982</v>
      </c>
      <c r="D2" s="219" t="s">
        <v>1847</v>
      </c>
    </row>
    <row r="3" spans="1:10" ht="54" thickTop="1" thickBot="1">
      <c r="A3" s="128" t="s">
        <v>983</v>
      </c>
      <c r="B3" s="129" t="s">
        <v>1220</v>
      </c>
      <c r="C3" s="130" t="str">
        <f>'200.1'!L31</f>
        <v>Ha</v>
      </c>
      <c r="D3" s="177">
        <f>VLOOKUP('200.1'!A88,'200.1'!A36:N107,14,FALSE)</f>
        <v>2680684.2955938093</v>
      </c>
      <c r="G3" t="s">
        <v>980</v>
      </c>
      <c r="J3" s="1"/>
    </row>
    <row r="4" spans="1:10" ht="54" thickTop="1" thickBot="1">
      <c r="A4" s="131" t="s">
        <v>985</v>
      </c>
      <c r="B4" s="132" t="s">
        <v>1169</v>
      </c>
      <c r="C4" s="130" t="s">
        <v>984</v>
      </c>
      <c r="D4" s="177">
        <f>VLOOKUP('200.2'!A88,'200.2'!A37:N108,14,FALSE)</f>
        <v>227640.04582052855</v>
      </c>
      <c r="J4" s="1"/>
    </row>
    <row r="5" spans="1:10" ht="54" thickTop="1" thickBot="1">
      <c r="A5" s="131" t="s">
        <v>986</v>
      </c>
      <c r="B5" s="132" t="s">
        <v>1170</v>
      </c>
      <c r="C5" s="133" t="s">
        <v>987</v>
      </c>
      <c r="D5" s="177">
        <f>VLOOKUP('201.1'!A88,'201.1'!A38:N109,14,FALSE)</f>
        <v>153456.24548726677</v>
      </c>
    </row>
    <row r="6" spans="1:10" ht="54" thickTop="1" thickBot="1">
      <c r="A6" s="131" t="s">
        <v>988</v>
      </c>
      <c r="B6" s="132" t="s">
        <v>1171</v>
      </c>
      <c r="C6" s="133" t="s">
        <v>987</v>
      </c>
      <c r="D6" s="177">
        <f>VLOOKUP('201.2'!A88,'201.2'!A39:N110,14,FALSE)</f>
        <v>183492.70076324244</v>
      </c>
    </row>
    <row r="7" spans="1:10" ht="70.5" customHeight="1" thickTop="1" thickBot="1">
      <c r="A7" s="131" t="s">
        <v>989</v>
      </c>
      <c r="B7" s="132" t="s">
        <v>1172</v>
      </c>
      <c r="C7" s="133" t="s">
        <v>987</v>
      </c>
      <c r="D7" s="177">
        <f>VLOOKUP('201.3'!A88,'201.3'!A40:N111,14,FALSE)</f>
        <v>36737.042973316005</v>
      </c>
    </row>
    <row r="8" spans="1:10" ht="54" thickTop="1" thickBot="1">
      <c r="A8" s="131" t="s">
        <v>990</v>
      </c>
      <c r="B8" s="132" t="s">
        <v>1173</v>
      </c>
      <c r="C8" s="133" t="s">
        <v>987</v>
      </c>
      <c r="D8" s="178">
        <f>VLOOKUP('201.4'!A88,'201.4'!A41:N112,14,FALSE)</f>
        <v>72488.693838903971</v>
      </c>
    </row>
    <row r="9" spans="1:10" ht="54" thickTop="1" thickBot="1">
      <c r="A9" s="131" t="s">
        <v>991</v>
      </c>
      <c r="B9" s="132" t="s">
        <v>1170</v>
      </c>
      <c r="C9" s="133" t="s">
        <v>1845</v>
      </c>
      <c r="D9" s="178">
        <f>VLOOKUP('201.5'!A88,'201.5'!A42:N113,14,FALSE)</f>
        <v>153456.24548726677</v>
      </c>
    </row>
    <row r="10" spans="1:10" ht="54" thickTop="1" thickBot="1">
      <c r="A10" s="131" t="s">
        <v>992</v>
      </c>
      <c r="B10" s="132" t="s">
        <v>1171</v>
      </c>
      <c r="C10" s="133" t="s">
        <v>1845</v>
      </c>
      <c r="D10" s="178">
        <f>VLOOKUP('201.6'!A88,'201.6'!A43:N114,14,FALSE)</f>
        <v>183492.70076324244</v>
      </c>
    </row>
    <row r="11" spans="1:10" ht="54" thickTop="1" thickBot="1">
      <c r="A11" s="131" t="s">
        <v>993</v>
      </c>
      <c r="B11" s="132" t="s">
        <v>1171</v>
      </c>
      <c r="C11" s="133" t="s">
        <v>387</v>
      </c>
      <c r="D11" s="178">
        <f>VLOOKUP('201.7'!A88,'201.7'!A44:N115,14,FALSE)</f>
        <v>180394.01846022633</v>
      </c>
    </row>
    <row r="12" spans="1:10" ht="54" thickTop="1" thickBot="1">
      <c r="A12" s="131" t="s">
        <v>994</v>
      </c>
      <c r="B12" s="132" t="s">
        <v>1174</v>
      </c>
      <c r="C12" s="133" t="s">
        <v>233</v>
      </c>
      <c r="D12" s="178">
        <f>VLOOKUP('201.8'!A88,'201.8'!A45:N116,14,FALSE)</f>
        <v>15445.699655829478</v>
      </c>
    </row>
    <row r="13" spans="1:10" ht="54" thickTop="1" thickBot="1">
      <c r="A13" s="131" t="s">
        <v>995</v>
      </c>
      <c r="B13" s="132" t="s">
        <v>1175</v>
      </c>
      <c r="C13" s="133" t="s">
        <v>233</v>
      </c>
      <c r="D13" s="178">
        <f>VLOOKUP('201.9'!A88,'201.9'!A46:N117,14,FALSE)</f>
        <v>15188.343082412928</v>
      </c>
    </row>
    <row r="14" spans="1:10" ht="54" thickTop="1" thickBot="1">
      <c r="A14" s="131" t="s">
        <v>996</v>
      </c>
      <c r="B14" s="132" t="s">
        <v>1176</v>
      </c>
      <c r="C14" s="133" t="s">
        <v>144</v>
      </c>
      <c r="D14" s="178">
        <f>VLOOKUP('201.10'!A88,'201.10'!A47:N118,14,FALSE)</f>
        <v>8038.3472677023074</v>
      </c>
    </row>
    <row r="15" spans="1:10" ht="54" thickTop="1" thickBot="1">
      <c r="A15" s="131" t="s">
        <v>997</v>
      </c>
      <c r="B15" s="132" t="s">
        <v>1177</v>
      </c>
      <c r="C15" s="133" t="s">
        <v>998</v>
      </c>
      <c r="D15" s="178">
        <f>VLOOKUP('201.11'!A88,'201.11'!A48:N119,14,FALSE)</f>
        <v>1304.9258194314596</v>
      </c>
    </row>
    <row r="16" spans="1:10" ht="54" thickTop="1" thickBot="1">
      <c r="A16" s="131" t="s">
        <v>999</v>
      </c>
      <c r="B16" s="132" t="s">
        <v>1178</v>
      </c>
      <c r="C16" s="133" t="s">
        <v>1845</v>
      </c>
      <c r="D16" s="178">
        <f>VLOOKUP('201.12'!A88,'201.12'!A49:N120,14,FALSE)</f>
        <v>114952.45268109841</v>
      </c>
    </row>
    <row r="17" spans="1:4" ht="64.5" thickTop="1" thickBot="1">
      <c r="A17" s="134" t="s">
        <v>1000</v>
      </c>
      <c r="B17" s="135" t="s">
        <v>1179</v>
      </c>
      <c r="C17" s="133" t="s">
        <v>1845</v>
      </c>
      <c r="D17" s="178">
        <f>VLOOKUP('201.13'!A88,'201.13'!A50:N121,14,FALSE)</f>
        <v>99779.282777635904</v>
      </c>
    </row>
    <row r="18" spans="1:4" ht="54" thickTop="1" thickBot="1">
      <c r="A18" s="131" t="s">
        <v>1001</v>
      </c>
      <c r="B18" s="132" t="s">
        <v>1180</v>
      </c>
      <c r="C18" s="133" t="s">
        <v>144</v>
      </c>
      <c r="D18" s="178">
        <f>VLOOKUP('201.14'!A88,'201.14'!A51:N122,14,FALSE)</f>
        <v>34887.705476502655</v>
      </c>
    </row>
    <row r="19" spans="1:4" ht="54" thickTop="1" thickBot="1">
      <c r="A19" s="131" t="s">
        <v>1002</v>
      </c>
      <c r="B19" s="132" t="s">
        <v>1181</v>
      </c>
      <c r="C19" s="133" t="s">
        <v>144</v>
      </c>
      <c r="D19" s="178">
        <f>VLOOKUP('201.15'!A88,'201.15'!A52:N123,14,FALSE)</f>
        <v>42642.631779905671</v>
      </c>
    </row>
    <row r="20" spans="1:4" ht="54" thickTop="1" thickBot="1">
      <c r="A20" s="131" t="s">
        <v>1003</v>
      </c>
      <c r="B20" s="132" t="s">
        <v>1182</v>
      </c>
      <c r="C20" s="133" t="s">
        <v>144</v>
      </c>
      <c r="D20" s="178">
        <f>VLOOKUP('201.16'!A88,'201.16'!A53:N124,14,FALSE)</f>
        <v>2064.1954666666666</v>
      </c>
    </row>
    <row r="21" spans="1:4" ht="54" thickTop="1" thickBot="1">
      <c r="A21" s="131" t="s">
        <v>1004</v>
      </c>
      <c r="B21" s="132" t="s">
        <v>1183</v>
      </c>
      <c r="C21" s="133" t="s">
        <v>1845</v>
      </c>
      <c r="D21" s="178">
        <f>VLOOKUP('201.17'!A88,'201.17'!A54:N125,14,FALSE)</f>
        <v>100872.56015573963</v>
      </c>
    </row>
    <row r="22" spans="1:4" ht="54" thickTop="1" thickBot="1">
      <c r="A22" s="131" t="s">
        <v>1005</v>
      </c>
      <c r="B22" s="132" t="s">
        <v>1184</v>
      </c>
      <c r="C22" s="133" t="s">
        <v>1845</v>
      </c>
      <c r="D22" s="178">
        <f>VLOOKUP('201.18'!A88,'201.18'!A55:N126,14,FALSE)</f>
        <v>100872.56015573963</v>
      </c>
    </row>
    <row r="23" spans="1:4" ht="54" thickTop="1" thickBot="1">
      <c r="A23" s="131" t="s">
        <v>1006</v>
      </c>
      <c r="B23" s="132" t="s">
        <v>1185</v>
      </c>
      <c r="C23" s="133" t="s">
        <v>144</v>
      </c>
      <c r="D23" s="178">
        <f>VLOOKUP('201.19'!A88,'201.19'!A56:N127,14,FALSE)</f>
        <v>5796.5909714255786</v>
      </c>
    </row>
    <row r="24" spans="1:4" ht="54" thickTop="1" thickBot="1">
      <c r="A24" s="131" t="s">
        <v>1007</v>
      </c>
      <c r="B24" s="132" t="s">
        <v>1186</v>
      </c>
      <c r="C24" s="133" t="s">
        <v>144</v>
      </c>
      <c r="D24" s="178">
        <f>VLOOKUP('201.20'!A88,'201.20'!A57:N128,14,FALSE)</f>
        <v>866.10831543514382</v>
      </c>
    </row>
    <row r="25" spans="1:4" ht="54" thickTop="1" thickBot="1">
      <c r="A25" s="131" t="s">
        <v>1008</v>
      </c>
      <c r="B25" s="132" t="s">
        <v>1187</v>
      </c>
      <c r="C25" s="133" t="s">
        <v>144</v>
      </c>
      <c r="D25" s="178">
        <f>VLOOKUP('201.21'!A88,'201.21'!A58:N129,14,FALSE)</f>
        <v>6608.7420681965632</v>
      </c>
    </row>
    <row r="26" spans="1:4" ht="54" thickTop="1" thickBot="1">
      <c r="A26" s="131" t="s">
        <v>1425</v>
      </c>
      <c r="B26" s="132" t="s">
        <v>1413</v>
      </c>
      <c r="C26" s="133" t="s">
        <v>1845</v>
      </c>
      <c r="D26" s="178">
        <f>VLOOKUP('203.1'!A88,'203.1'!A59:N130,14,FALSE)</f>
        <v>1420756.311904605</v>
      </c>
    </row>
    <row r="27" spans="1:4" ht="54" thickTop="1" thickBot="1">
      <c r="A27" s="131" t="s">
        <v>1426</v>
      </c>
      <c r="B27" s="132" t="s">
        <v>1417</v>
      </c>
      <c r="C27" s="133" t="s">
        <v>1845</v>
      </c>
      <c r="D27" s="178">
        <f>VLOOKUP('203.2'!A88,'203.2'!A60:N131,14,FALSE)</f>
        <v>1640600.5261052686</v>
      </c>
    </row>
    <row r="28" spans="1:4" ht="54" thickTop="1" thickBot="1">
      <c r="A28" s="131" t="s">
        <v>1427</v>
      </c>
      <c r="B28" s="132" t="s">
        <v>1418</v>
      </c>
      <c r="C28" s="133" t="s">
        <v>1845</v>
      </c>
      <c r="D28" s="178">
        <f>VLOOKUP('203.3'!A88,'203.3'!A61:N132,14,FALSE)</f>
        <v>1797632.1076771712</v>
      </c>
    </row>
    <row r="29" spans="1:4" ht="54" thickTop="1" thickBot="1">
      <c r="A29" s="131" t="s">
        <v>1428</v>
      </c>
      <c r="B29" s="132" t="s">
        <v>1419</v>
      </c>
      <c r="C29" s="133" t="s">
        <v>1845</v>
      </c>
      <c r="D29" s="178">
        <f>VLOOKUP('203.4'!A88,'203.4'!A62:N133,14,FALSE)</f>
        <v>648426.55384993134</v>
      </c>
    </row>
    <row r="30" spans="1:4" ht="54" thickTop="1" thickBot="1">
      <c r="A30" s="131" t="s">
        <v>1429</v>
      </c>
      <c r="B30" s="132" t="s">
        <v>1420</v>
      </c>
      <c r="C30" s="133" t="s">
        <v>1845</v>
      </c>
      <c r="D30" s="178">
        <f>VLOOKUP('203.5'!A88,'203.5'!A63:N134,14,FALSE)</f>
        <v>751355.01739786647</v>
      </c>
    </row>
    <row r="31" spans="1:4" ht="54" thickTop="1" thickBot="1">
      <c r="A31" s="131" t="s">
        <v>1430</v>
      </c>
      <c r="B31" s="132" t="s">
        <v>1421</v>
      </c>
      <c r="C31" s="133" t="s">
        <v>1845</v>
      </c>
      <c r="D31" s="178">
        <f>VLOOKUP('203.6'!A88,'203.6'!A64:N135,14,FALSE)</f>
        <v>816854.94874655246</v>
      </c>
    </row>
    <row r="32" spans="1:4" ht="54" thickTop="1" thickBot="1">
      <c r="A32" s="131" t="s">
        <v>1431</v>
      </c>
      <c r="B32" s="132" t="s">
        <v>1422</v>
      </c>
      <c r="C32" s="133" t="s">
        <v>1845</v>
      </c>
      <c r="D32" s="178">
        <f>VLOOKUP('203.7'!A88,'203.7'!A65:N136,14,FALSE)</f>
        <v>263269.84535737697</v>
      </c>
    </row>
    <row r="33" spans="1:4" ht="54" thickTop="1" thickBot="1">
      <c r="A33" s="131" t="s">
        <v>1432</v>
      </c>
      <c r="B33" s="132" t="s">
        <v>1871</v>
      </c>
      <c r="C33" s="133" t="s">
        <v>1845</v>
      </c>
      <c r="D33" s="178">
        <f>VLOOKUP('203.8'!A88,'203.8'!A66:N137,14,FALSE)</f>
        <v>373205.09895910311</v>
      </c>
    </row>
    <row r="34" spans="1:4" ht="54" thickTop="1" thickBot="1">
      <c r="A34" s="131" t="s">
        <v>1433</v>
      </c>
      <c r="B34" s="132" t="s">
        <v>1424</v>
      </c>
      <c r="C34" s="133" t="s">
        <v>1845</v>
      </c>
      <c r="D34" s="178">
        <f>VLOOKUP('203.9'!A88,'203.9'!A67:N138,14,FALSE)</f>
        <v>396028.38738555519</v>
      </c>
    </row>
    <row r="35" spans="1:4" ht="54" thickTop="1" thickBot="1">
      <c r="A35" s="131" t="s">
        <v>1434</v>
      </c>
      <c r="B35" s="132" t="s">
        <v>1414</v>
      </c>
      <c r="C35" s="133" t="s">
        <v>1845</v>
      </c>
      <c r="D35" s="178">
        <f>VLOOKUP('203.10'!A88,'203.10'!A68:N139,14,FALSE)</f>
        <v>205166.32715861298</v>
      </c>
    </row>
    <row r="36" spans="1:4" ht="54" thickTop="1" thickBot="1">
      <c r="A36" s="131" t="s">
        <v>1435</v>
      </c>
      <c r="B36" s="132" t="s">
        <v>1415</v>
      </c>
      <c r="C36" s="133" t="s">
        <v>1845</v>
      </c>
      <c r="D36" s="178">
        <f>VLOOKUP('203.11'!A88,'203.11'!A69:N140,14,FALSE)</f>
        <v>279837.10085088981</v>
      </c>
    </row>
    <row r="37" spans="1:4" ht="54" thickTop="1" thickBot="1">
      <c r="A37" s="131" t="s">
        <v>1436</v>
      </c>
      <c r="B37" s="216" t="s">
        <v>1416</v>
      </c>
      <c r="C37" s="133" t="s">
        <v>1845</v>
      </c>
      <c r="D37" s="178">
        <f>VLOOKUP('203.12'!A88,'203.12'!A70:N141,14,FALSE)</f>
        <v>291693.35457891691</v>
      </c>
    </row>
    <row r="38" spans="1:4" ht="54" thickTop="1" thickBot="1">
      <c r="A38" s="131" t="s">
        <v>1009</v>
      </c>
      <c r="B38" s="132" t="s">
        <v>1188</v>
      </c>
      <c r="C38" s="133" t="s">
        <v>387</v>
      </c>
      <c r="D38" s="178">
        <f>VLOOKUP('210.1.1'!A88,'210.1.1'!A71:N142,14,FALSE)</f>
        <v>11833.140475784432</v>
      </c>
    </row>
    <row r="39" spans="1:4" ht="54" thickTop="1" thickBot="1">
      <c r="A39" s="131" t="s">
        <v>1010</v>
      </c>
      <c r="B39" s="132" t="s">
        <v>1189</v>
      </c>
      <c r="C39" s="133" t="s">
        <v>387</v>
      </c>
      <c r="D39" s="178">
        <f>VLOOKUP('210.1.2'!A88,'210.1.2'!A72:N143,14,FALSE)</f>
        <v>3937.9089686969542</v>
      </c>
    </row>
    <row r="40" spans="1:4" ht="54" thickTop="1" thickBot="1">
      <c r="A40" s="131" t="s">
        <v>1011</v>
      </c>
      <c r="B40" s="132" t="s">
        <v>1190</v>
      </c>
      <c r="C40" s="133" t="s">
        <v>387</v>
      </c>
      <c r="D40" s="178">
        <f>VLOOKUP('210.2.1'!A90,'210.2.1'!A73:N144,14,FALSE)</f>
        <v>29391.353474098658</v>
      </c>
    </row>
    <row r="41" spans="1:4" ht="54" thickTop="1" thickBot="1">
      <c r="A41" s="131" t="s">
        <v>1012</v>
      </c>
      <c r="B41" s="132" t="s">
        <v>1191</v>
      </c>
      <c r="C41" s="133" t="s">
        <v>387</v>
      </c>
      <c r="D41" s="178">
        <f>VLOOKUP('210.2.2'!A88,'210.2.2'!A74:N145,14,FALSE)</f>
        <v>11833.140475784432</v>
      </c>
    </row>
    <row r="42" spans="1:4" ht="54" thickTop="1" thickBot="1">
      <c r="A42" s="131" t="s">
        <v>1013</v>
      </c>
      <c r="B42" s="132" t="s">
        <v>1192</v>
      </c>
      <c r="C42" s="133" t="s">
        <v>387</v>
      </c>
      <c r="D42" s="178">
        <f>VLOOKUP('210.2.3'!A91,'210.2.3'!A91:N146,14,FALSE)</f>
        <v>21496.121967011182</v>
      </c>
    </row>
    <row r="43" spans="1:4" ht="54" thickTop="1" thickBot="1">
      <c r="A43" s="131" t="s">
        <v>1014</v>
      </c>
      <c r="B43" s="132" t="s">
        <v>1193</v>
      </c>
      <c r="C43" s="133" t="s">
        <v>387</v>
      </c>
      <c r="D43" s="178">
        <f>VLOOKUP('210.2.4'!A88,'210.2.4'!A88:N147,14,FALSE)</f>
        <v>3937.9089686969542</v>
      </c>
    </row>
    <row r="44" spans="1:4" ht="54" thickTop="1" thickBot="1">
      <c r="A44" s="131" t="s">
        <v>1015</v>
      </c>
      <c r="B44" s="132" t="s">
        <v>1194</v>
      </c>
      <c r="C44" s="133" t="s">
        <v>387</v>
      </c>
      <c r="D44" s="178">
        <f>VLOOKUP('211.1'!A88,'211.1'!A88:N148,14,FALSE)</f>
        <v>8167.9500996204515</v>
      </c>
    </row>
    <row r="45" spans="1:4" ht="54" thickTop="1" thickBot="1">
      <c r="A45" s="131" t="s">
        <v>1016</v>
      </c>
      <c r="B45" s="132" t="s">
        <v>1195</v>
      </c>
      <c r="C45" s="133" t="s">
        <v>387</v>
      </c>
      <c r="D45" s="178">
        <f>VLOOKUP('220.1'!A88,'220.1'!A88:N149,14,FALSE)</f>
        <v>13531.865417692028</v>
      </c>
    </row>
    <row r="46" spans="1:4" ht="54" thickTop="1" thickBot="1">
      <c r="A46" s="131" t="s">
        <v>1017</v>
      </c>
      <c r="B46" s="132" t="s">
        <v>1196</v>
      </c>
      <c r="C46" s="133" t="s">
        <v>387</v>
      </c>
      <c r="D46" s="178">
        <f>VLOOKUP('221.1'!A88,'221.1'!A88:N150,14,FALSE)</f>
        <v>8846.2602280675274</v>
      </c>
    </row>
    <row r="47" spans="1:4" ht="54" thickTop="1" thickBot="1">
      <c r="A47" s="131" t="s">
        <v>1018</v>
      </c>
      <c r="B47" s="132" t="s">
        <v>1197</v>
      </c>
      <c r="C47" s="133" t="s">
        <v>387</v>
      </c>
      <c r="D47" s="178">
        <f>VLOOKUP('221.2'!A88,'221.2'!A88:N151,14,FALSE)</f>
        <v>5534.2205824974026</v>
      </c>
    </row>
    <row r="48" spans="1:4" ht="64.5" thickTop="1" thickBot="1">
      <c r="A48" s="131" t="s">
        <v>1441</v>
      </c>
      <c r="B48" s="132" t="s">
        <v>1438</v>
      </c>
      <c r="C48" s="133" t="s">
        <v>233</v>
      </c>
      <c r="D48" s="178">
        <f>VLOOKUP('223.1'!A88,'223.1'!A88:N152,14,FALSE)</f>
        <v>8680.6820186738205</v>
      </c>
    </row>
    <row r="49" spans="1:4" ht="54" thickTop="1" thickBot="1">
      <c r="A49" s="131" t="s">
        <v>1442</v>
      </c>
      <c r="B49" s="132" t="s">
        <v>1439</v>
      </c>
      <c r="C49" s="133" t="s">
        <v>233</v>
      </c>
      <c r="D49" s="178">
        <f>VLOOKUP('223.2'!A88,'223.2'!A88:N153,14,FALSE)</f>
        <v>6720.2366335331981</v>
      </c>
    </row>
    <row r="50" spans="1:4" ht="54" thickTop="1" thickBot="1">
      <c r="A50" s="131" t="s">
        <v>1443</v>
      </c>
      <c r="B50" s="132" t="s">
        <v>1440</v>
      </c>
      <c r="C50" s="133" t="s">
        <v>387</v>
      </c>
      <c r="D50" s="178">
        <f>VLOOKUP('223.3.1'!A88,'223.3.1'!A88:N154,14,FALSE)</f>
        <v>59173</v>
      </c>
    </row>
    <row r="51" spans="1:4" ht="64.5" thickTop="1" thickBot="1">
      <c r="A51" s="131" t="s">
        <v>1444</v>
      </c>
      <c r="B51" s="132" t="s">
        <v>1446</v>
      </c>
      <c r="C51" s="133" t="s">
        <v>387</v>
      </c>
      <c r="D51" s="178">
        <f>VLOOKUP('223.3.2'!A88,'223.3.2'!A88:N155,14,FALSE)</f>
        <v>109492.58892233475</v>
      </c>
    </row>
    <row r="52" spans="1:4" ht="54" thickTop="1" thickBot="1">
      <c r="A52" s="131" t="s">
        <v>1445</v>
      </c>
      <c r="B52" s="132" t="s">
        <v>1447</v>
      </c>
      <c r="C52" s="133" t="s">
        <v>387</v>
      </c>
      <c r="D52" s="178">
        <f>VLOOKUP('223.3.3'!A88,'223.3.3'!A88:N156,14,FALSE)</f>
        <v>117728.3468038538</v>
      </c>
    </row>
    <row r="53" spans="1:4" ht="54" thickTop="1" thickBot="1">
      <c r="A53" s="137" t="s">
        <v>1019</v>
      </c>
      <c r="B53" s="138" t="s">
        <v>1956</v>
      </c>
      <c r="C53" s="133" t="s">
        <v>233</v>
      </c>
      <c r="D53" s="178">
        <f>VLOOKUP('230.1'!A88,'230.1'!A88:N157,14,FALSE)</f>
        <v>2942.3506478503541</v>
      </c>
    </row>
    <row r="54" spans="1:4" ht="54" thickTop="1" thickBot="1">
      <c r="A54" s="137" t="s">
        <v>1020</v>
      </c>
      <c r="B54" s="138" t="s">
        <v>1198</v>
      </c>
      <c r="C54" s="133" t="s">
        <v>233</v>
      </c>
      <c r="D54" s="178">
        <f>VLOOKUP('231.1'!A88,'231.1'!A88:N159,14,FALSE)</f>
        <v>9552.2300159849674</v>
      </c>
    </row>
    <row r="55" spans="1:4" ht="54" thickTop="1" thickBot="1">
      <c r="A55" s="137" t="s">
        <v>1021</v>
      </c>
      <c r="B55" s="138" t="s">
        <v>1448</v>
      </c>
      <c r="C55" s="133" t="s">
        <v>233</v>
      </c>
      <c r="D55" s="178">
        <f>VLOOKUP('232.1'!A88,'232.1'!A88:N160,14,FALSE)</f>
        <v>7543.1950438657186</v>
      </c>
    </row>
    <row r="56" spans="1:4" ht="54" thickTop="1" thickBot="1">
      <c r="A56" s="137" t="s">
        <v>1449</v>
      </c>
      <c r="B56" s="138" t="s">
        <v>1872</v>
      </c>
      <c r="C56" s="133" t="s">
        <v>233</v>
      </c>
      <c r="D56" s="178">
        <f>VLOOKUP('233.1'!A88,'233.1'!A88:N161,14,FALSE)</f>
        <v>9250.8863317240721</v>
      </c>
    </row>
    <row r="57" spans="1:4" ht="54" thickTop="1" thickBot="1">
      <c r="A57" s="137" t="s">
        <v>1451</v>
      </c>
      <c r="B57" s="138" t="s">
        <v>1452</v>
      </c>
      <c r="C57" s="133" t="s">
        <v>233</v>
      </c>
      <c r="D57" s="178">
        <f>VLOOKUP('233.10'!A88,'233.10'!A88:N162,14,FALSE)</f>
        <v>25947.201676359578</v>
      </c>
    </row>
    <row r="58" spans="1:4" ht="54" thickTop="1" thickBot="1">
      <c r="A58" s="137" t="s">
        <v>1022</v>
      </c>
      <c r="B58" s="138" t="s">
        <v>1453</v>
      </c>
      <c r="C58" s="133" t="s">
        <v>233</v>
      </c>
      <c r="D58" s="178">
        <f>VLOOKUP('234.1'!A88,'234.1'!A88:N163,14,FALSE)</f>
        <v>972.27163739420803</v>
      </c>
    </row>
    <row r="59" spans="1:4" ht="54" thickTop="1" thickBot="1">
      <c r="A59" s="137" t="s">
        <v>1456</v>
      </c>
      <c r="B59" s="138" t="s">
        <v>1457</v>
      </c>
      <c r="C59" s="133" t="s">
        <v>387</v>
      </c>
      <c r="D59" s="178">
        <f>VLOOKUP('235.1'!A88,'235.1'!A88:N164,14,FALSE)</f>
        <v>78378.924974369802</v>
      </c>
    </row>
    <row r="60" spans="1:4" ht="54" thickTop="1" thickBot="1">
      <c r="A60" s="139" t="s">
        <v>1458</v>
      </c>
      <c r="B60" s="138" t="s">
        <v>1459</v>
      </c>
      <c r="C60" s="133" t="s">
        <v>387</v>
      </c>
      <c r="D60" s="178">
        <f>VLOOKUP('235.10'!A88,'235.10'!A88:N165,14,FALSE)</f>
        <v>15593.382536436167</v>
      </c>
    </row>
    <row r="61" spans="1:4" ht="54" thickTop="1" thickBot="1">
      <c r="A61" s="139" t="s">
        <v>1460</v>
      </c>
      <c r="B61" s="138" t="s">
        <v>1461</v>
      </c>
      <c r="C61" s="133" t="s">
        <v>377</v>
      </c>
      <c r="D61" s="178">
        <f>VLOOKUP('235.11'!A88,'235.11'!A88:N166,14,FALSE)</f>
        <v>784.81928047417045</v>
      </c>
    </row>
    <row r="62" spans="1:4" ht="54" thickTop="1" thickBot="1">
      <c r="A62" s="139" t="s">
        <v>1462</v>
      </c>
      <c r="B62" s="138" t="s">
        <v>1873</v>
      </c>
      <c r="C62" s="133" t="s">
        <v>387</v>
      </c>
      <c r="D62" s="178">
        <f>VLOOKUP('236.1'!A88,'236.1'!A88:N167,14,FALSE)</f>
        <v>131862.90556964659</v>
      </c>
    </row>
    <row r="63" spans="1:4" ht="54" thickTop="1" thickBot="1">
      <c r="A63" s="139" t="s">
        <v>1465</v>
      </c>
      <c r="B63" s="138" t="s">
        <v>1874</v>
      </c>
      <c r="C63" s="133" t="s">
        <v>387</v>
      </c>
      <c r="D63" s="178">
        <f>VLOOKUP('236.10'!A87,'236.10'!A87:N168,14,FALSE)</f>
        <v>15593.382536436167</v>
      </c>
    </row>
    <row r="64" spans="1:4" ht="54" thickTop="1" thickBot="1">
      <c r="A64" s="139" t="s">
        <v>1466</v>
      </c>
      <c r="B64" s="140" t="s">
        <v>1467</v>
      </c>
      <c r="C64" s="174" t="s">
        <v>377</v>
      </c>
      <c r="D64" s="178">
        <f>VLOOKUP('236.11'!A88,'236.11'!A88:N169,14,FALSE)</f>
        <v>1453.3690379151303</v>
      </c>
    </row>
    <row r="65" spans="1:4" ht="54" thickTop="1" thickBot="1">
      <c r="A65" s="137" t="s">
        <v>1023</v>
      </c>
      <c r="B65" s="138" t="s">
        <v>1199</v>
      </c>
      <c r="C65" s="133" t="s">
        <v>233</v>
      </c>
      <c r="D65" s="178">
        <f>VLOOKUP('310.1'!A87,'310.1'!A87:N170,14,FALSE)</f>
        <v>1005.7890670858674</v>
      </c>
    </row>
    <row r="66" spans="1:4" ht="54" thickTop="1" thickBot="1">
      <c r="A66" s="137" t="s">
        <v>1024</v>
      </c>
      <c r="B66" s="138" t="s">
        <v>1200</v>
      </c>
      <c r="C66" s="133" t="s">
        <v>387</v>
      </c>
      <c r="D66" s="178">
        <f>VLOOKUP('311.1'!A87,'311.1'!A87:N171,14,FALSE)</f>
        <v>77363.783655449457</v>
      </c>
    </row>
    <row r="67" spans="1:4" ht="54" thickTop="1" thickBot="1">
      <c r="A67" s="137" t="s">
        <v>1025</v>
      </c>
      <c r="B67" s="138" t="s">
        <v>1201</v>
      </c>
      <c r="C67" s="133" t="s">
        <v>998</v>
      </c>
      <c r="D67" s="178">
        <f>VLOOKUP('312.1'!A88,'312.1'!A88:N172,14,FALSE)</f>
        <v>7757.0109534239882</v>
      </c>
    </row>
    <row r="68" spans="1:4" ht="54" thickTop="1" thickBot="1">
      <c r="A68" s="137" t="s">
        <v>1026</v>
      </c>
      <c r="B68" s="138" t="s">
        <v>1202</v>
      </c>
      <c r="C68" s="133" t="s">
        <v>998</v>
      </c>
      <c r="D68" s="178">
        <f>VLOOKUP('312.2'!A88,'312.2'!A88:N173,14,FALSE)</f>
        <v>4848.1318458899932</v>
      </c>
    </row>
    <row r="69" spans="1:4" ht="54" thickTop="1" thickBot="1">
      <c r="A69" s="137" t="s">
        <v>1027</v>
      </c>
      <c r="B69" s="138" t="s">
        <v>1203</v>
      </c>
      <c r="C69" s="133" t="s">
        <v>1464</v>
      </c>
      <c r="D69" s="178">
        <f>VLOOKUP('312.3'!A87,'312.3'!A87:N174,14,FALSE)</f>
        <v>1808.0889157335089</v>
      </c>
    </row>
    <row r="70" spans="1:4" ht="54" thickTop="1" thickBot="1">
      <c r="A70" s="137" t="s">
        <v>1028</v>
      </c>
      <c r="B70" s="138" t="s">
        <v>1204</v>
      </c>
      <c r="C70" s="133" t="s">
        <v>387</v>
      </c>
      <c r="D70" s="179">
        <f>VLOOKUP('312.4'!A88,'312.4'!A88:N175,14,FALSE)</f>
        <v>77356.021635541154</v>
      </c>
    </row>
    <row r="71" spans="1:4" ht="54" thickTop="1" thickBot="1">
      <c r="A71" s="137" t="s">
        <v>1029</v>
      </c>
      <c r="B71" s="138" t="s">
        <v>1469</v>
      </c>
      <c r="C71" s="133" t="s">
        <v>387</v>
      </c>
      <c r="D71" s="179">
        <f>VLOOKUP('320.1'!A88,'320.1'!A88:N176,14,FALSE)</f>
        <v>94163.645510019094</v>
      </c>
    </row>
    <row r="72" spans="1:4" ht="54" thickTop="1" thickBot="1">
      <c r="A72" s="137" t="s">
        <v>1030</v>
      </c>
      <c r="B72" s="138" t="s">
        <v>1470</v>
      </c>
      <c r="C72" s="133" t="s">
        <v>387</v>
      </c>
      <c r="D72" s="179">
        <f>VLOOKUP('320.2'!A88,'320.2'!A88:N177,14,FALSE)</f>
        <v>92074.07246066042</v>
      </c>
    </row>
    <row r="73" spans="1:4" ht="54" thickTop="1" thickBot="1">
      <c r="A73" s="137" t="s">
        <v>1473</v>
      </c>
      <c r="B73" s="138" t="s">
        <v>1474</v>
      </c>
      <c r="C73" s="133" t="s">
        <v>387</v>
      </c>
      <c r="D73" s="179">
        <f>VLOOKUP('320.3'!A88,'320.3'!A88:N178,14,FALSE)</f>
        <v>110422.3709146654</v>
      </c>
    </row>
    <row r="74" spans="1:4" ht="54" thickTop="1" thickBot="1">
      <c r="A74" s="137" t="s">
        <v>1475</v>
      </c>
      <c r="B74" s="138" t="s">
        <v>1476</v>
      </c>
      <c r="C74" s="133" t="s">
        <v>387</v>
      </c>
      <c r="D74" s="179">
        <f>VLOOKUP('320.4'!A88,'320.4'!A88:N179,14,FALSE)</f>
        <v>112183.83339336129</v>
      </c>
    </row>
    <row r="75" spans="1:4" ht="54" thickTop="1" thickBot="1">
      <c r="A75" s="137" t="s">
        <v>1477</v>
      </c>
      <c r="B75" s="138" t="s">
        <v>1478</v>
      </c>
      <c r="C75" s="133" t="s">
        <v>387</v>
      </c>
      <c r="D75" s="179">
        <f>VLOOKUP('320.5'!A88,'320.5'!A88:N180,14,FALSE)</f>
        <v>110094.26034400261</v>
      </c>
    </row>
    <row r="76" spans="1:4" ht="54" thickTop="1" thickBot="1">
      <c r="A76" s="137" t="s">
        <v>1479</v>
      </c>
      <c r="B76" s="138" t="s">
        <v>1480</v>
      </c>
      <c r="C76" s="133" t="s">
        <v>387</v>
      </c>
      <c r="D76" s="179">
        <f>VLOOKUP('320.6'!A88,'320.6'!A88:N181,14,FALSE)</f>
        <v>128442.55879800761</v>
      </c>
    </row>
    <row r="77" spans="1:4" ht="54" thickTop="1" thickBot="1">
      <c r="A77" s="137" t="s">
        <v>1031</v>
      </c>
      <c r="B77" s="138" t="s">
        <v>1481</v>
      </c>
      <c r="C77" s="133" t="s">
        <v>387</v>
      </c>
      <c r="D77" s="179">
        <f>VLOOKUP('330.1'!A88,'330.1'!A88:N182,14,FALSE)</f>
        <v>114144.03297582406</v>
      </c>
    </row>
    <row r="78" spans="1:4" ht="54" thickTop="1" thickBot="1">
      <c r="A78" s="139" t="s">
        <v>1032</v>
      </c>
      <c r="B78" s="138" t="s">
        <v>1482</v>
      </c>
      <c r="C78" s="133" t="s">
        <v>387</v>
      </c>
      <c r="D78" s="179">
        <f>VLOOKUP('330.2'!A88,'330.1'!A88:N183,14,FALSE)</f>
        <v>114144.03297582406</v>
      </c>
    </row>
    <row r="79" spans="1:4" ht="54" thickTop="1" thickBot="1">
      <c r="A79" s="139" t="s">
        <v>1483</v>
      </c>
      <c r="B79" s="140" t="s">
        <v>1484</v>
      </c>
      <c r="C79" s="133" t="s">
        <v>387</v>
      </c>
      <c r="D79" s="179">
        <f>VLOOKUP('330.3'!A88,'330.3'!A88:N184,14,FALSE)</f>
        <v>114144.03297582406</v>
      </c>
    </row>
    <row r="80" spans="1:4" ht="54" thickTop="1" thickBot="1">
      <c r="A80" s="139" t="s">
        <v>1485</v>
      </c>
      <c r="B80" s="140" t="s">
        <v>1486</v>
      </c>
      <c r="C80" s="133" t="s">
        <v>387</v>
      </c>
      <c r="D80" s="179">
        <f>VLOOKUP('330.4'!A88,'330.4'!A88:N185,14,FALSE)</f>
        <v>132164.22085916629</v>
      </c>
    </row>
    <row r="81" spans="1:4" ht="54" thickTop="1" thickBot="1">
      <c r="A81" s="139" t="s">
        <v>1487</v>
      </c>
      <c r="B81" s="140" t="s">
        <v>1488</v>
      </c>
      <c r="C81" s="133" t="s">
        <v>387</v>
      </c>
      <c r="D81" s="179">
        <f>VLOOKUP('330.5'!A88,'330.5'!A88:N186,14,FALSE)</f>
        <v>132164.22085916629</v>
      </c>
    </row>
    <row r="82" spans="1:4" ht="54" thickTop="1" thickBot="1">
      <c r="A82" s="139" t="s">
        <v>1489</v>
      </c>
      <c r="B82" s="140" t="s">
        <v>1490</v>
      </c>
      <c r="C82" s="133" t="s">
        <v>387</v>
      </c>
      <c r="D82" s="179">
        <f>VLOOKUP('330.6'!A88,'330.6'!A88:N187,14,FALSE)</f>
        <v>132164.22085916629</v>
      </c>
    </row>
    <row r="83" spans="1:4" ht="54" thickTop="1" thickBot="1">
      <c r="A83" s="137" t="s">
        <v>1033</v>
      </c>
      <c r="B83" s="138" t="s">
        <v>1491</v>
      </c>
      <c r="C83" s="133" t="s">
        <v>387</v>
      </c>
      <c r="D83" s="179">
        <f>VLOOKUP('340.1'!A88,'340.1'!A88:N188,14,FALSE)</f>
        <v>113410.93079222925</v>
      </c>
    </row>
    <row r="84" spans="1:4" ht="54" thickTop="1" thickBot="1">
      <c r="A84" s="137" t="s">
        <v>1034</v>
      </c>
      <c r="B84" s="138" t="s">
        <v>1492</v>
      </c>
      <c r="C84" s="133" t="s">
        <v>387</v>
      </c>
      <c r="D84" s="179">
        <f>VLOOKUP('340.2'!A88,'340.2'!A88:N190,14,FALSE)</f>
        <v>113410.93079222925</v>
      </c>
    </row>
    <row r="85" spans="1:4" ht="54" thickTop="1" thickBot="1">
      <c r="A85" s="137" t="s">
        <v>1035</v>
      </c>
      <c r="B85" s="138" t="s">
        <v>1493</v>
      </c>
      <c r="C85" s="133" t="s">
        <v>387</v>
      </c>
      <c r="D85" s="179">
        <f>VLOOKUP('340.3'!A88,'340.3'!A88:N191,14,FALSE)</f>
        <v>113410.93079222925</v>
      </c>
    </row>
    <row r="86" spans="1:4" ht="54" thickTop="1" thickBot="1">
      <c r="A86" s="137" t="s">
        <v>1494</v>
      </c>
      <c r="B86" s="138" t="s">
        <v>2021</v>
      </c>
      <c r="C86" s="133" t="s">
        <v>387</v>
      </c>
      <c r="D86" s="179">
        <f>VLOOKUP('350.1'!A88,'350.1'!A88:N192,14,FALSE)</f>
        <v>181969.9199146344</v>
      </c>
    </row>
    <row r="87" spans="1:4" ht="54" thickTop="1" thickBot="1">
      <c r="A87" s="195" t="s">
        <v>1495</v>
      </c>
      <c r="B87" s="138" t="s">
        <v>2022</v>
      </c>
      <c r="C87" s="133" t="s">
        <v>387</v>
      </c>
      <c r="D87" s="179">
        <f>VLOOKUP('350.2'!A88,'350.2'!A88:N193,14,FALSE)</f>
        <v>181969.9199146344</v>
      </c>
    </row>
    <row r="88" spans="1:4" ht="54" thickTop="1" thickBot="1">
      <c r="A88" s="139" t="s">
        <v>1496</v>
      </c>
      <c r="B88" s="140" t="s">
        <v>1497</v>
      </c>
      <c r="C88" s="133" t="s">
        <v>387</v>
      </c>
      <c r="D88" s="179">
        <f>VLOOKUP('350.3'!A88,'350.3'!A88:N194,14,FALSE)</f>
        <v>181969.9199146344</v>
      </c>
    </row>
    <row r="89" spans="1:4" ht="54" thickTop="1" thickBot="1">
      <c r="A89" s="137" t="s">
        <v>1498</v>
      </c>
      <c r="B89" s="138" t="s">
        <v>1499</v>
      </c>
      <c r="C89" s="133" t="s">
        <v>387</v>
      </c>
      <c r="D89" s="179">
        <f>VLOOKUP('350.4'!A88,'350.4'!A88:N195,14,FALSE)</f>
        <v>181969.9199146344</v>
      </c>
    </row>
    <row r="90" spans="1:4" ht="54" thickTop="1" thickBot="1">
      <c r="A90" s="139" t="s">
        <v>1500</v>
      </c>
      <c r="B90" s="140" t="s">
        <v>1501</v>
      </c>
      <c r="C90" s="133" t="s">
        <v>387</v>
      </c>
      <c r="D90" s="179">
        <f>VLOOKUP('350.10'!A88,'350.10'!A88:N196,14,FALSE)</f>
        <v>111336.18467195904</v>
      </c>
    </row>
    <row r="91" spans="1:4" ht="54" thickTop="1" thickBot="1">
      <c r="A91" s="139" t="s">
        <v>1502</v>
      </c>
      <c r="B91" s="140" t="s">
        <v>1503</v>
      </c>
      <c r="C91" s="133" t="s">
        <v>387</v>
      </c>
      <c r="D91" s="179">
        <f>VLOOKUP('350.11'!A88,'350.11'!A88:N197,14,FALSE)</f>
        <v>111336.18467195904</v>
      </c>
    </row>
    <row r="92" spans="1:4" ht="54" thickTop="1" thickBot="1">
      <c r="A92" s="139" t="s">
        <v>1504</v>
      </c>
      <c r="B92" s="140" t="s">
        <v>1505</v>
      </c>
      <c r="C92" s="133" t="s">
        <v>387</v>
      </c>
      <c r="D92" s="179">
        <f>VLOOKUP('350.12'!A88,'350.12'!A88:N198,14,FALSE)</f>
        <v>111336.18467195904</v>
      </c>
    </row>
    <row r="93" spans="1:4" ht="54" thickTop="1" thickBot="1">
      <c r="A93" s="139" t="s">
        <v>1506</v>
      </c>
      <c r="B93" s="140" t="s">
        <v>1507</v>
      </c>
      <c r="C93" s="133" t="s">
        <v>387</v>
      </c>
      <c r="D93" s="179">
        <f>VLOOKUP('350.13'!A88,'350.13'!A88:N199,14,FALSE)</f>
        <v>111336.18467195904</v>
      </c>
    </row>
    <row r="94" spans="1:4" ht="54" thickTop="1" thickBot="1">
      <c r="A94" s="137" t="s">
        <v>1508</v>
      </c>
      <c r="B94" s="138" t="s">
        <v>1509</v>
      </c>
      <c r="C94" s="133" t="s">
        <v>998</v>
      </c>
      <c r="D94" s="179">
        <f>VLOOKUP('350.14'!A88,'350.14'!A88:N200,14,FALSE)</f>
        <v>784.81928047417045</v>
      </c>
    </row>
    <row r="95" spans="1:4" ht="54" thickTop="1" thickBot="1">
      <c r="A95" s="139" t="s">
        <v>1510</v>
      </c>
      <c r="B95" s="140" t="s">
        <v>1511</v>
      </c>
      <c r="C95" s="133" t="s">
        <v>387</v>
      </c>
      <c r="D95" s="179">
        <f>VLOOKUP('351.1'!A88,'351.1'!A88:N201,14,FALSE)</f>
        <v>181969.9199146344</v>
      </c>
    </row>
    <row r="96" spans="1:4" ht="54" thickTop="1" thickBot="1">
      <c r="A96" s="139" t="s">
        <v>1512</v>
      </c>
      <c r="B96" s="140" t="s">
        <v>1513</v>
      </c>
      <c r="C96" s="133" t="s">
        <v>387</v>
      </c>
      <c r="D96" s="179">
        <f>VLOOKUP('351.2'!A88,'351.2'!A88:N202,14,FALSE)</f>
        <v>181969.9199146344</v>
      </c>
    </row>
    <row r="97" spans="1:4" ht="54" thickTop="1" thickBot="1">
      <c r="A97" s="139" t="s">
        <v>1514</v>
      </c>
      <c r="B97" s="140" t="s">
        <v>1515</v>
      </c>
      <c r="C97" s="133" t="s">
        <v>387</v>
      </c>
      <c r="D97" s="179">
        <f>VLOOKUP('351.10'!A88,'351.10'!A88:N203,14,FALSE)</f>
        <v>111336.18467195904</v>
      </c>
    </row>
    <row r="98" spans="1:4" ht="54" thickTop="1" thickBot="1">
      <c r="A98" s="139" t="s">
        <v>1516</v>
      </c>
      <c r="B98" s="140" t="s">
        <v>1517</v>
      </c>
      <c r="C98" s="133" t="s">
        <v>387</v>
      </c>
      <c r="D98" s="179">
        <f>VLOOKUP('351.11'!A88,'351.11'!A88:N204,14,FALSE)</f>
        <v>111336.18467195904</v>
      </c>
    </row>
    <row r="99" spans="1:4" ht="54" thickTop="1" thickBot="1">
      <c r="A99" s="139" t="s">
        <v>1518</v>
      </c>
      <c r="B99" s="140" t="s">
        <v>1519</v>
      </c>
      <c r="C99" s="133" t="s">
        <v>998</v>
      </c>
      <c r="D99" s="179">
        <f>VLOOKUP('351.12'!A88,'351.12'!A88:N205,14,FALSE)</f>
        <v>784.81928047417045</v>
      </c>
    </row>
    <row r="100" spans="1:4" ht="54" thickTop="1" thickBot="1">
      <c r="A100" s="139" t="s">
        <v>1522</v>
      </c>
      <c r="B100" s="140" t="s">
        <v>1520</v>
      </c>
      <c r="C100" s="133" t="s">
        <v>998</v>
      </c>
      <c r="D100" s="179">
        <f>VLOOKUP('410.1'!A88,'410.1'!A88:N206,14,FALSE)</f>
        <v>2360.1180226414435</v>
      </c>
    </row>
    <row r="101" spans="1:4" ht="54" thickTop="1" thickBot="1">
      <c r="A101" s="139" t="s">
        <v>1523</v>
      </c>
      <c r="B101" s="140" t="s">
        <v>1521</v>
      </c>
      <c r="C101" s="133" t="s">
        <v>998</v>
      </c>
      <c r="D101" s="179">
        <f>VLOOKUP('410.2'!A88,'410.2'!A88:N207,14,FALSE)</f>
        <v>2171.8815785068523</v>
      </c>
    </row>
    <row r="102" spans="1:4" ht="54" thickTop="1" thickBot="1">
      <c r="A102" s="139" t="s">
        <v>1525</v>
      </c>
      <c r="B102" s="140" t="s">
        <v>1524</v>
      </c>
      <c r="C102" s="133" t="s">
        <v>377</v>
      </c>
      <c r="D102" s="179">
        <f>VLOOKUP('410.3'!A88,'410.3'!A88:N208,14,FALSE)</f>
        <v>2171.8815785068523</v>
      </c>
    </row>
    <row r="103" spans="1:4" ht="54" thickTop="1" thickBot="1">
      <c r="A103" s="139" t="s">
        <v>1527</v>
      </c>
      <c r="B103" s="140" t="s">
        <v>1526</v>
      </c>
      <c r="C103" s="133" t="s">
        <v>1464</v>
      </c>
      <c r="D103" s="179">
        <f>VLOOKUP('411.1'!A88,'411.1'!A88:N209,14,FALSE)</f>
        <v>1743.426877591696</v>
      </c>
    </row>
    <row r="104" spans="1:4" ht="54" thickTop="1" thickBot="1">
      <c r="A104" s="137" t="s">
        <v>1036</v>
      </c>
      <c r="B104" s="138" t="s">
        <v>1958</v>
      </c>
      <c r="C104" s="133" t="s">
        <v>1464</v>
      </c>
      <c r="D104" s="179">
        <f>VLOOKUP('411.2'!A88,'411.2'!A88:N210,14,FALSE)</f>
        <v>2881.2714237022583</v>
      </c>
    </row>
    <row r="105" spans="1:4" ht="54" thickTop="1" thickBot="1">
      <c r="A105" s="137" t="s">
        <v>1037</v>
      </c>
      <c r="B105" s="138" t="s">
        <v>2054</v>
      </c>
      <c r="C105" s="133" t="s">
        <v>1464</v>
      </c>
      <c r="D105" s="179">
        <f>VLOOKUP('411.3'!A88,'411.3'!A88:N211,14,FALSE)</f>
        <v>2141.5548620046388</v>
      </c>
    </row>
    <row r="106" spans="1:4" ht="54" thickTop="1" thickBot="1">
      <c r="A106" s="137" t="s">
        <v>1528</v>
      </c>
      <c r="B106" s="138" t="s">
        <v>2055</v>
      </c>
      <c r="C106" s="133" t="s">
        <v>1464</v>
      </c>
      <c r="D106" s="179">
        <f>VLOOKUP('411.4'!A88,'411.4'!A88:N212,14,FALSE)</f>
        <v>1713.2438896037111</v>
      </c>
    </row>
    <row r="107" spans="1:4" ht="54" thickTop="1" thickBot="1">
      <c r="A107" s="137" t="s">
        <v>1535</v>
      </c>
      <c r="B107" s="191" t="s">
        <v>1606</v>
      </c>
      <c r="C107" s="133" t="s">
        <v>998</v>
      </c>
      <c r="D107" s="179">
        <f>VLOOKUP('413.1'!A88,'413.1'!A88:N213,14,FALSE)</f>
        <v>4222.5664464203173</v>
      </c>
    </row>
    <row r="108" spans="1:4" ht="54" thickTop="1" thickBot="1">
      <c r="A108" s="137" t="s">
        <v>1537</v>
      </c>
      <c r="B108" s="138" t="s">
        <v>1607</v>
      </c>
      <c r="C108" s="133" t="s">
        <v>998</v>
      </c>
      <c r="D108" s="179">
        <f>VLOOKUP('413.2'!A88,'413.2'!A88:N214,14,FALSE)</f>
        <v>3443.3737290486388</v>
      </c>
    </row>
    <row r="109" spans="1:4" ht="54" thickTop="1" thickBot="1">
      <c r="A109" s="137" t="s">
        <v>1539</v>
      </c>
      <c r="B109" s="138" t="s">
        <v>1608</v>
      </c>
      <c r="C109" s="133" t="s">
        <v>998</v>
      </c>
      <c r="D109" s="179">
        <f>VLOOKUP('413.3'!A88,'413.3'!A88:N215,14,FALSE)</f>
        <v>3671.1511565028686</v>
      </c>
    </row>
    <row r="110" spans="1:4" ht="54" thickTop="1" thickBot="1">
      <c r="A110" s="137" t="s">
        <v>1038</v>
      </c>
      <c r="B110" s="138" t="s">
        <v>1205</v>
      </c>
      <c r="C110" s="133" t="s">
        <v>998</v>
      </c>
      <c r="D110" s="179">
        <f>VLOOKUP('414.1'!A88,'414.1'!A88:N216,14,FALSE)</f>
        <v>3628.2793169241245</v>
      </c>
    </row>
    <row r="111" spans="1:4" ht="54" thickTop="1" thickBot="1">
      <c r="A111" s="137" t="s">
        <v>1039</v>
      </c>
      <c r="B111" s="138" t="s">
        <v>1959</v>
      </c>
      <c r="C111" s="133" t="s">
        <v>998</v>
      </c>
      <c r="D111" s="179">
        <f>VLOOKUP('414.2'!A88,'414.2'!A88:N217,14,FALSE)</f>
        <v>3628.2793169241245</v>
      </c>
    </row>
    <row r="112" spans="1:4" ht="54" thickTop="1" thickBot="1">
      <c r="A112" s="137" t="s">
        <v>1040</v>
      </c>
      <c r="B112" s="138" t="s">
        <v>1960</v>
      </c>
      <c r="C112" s="133" t="s">
        <v>998</v>
      </c>
      <c r="D112" s="179">
        <f>VLOOKUP('414.3'!A88,'414.3'!A88:N218,14,FALSE)</f>
        <v>3628.2793169241245</v>
      </c>
    </row>
    <row r="113" spans="1:4" ht="54" thickTop="1" thickBot="1">
      <c r="A113" s="137" t="s">
        <v>1041</v>
      </c>
      <c r="B113" s="138" t="s">
        <v>1206</v>
      </c>
      <c r="C113" s="133" t="s">
        <v>998</v>
      </c>
      <c r="D113" s="179">
        <f>VLOOKUP('414.4'!A88,'414.4'!A88:N219,14,FALSE)</f>
        <v>3628.2793169241245</v>
      </c>
    </row>
    <row r="114" spans="1:4" ht="54" thickTop="1" thickBot="1">
      <c r="A114" s="137" t="s">
        <v>1042</v>
      </c>
      <c r="B114" s="138" t="s">
        <v>1207</v>
      </c>
      <c r="C114" s="133" t="s">
        <v>998</v>
      </c>
      <c r="D114" s="179">
        <f>VLOOKUP('414.5'!A88,'414.5'!A88:N220,14,FALSE)</f>
        <v>3628.2793169241245</v>
      </c>
    </row>
    <row r="115" spans="1:4" ht="54" thickTop="1" thickBot="1">
      <c r="A115" s="137" t="s">
        <v>1546</v>
      </c>
      <c r="B115" s="138" t="s">
        <v>2056</v>
      </c>
      <c r="C115" s="133" t="s">
        <v>998</v>
      </c>
      <c r="D115" s="179">
        <f>VLOOKUP('414.6'!A88,'414.6'!A88:N221,14,FALSE)</f>
        <v>4848.1318458899932</v>
      </c>
    </row>
    <row r="116" spans="1:4" ht="54" thickTop="1" thickBot="1">
      <c r="A116" s="137" t="s">
        <v>1043</v>
      </c>
      <c r="B116" s="138" t="s">
        <v>1961</v>
      </c>
      <c r="C116" s="133" t="s">
        <v>1464</v>
      </c>
      <c r="D116" s="179">
        <f>VLOOKUP('415.1'!A88,'415.1'!A88:N222,14,FALSE)</f>
        <v>3356.691688009184</v>
      </c>
    </row>
    <row r="117" spans="1:4" ht="54" thickTop="1" thickBot="1">
      <c r="A117" s="137" t="s">
        <v>1044</v>
      </c>
      <c r="B117" s="138" t="s">
        <v>2058</v>
      </c>
      <c r="C117" s="133" t="s">
        <v>233</v>
      </c>
      <c r="D117" s="179">
        <f>VLOOKUP('420.1'!A87,'420.1'!A87:N223,14,FALSE)</f>
        <v>2018.367265856336</v>
      </c>
    </row>
    <row r="118" spans="1:4" ht="54" thickTop="1" thickBot="1">
      <c r="A118" s="137" t="s">
        <v>1045</v>
      </c>
      <c r="B118" s="138" t="s">
        <v>2057</v>
      </c>
      <c r="C118" s="142" t="s">
        <v>233</v>
      </c>
      <c r="D118" s="179">
        <f>VLOOKUP('420.2 '!A88,'420.2 '!A59:N107,14,FALSE)</f>
        <v>2018.367265856336</v>
      </c>
    </row>
    <row r="119" spans="1:4" ht="54" thickTop="1" thickBot="1">
      <c r="A119" s="137" t="s">
        <v>1551</v>
      </c>
      <c r="B119" s="138" t="s">
        <v>1552</v>
      </c>
      <c r="C119" s="133" t="s">
        <v>233</v>
      </c>
      <c r="D119" s="179">
        <f>VLOOKUP('420.3'!A88,'420.3'!A88:N225,14,FALSE)</f>
        <v>4100.2987712602007</v>
      </c>
    </row>
    <row r="120" spans="1:4" ht="54" thickTop="1" thickBot="1">
      <c r="A120" s="137" t="s">
        <v>1046</v>
      </c>
      <c r="B120" s="138" t="s">
        <v>1208</v>
      </c>
      <c r="C120" s="133" t="s">
        <v>233</v>
      </c>
      <c r="D120" s="179">
        <f>VLOOKUP('421.1'!A88,'421.1'!A88:N226,14,FALSE)</f>
        <v>1181.8673130464697</v>
      </c>
    </row>
    <row r="121" spans="1:4" ht="54" thickTop="1" thickBot="1">
      <c r="A121" s="137" t="s">
        <v>1047</v>
      </c>
      <c r="B121" s="138" t="s">
        <v>1209</v>
      </c>
      <c r="C121" s="133" t="s">
        <v>233</v>
      </c>
      <c r="D121" s="179">
        <f>VLOOKUP('421.2'!A88,'421.2'!A88:N227,14,FALSE)</f>
        <v>1108.5657707899354</v>
      </c>
    </row>
    <row r="122" spans="1:4" ht="54" thickTop="1" thickBot="1">
      <c r="A122" s="137" t="s">
        <v>1048</v>
      </c>
      <c r="B122" s="138" t="s">
        <v>1962</v>
      </c>
      <c r="C122" s="133" t="s">
        <v>233</v>
      </c>
      <c r="D122" s="179">
        <f>VLOOKUP('421.3'!A88,'421.3'!A88:N228,14,FALSE)</f>
        <v>1551.2855267422703</v>
      </c>
    </row>
    <row r="123" spans="1:4" ht="54" thickTop="1" thickBot="1">
      <c r="A123" s="137" t="s">
        <v>1049</v>
      </c>
      <c r="B123" s="138" t="s">
        <v>1963</v>
      </c>
      <c r="C123" s="133" t="s">
        <v>233</v>
      </c>
      <c r="D123" s="179">
        <f>VLOOKUP('421.4'!A88,'421.4'!A88:N229,14,FALSE)</f>
        <v>1393.1482289623641</v>
      </c>
    </row>
    <row r="124" spans="1:4" ht="54" thickTop="1" thickBot="1">
      <c r="A124" s="137" t="s">
        <v>1556</v>
      </c>
      <c r="B124" s="140" t="s">
        <v>1557</v>
      </c>
      <c r="C124" s="133" t="s">
        <v>233</v>
      </c>
      <c r="D124" s="179">
        <f>VLOOKUP('430.1.1'!A87,'430.1.1'!A87:N230,14,FALSE)</f>
        <v>5415.6467120055422</v>
      </c>
    </row>
    <row r="125" spans="1:4" ht="54" thickTop="1" thickBot="1">
      <c r="A125" s="137" t="s">
        <v>1558</v>
      </c>
      <c r="B125" s="138" t="s">
        <v>1559</v>
      </c>
      <c r="C125" s="133" t="s">
        <v>233</v>
      </c>
      <c r="D125" s="179">
        <f>VLOOKUP('430.1.2'!A88,'430.1.2'!A88:N231,14,FALSE)</f>
        <v>4485.0070446647223</v>
      </c>
    </row>
    <row r="126" spans="1:4" ht="54" thickTop="1" thickBot="1">
      <c r="A126" s="137" t="s">
        <v>1560</v>
      </c>
      <c r="B126" s="138" t="s">
        <v>1609</v>
      </c>
      <c r="C126" s="133" t="s">
        <v>233</v>
      </c>
      <c r="D126" s="179">
        <f>VLOOKUP('430.2.1'!A88,'430.2.1'!A88:N232,14,FALSE)</f>
        <v>5415.6467120055422</v>
      </c>
    </row>
    <row r="127" spans="1:4" ht="54" thickTop="1" thickBot="1">
      <c r="A127" s="137" t="s">
        <v>1562</v>
      </c>
      <c r="B127" s="138" t="s">
        <v>1610</v>
      </c>
      <c r="C127" s="133" t="s">
        <v>233</v>
      </c>
      <c r="D127" s="179">
        <f>VLOOKUP('430.2.2'!A88,'430.2.2'!A88:N233,14,FALSE)</f>
        <v>4485.0070446647223</v>
      </c>
    </row>
    <row r="128" spans="1:4" ht="54" thickTop="1" thickBot="1">
      <c r="A128" s="137" t="s">
        <v>1563</v>
      </c>
      <c r="B128" s="138" t="s">
        <v>1611</v>
      </c>
      <c r="C128" s="133" t="s">
        <v>233</v>
      </c>
      <c r="D128" s="179">
        <f>VLOOKUP('431.1.1'!A88,'431.1.1'!A88:N234,14,FALSE)</f>
        <v>10875.855782762477</v>
      </c>
    </row>
    <row r="129" spans="1:4" ht="54" thickTop="1" thickBot="1">
      <c r="A129" s="137" t="s">
        <v>1565</v>
      </c>
      <c r="B129" s="138" t="s">
        <v>1612</v>
      </c>
      <c r="C129" s="133" t="s">
        <v>233</v>
      </c>
      <c r="D129" s="179">
        <f>VLOOKUP('431.1.2'!A88,'431.1.2'!A88:N235,14,FALSE)</f>
        <v>8783.1004447714822</v>
      </c>
    </row>
    <row r="130" spans="1:4" ht="54" thickTop="1" thickBot="1">
      <c r="A130" s="137" t="s">
        <v>1568</v>
      </c>
      <c r="B130" s="138" t="s">
        <v>1613</v>
      </c>
      <c r="C130" s="133" t="s">
        <v>233</v>
      </c>
      <c r="D130" s="179">
        <f>VLOOKUP('431.2.1'!A88,'431.2.1'!A88:N236,14,FALSE)</f>
        <v>13557.254944209362</v>
      </c>
    </row>
    <row r="131" spans="1:4" ht="54" thickTop="1" thickBot="1">
      <c r="A131" s="137" t="s">
        <v>1569</v>
      </c>
      <c r="B131" s="138" t="s">
        <v>1614</v>
      </c>
      <c r="C131" s="133" t="s">
        <v>233</v>
      </c>
      <c r="D131" s="179">
        <f>VLOOKUP('431.2.2'!A88,'431.2.2'!A88:N237,14,FALSE)</f>
        <v>10832.094143612967</v>
      </c>
    </row>
    <row r="132" spans="1:4" ht="54" thickTop="1" thickBot="1">
      <c r="A132" s="137" t="s">
        <v>1050</v>
      </c>
      <c r="B132" s="138" t="s">
        <v>1210</v>
      </c>
      <c r="C132" s="133" t="s">
        <v>233</v>
      </c>
      <c r="D132" s="179">
        <f>VLOOKUP('432.1'!A88,'432.1'!A88:N238,14,FALSE)</f>
        <v>3589.6875900565265</v>
      </c>
    </row>
    <row r="133" spans="1:4" ht="54" thickTop="1" thickBot="1">
      <c r="A133" s="137" t="s">
        <v>1051</v>
      </c>
      <c r="B133" s="138" t="s">
        <v>1964</v>
      </c>
      <c r="C133" s="133" t="s">
        <v>233</v>
      </c>
      <c r="D133" s="179">
        <f>VLOOKUP('432.2'!A88,'432.2'!A88:N239,14,FALSE)</f>
        <v>3793.3029852135664</v>
      </c>
    </row>
    <row r="134" spans="1:4" ht="54" thickTop="1" thickBot="1">
      <c r="A134" s="137" t="s">
        <v>1052</v>
      </c>
      <c r="B134" s="138" t="s">
        <v>1965</v>
      </c>
      <c r="C134" s="133" t="s">
        <v>233</v>
      </c>
      <c r="D134" s="179">
        <f>VLOOKUP('433.1'!A88,'433.1'!A88:N240,14,FALSE)</f>
        <v>4173.625791792846</v>
      </c>
    </row>
    <row r="135" spans="1:4" ht="54" thickTop="1" thickBot="1">
      <c r="A135" s="137" t="s">
        <v>1053</v>
      </c>
      <c r="B135" s="138" t="s">
        <v>1966</v>
      </c>
      <c r="C135" s="133" t="s">
        <v>233</v>
      </c>
      <c r="D135" s="179">
        <f>VLOOKUP('433.2'!A88,'433.2'!A88:N241,14,FALSE)</f>
        <v>3743.4446115509359</v>
      </c>
    </row>
    <row r="136" spans="1:4" ht="54" thickTop="1" thickBot="1">
      <c r="A136" s="137" t="s">
        <v>1054</v>
      </c>
      <c r="B136" s="138" t="s">
        <v>1967</v>
      </c>
      <c r="C136" s="133" t="s">
        <v>233</v>
      </c>
      <c r="D136" s="179">
        <f>VLOOKUP('433.3'!A88,'433.3'!A88:N242,14,FALSE)</f>
        <v>4335.9503705799107</v>
      </c>
    </row>
    <row r="137" spans="1:4" ht="54" thickTop="1" thickBot="1">
      <c r="A137" s="137" t="s">
        <v>1055</v>
      </c>
      <c r="B137" s="138" t="s">
        <v>1211</v>
      </c>
      <c r="C137" s="133" t="s">
        <v>233</v>
      </c>
      <c r="D137" s="179">
        <f>VLOOKUP('433.4'!A88,'433.4'!A88:N243,14,FALSE)</f>
        <v>2742.7404310639431</v>
      </c>
    </row>
    <row r="138" spans="1:4" ht="54" thickTop="1" thickBot="1">
      <c r="A138" s="137" t="s">
        <v>1056</v>
      </c>
      <c r="B138" s="138" t="s">
        <v>1968</v>
      </c>
      <c r="C138" s="133" t="s">
        <v>233</v>
      </c>
      <c r="D138" s="179">
        <f>VLOOKUP('433.5'!A88,'433.5'!A88:N244,14,FALSE)</f>
        <v>4800.0305889292031</v>
      </c>
    </row>
    <row r="139" spans="1:4" ht="54" thickTop="1" thickBot="1">
      <c r="A139" s="137" t="s">
        <v>1057</v>
      </c>
      <c r="B139" s="138" t="s">
        <v>1969</v>
      </c>
      <c r="C139" s="133" t="s">
        <v>233</v>
      </c>
      <c r="D139" s="179">
        <f>VLOOKUP('433.6'!A88,'433.6'!A88:N245,14,FALSE)</f>
        <v>4347.6843158655447</v>
      </c>
    </row>
    <row r="140" spans="1:4" ht="54" thickTop="1" thickBot="1">
      <c r="A140" s="137" t="s">
        <v>1058</v>
      </c>
      <c r="B140" s="138" t="s">
        <v>1970</v>
      </c>
      <c r="C140" s="133" t="s">
        <v>233</v>
      </c>
      <c r="D140" s="179">
        <f>VLOOKUP('433.7'!A88,'433.7'!A88:N246,14,FALSE)</f>
        <v>5068.3621333854962</v>
      </c>
    </row>
    <row r="141" spans="1:4" ht="54" thickTop="1" thickBot="1">
      <c r="A141" s="137" t="s">
        <v>1059</v>
      </c>
      <c r="B141" s="138" t="s">
        <v>1212</v>
      </c>
      <c r="C141" s="133" t="s">
        <v>233</v>
      </c>
      <c r="D141" s="179">
        <f>VLOOKUP('433.8'!A88,'433.8'!A88:N247,14,FALSE)</f>
        <v>3200.4977828174351</v>
      </c>
    </row>
    <row r="142" spans="1:4" ht="54" thickTop="1" thickBot="1">
      <c r="A142" s="137" t="s">
        <v>1060</v>
      </c>
      <c r="B142" s="138" t="s">
        <v>1971</v>
      </c>
      <c r="C142" s="133" t="s">
        <v>387</v>
      </c>
      <c r="D142" s="179">
        <f>VLOOKUP('440.1'!A89,'440.1'!A89:N248,14,FALSE)</f>
        <v>263292.24322714971</v>
      </c>
    </row>
    <row r="143" spans="1:4" ht="54" thickTop="1" thickBot="1">
      <c r="A143" s="137" t="s">
        <v>1061</v>
      </c>
      <c r="B143" s="138" t="s">
        <v>1972</v>
      </c>
      <c r="C143" s="133" t="s">
        <v>387</v>
      </c>
      <c r="D143" s="179">
        <f>VLOOKUP('440.2'!A93,'440.2'!A93:N250,14,FALSE)</f>
        <v>263292.24322714971</v>
      </c>
    </row>
    <row r="144" spans="1:4" ht="54" thickTop="1" thickBot="1">
      <c r="A144" s="137" t="s">
        <v>1062</v>
      </c>
      <c r="B144" s="138" t="s">
        <v>1973</v>
      </c>
      <c r="C144" s="133" t="s">
        <v>387</v>
      </c>
      <c r="D144" s="179">
        <f>VLOOKUP('440.3'!A93,'440.3'!A93:N252,14,FALSE)</f>
        <v>263292.24322714971</v>
      </c>
    </row>
    <row r="145" spans="1:4" ht="54" thickTop="1" thickBot="1">
      <c r="A145" s="137" t="s">
        <v>1063</v>
      </c>
      <c r="B145" s="138" t="s">
        <v>1213</v>
      </c>
      <c r="C145" s="133" t="s">
        <v>387</v>
      </c>
      <c r="D145" s="179">
        <f>VLOOKUP('440.4'!A93,'440.4'!A93:N254,14,FALSE)</f>
        <v>282322.09817610594</v>
      </c>
    </row>
    <row r="146" spans="1:4" ht="54" thickTop="1" thickBot="1">
      <c r="A146" s="137" t="s">
        <v>1064</v>
      </c>
      <c r="B146" s="138" t="s">
        <v>1974</v>
      </c>
      <c r="C146" s="133" t="s">
        <v>387</v>
      </c>
      <c r="D146" s="179">
        <f>VLOOKUP('441.1'!A93,'441.1'!A93:N256,14,FALSE)</f>
        <v>262810.5276131134</v>
      </c>
    </row>
    <row r="147" spans="1:4" ht="54" thickTop="1" thickBot="1">
      <c r="A147" s="137" t="s">
        <v>1065</v>
      </c>
      <c r="B147" s="138" t="s">
        <v>1975</v>
      </c>
      <c r="C147" s="133" t="s">
        <v>387</v>
      </c>
      <c r="D147" s="179">
        <f>VLOOKUP('441.2'!A92,'441.2'!A92:N258,14,FALSE)</f>
        <v>263292.24322714971</v>
      </c>
    </row>
    <row r="148" spans="1:4" ht="54" thickTop="1" thickBot="1">
      <c r="A148" s="137" t="s">
        <v>1066</v>
      </c>
      <c r="B148" s="138" t="s">
        <v>1976</v>
      </c>
      <c r="C148" s="133" t="s">
        <v>387</v>
      </c>
      <c r="D148" s="179">
        <f>VLOOKUP('441.3'!A93,'441.3'!A93:N260,14,FALSE)</f>
        <v>263793.66761072248</v>
      </c>
    </row>
    <row r="149" spans="1:4" ht="54" thickTop="1" thickBot="1">
      <c r="A149" s="137" t="s">
        <v>1067</v>
      </c>
      <c r="B149" s="138" t="s">
        <v>1977</v>
      </c>
      <c r="C149" s="133" t="s">
        <v>387</v>
      </c>
      <c r="D149" s="179">
        <f>VLOOKUP('441.4'!A92,'441.4'!A92:N262,14,FALSE)</f>
        <v>282823.52255967876</v>
      </c>
    </row>
    <row r="150" spans="1:4" ht="54" thickTop="1" thickBot="1">
      <c r="A150" s="137" t="s">
        <v>1068</v>
      </c>
      <c r="B150" s="138" t="s">
        <v>1957</v>
      </c>
      <c r="C150" s="133" t="s">
        <v>387</v>
      </c>
      <c r="D150" s="179">
        <f>VLOOKUP('450.1'!A95,'450.1'!A95:N264,14,FALSE)</f>
        <v>293618.97645464959</v>
      </c>
    </row>
    <row r="151" spans="1:4" ht="54" thickTop="1" thickBot="1">
      <c r="A151" s="137" t="s">
        <v>1069</v>
      </c>
      <c r="B151" s="138" t="s">
        <v>1978</v>
      </c>
      <c r="C151" s="133" t="s">
        <v>387</v>
      </c>
      <c r="D151" s="179">
        <f>VLOOKUP('450.2'!A93,'450.2'!A93:N266,14,FALSE)</f>
        <v>293117.55207107682</v>
      </c>
    </row>
    <row r="152" spans="1:4" ht="54" thickTop="1" thickBot="1">
      <c r="A152" s="137" t="s">
        <v>1070</v>
      </c>
      <c r="B152" s="138" t="s">
        <v>1979</v>
      </c>
      <c r="C152" s="133" t="s">
        <v>387</v>
      </c>
      <c r="D152" s="179">
        <f>VLOOKUP('450.3'!A93,'450.3'!A93:N268,14,FALSE)</f>
        <v>293117.55207107682</v>
      </c>
    </row>
    <row r="153" spans="1:4" ht="54" thickTop="1" thickBot="1">
      <c r="A153" s="137" t="s">
        <v>1071</v>
      </c>
      <c r="B153" s="138" t="s">
        <v>1980</v>
      </c>
      <c r="C153" s="133" t="s">
        <v>387</v>
      </c>
      <c r="D153" s="179">
        <f>VLOOKUP('450.4'!A92,'450.4'!A92:N270,14,FALSE)</f>
        <v>293618.97645464959</v>
      </c>
    </row>
    <row r="154" spans="1:4" ht="63.75" customHeight="1" thickTop="1" thickBot="1">
      <c r="A154" s="137" t="s">
        <v>1072</v>
      </c>
      <c r="B154" s="138" t="s">
        <v>1981</v>
      </c>
      <c r="C154" s="133" t="s">
        <v>387</v>
      </c>
      <c r="D154" s="179">
        <f>VLOOKUP('450.5'!A92,'450.5'!A92:N272,14,FALSE)</f>
        <v>293117.55207107682</v>
      </c>
    </row>
    <row r="155" spans="1:4" ht="54" thickTop="1" thickBot="1">
      <c r="A155" s="137" t="s">
        <v>1073</v>
      </c>
      <c r="B155" s="138" t="s">
        <v>1982</v>
      </c>
      <c r="C155" s="133" t="s">
        <v>387</v>
      </c>
      <c r="D155" s="179">
        <f>VLOOKUP('450.6'!A93,'450.6'!A93:N274,14,FALSE)</f>
        <v>293117.55207107682</v>
      </c>
    </row>
    <row r="156" spans="1:4" ht="54" thickTop="1" thickBot="1">
      <c r="A156" s="137" t="s">
        <v>1074</v>
      </c>
      <c r="B156" s="138" t="s">
        <v>1983</v>
      </c>
      <c r="C156" s="133" t="s">
        <v>387</v>
      </c>
      <c r="D156" s="179">
        <f>VLOOKUP('450.7'!A93,'450.7'!A93:N275,14,FALSE)</f>
        <v>293117.55207107682</v>
      </c>
    </row>
    <row r="157" spans="1:4" ht="54" thickTop="1" thickBot="1">
      <c r="A157" s="137" t="s">
        <v>1075</v>
      </c>
      <c r="B157" s="138" t="s">
        <v>1984</v>
      </c>
      <c r="C157" s="133" t="s">
        <v>387</v>
      </c>
      <c r="D157" s="179">
        <f>VLOOKUP('450.8'!A93,'450.8'!A93:N276,14,FALSE)</f>
        <v>293117.55207107682</v>
      </c>
    </row>
    <row r="158" spans="1:4" ht="54" thickTop="1" thickBot="1">
      <c r="A158" s="137" t="s">
        <v>1584</v>
      </c>
      <c r="B158" s="138" t="s">
        <v>1615</v>
      </c>
      <c r="C158" s="133" t="s">
        <v>387</v>
      </c>
      <c r="D158" s="179">
        <f>VLOOKUP('450.10'!A92,'450.10'!A92:N277,14,FALSE)</f>
        <v>328882.77081525681</v>
      </c>
    </row>
    <row r="159" spans="1:4" ht="54" thickTop="1" thickBot="1">
      <c r="A159" s="137" t="s">
        <v>1586</v>
      </c>
      <c r="B159" s="138" t="s">
        <v>1616</v>
      </c>
      <c r="C159" s="133" t="s">
        <v>387</v>
      </c>
      <c r="D159" s="179">
        <f>VLOOKUP('450.11'!A92,'450.11'!A92:N278,14,FALSE)</f>
        <v>328381.34643168398</v>
      </c>
    </row>
    <row r="160" spans="1:4" ht="54" thickTop="1" thickBot="1">
      <c r="A160" s="137" t="s">
        <v>1588</v>
      </c>
      <c r="B160" s="138" t="s">
        <v>1617</v>
      </c>
      <c r="C160" s="133" t="s">
        <v>387</v>
      </c>
      <c r="D160" s="179">
        <f>VLOOKUP('450.12'!A92,'450.11'!A92:N279,14,FALSE)</f>
        <v>328381.34643168398</v>
      </c>
    </row>
    <row r="161" spans="1:4" ht="54" thickTop="1" thickBot="1">
      <c r="A161" s="137" t="s">
        <v>1076</v>
      </c>
      <c r="B161" s="138" t="s">
        <v>1985</v>
      </c>
      <c r="C161" s="133" t="s">
        <v>387</v>
      </c>
      <c r="D161" s="179">
        <f>VLOOKUP('451.1'!A92,'451.1'!A92:N280,14,FALSE)</f>
        <v>293117.55207107682</v>
      </c>
    </row>
    <row r="162" spans="1:4" ht="54" thickTop="1" thickBot="1">
      <c r="A162" s="137" t="s">
        <v>1077</v>
      </c>
      <c r="B162" s="138" t="s">
        <v>1986</v>
      </c>
      <c r="C162" s="133" t="s">
        <v>387</v>
      </c>
      <c r="D162" s="179">
        <f>VLOOKUP('451.2'!A93,'451.2'!A93:N281,14,FALSE)</f>
        <v>293117.55207107682</v>
      </c>
    </row>
    <row r="163" spans="1:4" ht="54" thickTop="1" thickBot="1">
      <c r="A163" s="137" t="s">
        <v>1078</v>
      </c>
      <c r="B163" s="138" t="s">
        <v>1987</v>
      </c>
      <c r="C163" s="133" t="s">
        <v>387</v>
      </c>
      <c r="D163" s="179">
        <f>VLOOKUP('451.3'!A92,'451.3'!A92:N282,14,FALSE)</f>
        <v>293117.55207107682</v>
      </c>
    </row>
    <row r="164" spans="1:4" ht="54" thickTop="1" thickBot="1">
      <c r="A164" s="137" t="s">
        <v>1079</v>
      </c>
      <c r="B164" s="138" t="s">
        <v>1988</v>
      </c>
      <c r="C164" s="133" t="s">
        <v>387</v>
      </c>
      <c r="D164" s="179">
        <f>VLOOKUP('451.4'!A92,'451.4'!A92:N283,14,FALSE)</f>
        <v>328381.34643168398</v>
      </c>
    </row>
    <row r="165" spans="1:4" ht="54" thickTop="1" thickBot="1">
      <c r="A165" s="137" t="s">
        <v>1080</v>
      </c>
      <c r="B165" s="138" t="s">
        <v>1989</v>
      </c>
      <c r="C165" s="133" t="s">
        <v>387</v>
      </c>
      <c r="D165" s="179">
        <f>VLOOKUP('452.1'!A93,'452.1'!A93:N284,14,FALSE)</f>
        <v>292635.83645704051</v>
      </c>
    </row>
    <row r="166" spans="1:4" ht="54" thickTop="1" thickBot="1">
      <c r="A166" s="137" t="s">
        <v>1081</v>
      </c>
      <c r="B166" s="138" t="s">
        <v>1990</v>
      </c>
      <c r="C166" s="133" t="s">
        <v>387</v>
      </c>
      <c r="D166" s="179">
        <f>VLOOKUP('452.2'!A93,'452.2'!A93:N285,14,FALSE)</f>
        <v>292635.83645704051</v>
      </c>
    </row>
    <row r="167" spans="1:4" ht="54" thickTop="1" thickBot="1">
      <c r="A167" s="137" t="s">
        <v>1082</v>
      </c>
      <c r="B167" s="138" t="s">
        <v>1991</v>
      </c>
      <c r="C167" s="133" t="s">
        <v>387</v>
      </c>
      <c r="D167" s="179">
        <f>VLOOKUP('452.3'!A92,'452.3'!A92:N286,14,FALSE)</f>
        <v>292635.83645704051</v>
      </c>
    </row>
    <row r="168" spans="1:4" ht="54" thickTop="1" thickBot="1">
      <c r="A168" s="137" t="s">
        <v>1083</v>
      </c>
      <c r="B168" s="138" t="s">
        <v>1992</v>
      </c>
      <c r="C168" s="133" t="s">
        <v>387</v>
      </c>
      <c r="D168" s="179">
        <f>VLOOKUP('452.4'!A93,'452.4'!A93:N287,14,FALSE)</f>
        <v>292635.83645704051</v>
      </c>
    </row>
    <row r="169" spans="1:4" ht="54" thickTop="1" thickBot="1">
      <c r="A169" s="137" t="s">
        <v>1084</v>
      </c>
      <c r="B169" s="138" t="s">
        <v>1214</v>
      </c>
      <c r="C169" s="133" t="s">
        <v>387</v>
      </c>
      <c r="D169" s="179">
        <f>VLOOKUP('453.1'!A92,'453.1'!A92:N288,14,FALSE)</f>
        <v>296524.6681738483</v>
      </c>
    </row>
    <row r="170" spans="1:4" ht="54" thickTop="1" thickBot="1">
      <c r="A170" s="137" t="s">
        <v>1085</v>
      </c>
      <c r="B170" s="138" t="s">
        <v>1993</v>
      </c>
      <c r="C170" s="133" t="s">
        <v>233</v>
      </c>
      <c r="D170" s="179">
        <f>VLOOKUP('460.1'!A87,'460.1'!A87:N289,14,FALSE)</f>
        <v>4890.1189884771602</v>
      </c>
    </row>
    <row r="171" spans="1:4" ht="54" thickTop="1" thickBot="1">
      <c r="A171" s="196" t="s">
        <v>2017</v>
      </c>
      <c r="B171" s="138" t="s">
        <v>2073</v>
      </c>
      <c r="C171" s="133" t="s">
        <v>233</v>
      </c>
      <c r="D171" s="179">
        <f>VLOOKUP('460.2'!A87,'460.2'!A87:N290,14,FALSE)</f>
        <v>2445.0594942385801</v>
      </c>
    </row>
    <row r="172" spans="1:4" ht="51.75" customHeight="1" thickTop="1" thickBot="1">
      <c r="A172" s="137" t="s">
        <v>1086</v>
      </c>
      <c r="B172" s="138" t="s">
        <v>1215</v>
      </c>
      <c r="C172" s="133" t="s">
        <v>387</v>
      </c>
      <c r="D172" s="179">
        <f>VLOOKUP('461.1'!A87,'461.1'!A87:N291,14,FALSE)</f>
        <v>91334.406875549263</v>
      </c>
    </row>
    <row r="173" spans="1:4" ht="54" thickTop="1" thickBot="1">
      <c r="A173" s="137" t="s">
        <v>1087</v>
      </c>
      <c r="B173" s="138" t="s">
        <v>1216</v>
      </c>
      <c r="C173" s="133" t="s">
        <v>387</v>
      </c>
      <c r="D173" s="179">
        <f>VLOOKUP('461.2'!A89,'461.2'!A89:N294,14,FALSE)</f>
        <v>110452.29260808251</v>
      </c>
    </row>
    <row r="174" spans="1:4" ht="54" thickTop="1" thickBot="1">
      <c r="A174" s="137" t="s">
        <v>1598</v>
      </c>
      <c r="B174" s="138" t="s">
        <v>2078</v>
      </c>
      <c r="C174" s="133" t="s">
        <v>387</v>
      </c>
      <c r="D174" s="179">
        <f>VLOOKUP('462.1.1'!A88,'462.1.1'!A88:N293,14,FALSE)</f>
        <v>143965.88093565663</v>
      </c>
    </row>
    <row r="175" spans="1:4" ht="54" thickTop="1" thickBot="1">
      <c r="A175" s="137" t="s">
        <v>1599</v>
      </c>
      <c r="B175" s="138" t="s">
        <v>2079</v>
      </c>
      <c r="C175" s="133" t="s">
        <v>387</v>
      </c>
      <c r="D175" s="179">
        <f>VLOOKUP('462.1.2'!A88,'462.1.2'!A88:N294,14,FALSE)</f>
        <v>147494.2870478949</v>
      </c>
    </row>
    <row r="176" spans="1:4" ht="54" thickTop="1" thickBot="1">
      <c r="A176" s="137" t="s">
        <v>1600</v>
      </c>
      <c r="B176" s="138" t="s">
        <v>2082</v>
      </c>
      <c r="C176" s="133" t="s">
        <v>387</v>
      </c>
      <c r="D176" s="179">
        <f>VLOOKUP('462.2.1'!A88,'462.2.1'!A88:N295,14,FALSE)</f>
        <v>157744.16815790557</v>
      </c>
    </row>
    <row r="177" spans="1:4" ht="54" thickTop="1" thickBot="1">
      <c r="A177" s="137" t="s">
        <v>1601</v>
      </c>
      <c r="B177" s="138" t="s">
        <v>2083</v>
      </c>
      <c r="C177" s="133" t="s">
        <v>387</v>
      </c>
      <c r="D177" s="179">
        <f>VLOOKUP('462.2.2'!A88,'462.2.2'!A88:N296,14,FALSE)</f>
        <v>161272.57427014384</v>
      </c>
    </row>
    <row r="178" spans="1:4" ht="54" thickTop="1" thickBot="1">
      <c r="A178" s="137" t="s">
        <v>1088</v>
      </c>
      <c r="B178" s="138" t="s">
        <v>1618</v>
      </c>
      <c r="C178" s="133" t="s">
        <v>233</v>
      </c>
      <c r="D178" s="179">
        <f>VLOOKUP('464.1'!A88,'464.1'!A88:N297,14,FALSE)</f>
        <v>12678.523344932941</v>
      </c>
    </row>
    <row r="179" spans="1:4" ht="54" thickTop="1" thickBot="1">
      <c r="A179" s="137" t="s">
        <v>1089</v>
      </c>
      <c r="B179" s="138" t="s">
        <v>1619</v>
      </c>
      <c r="C179" s="133" t="s">
        <v>387</v>
      </c>
      <c r="D179" s="179">
        <f>VLOOKUP('465.1'!A92,'465.1'!A92:N298,14,FALSE)</f>
        <v>89932.419461067999</v>
      </c>
    </row>
    <row r="180" spans="1:4" ht="54" thickTop="1" thickBot="1">
      <c r="A180" s="137" t="s">
        <v>1602</v>
      </c>
      <c r="B180" s="138" t="s">
        <v>1620</v>
      </c>
      <c r="C180" s="133" t="s">
        <v>387</v>
      </c>
      <c r="D180" s="179">
        <f>VLOOKUP('465.2'!A92,'465.2'!A92:N299,14,FALSE)</f>
        <v>24229.467454215064</v>
      </c>
    </row>
    <row r="181" spans="1:4" ht="54" thickTop="1" thickBot="1">
      <c r="A181" s="137" t="s">
        <v>1090</v>
      </c>
      <c r="B181" s="138" t="s">
        <v>1621</v>
      </c>
      <c r="C181" s="133" t="s">
        <v>144</v>
      </c>
      <c r="D181" s="179">
        <f>VLOOKUP('466.1'!A92,'466.1'!A92:N300,14,FALSE)</f>
        <v>3463.9834714584358</v>
      </c>
    </row>
    <row r="182" spans="1:4" ht="54" thickTop="1" thickBot="1">
      <c r="A182" s="137" t="s">
        <v>1091</v>
      </c>
      <c r="B182" s="138" t="s">
        <v>1622</v>
      </c>
      <c r="C182" s="133" t="s">
        <v>144</v>
      </c>
      <c r="D182" s="179">
        <f>VLOOKUP('466.2'!A96,'466.2'!A96:N301,14,FALSE)</f>
        <v>4090.7904325972117</v>
      </c>
    </row>
    <row r="183" spans="1:4" ht="54" thickTop="1" thickBot="1">
      <c r="A183" s="139" t="s">
        <v>1092</v>
      </c>
      <c r="B183" s="140" t="s">
        <v>1735</v>
      </c>
      <c r="C183" s="133" t="s">
        <v>387</v>
      </c>
      <c r="D183" s="179">
        <f>VLOOKUP('500.1'!A95,'500.1'!A95:N302,14,FALSE)</f>
        <v>564852.15008605935</v>
      </c>
    </row>
    <row r="184" spans="1:4" ht="54" thickTop="1" thickBot="1">
      <c r="A184" s="137" t="s">
        <v>1624</v>
      </c>
      <c r="B184" s="138" t="s">
        <v>1736</v>
      </c>
      <c r="C184" s="133" t="s">
        <v>387</v>
      </c>
      <c r="D184" s="179">
        <f>VLOOKUP('500.2'!A95,'500.2'!A95:N303,14,FALSE)</f>
        <v>587175.8985084357</v>
      </c>
    </row>
    <row r="185" spans="1:4" ht="57.75" thickTop="1" thickBot="1">
      <c r="A185" s="137" t="s">
        <v>1093</v>
      </c>
      <c r="B185" s="138" t="s">
        <v>1875</v>
      </c>
      <c r="C185" s="133" t="s">
        <v>377</v>
      </c>
      <c r="D185" s="179">
        <f>VLOOKUP('501.1'!A88,'501.1'!A88:N304,14,FALSE)</f>
        <v>938.34809920451494</v>
      </c>
    </row>
    <row r="186" spans="1:4" ht="57.75" thickTop="1" thickBot="1">
      <c r="A186" s="137" t="s">
        <v>1626</v>
      </c>
      <c r="B186" s="138" t="s">
        <v>1876</v>
      </c>
      <c r="C186" s="133" t="s">
        <v>377</v>
      </c>
      <c r="D186" s="179">
        <f>VLOOKUP('501.10'!A88,'501.10'!A88:N305,14,FALSE)</f>
        <v>834.78515807704593</v>
      </c>
    </row>
    <row r="187" spans="1:4" ht="57.75" thickTop="1" thickBot="1">
      <c r="A187" s="137" t="s">
        <v>1627</v>
      </c>
      <c r="B187" s="138" t="s">
        <v>1877</v>
      </c>
      <c r="C187" s="133" t="s">
        <v>377</v>
      </c>
      <c r="D187" s="179">
        <f>VLOOKUP('501.20'!A88,'501.20'!A88:N306,14,FALSE)</f>
        <v>784.81928047417045</v>
      </c>
    </row>
    <row r="188" spans="1:4" ht="54" thickTop="1" thickBot="1">
      <c r="A188" s="137" t="s">
        <v>1628</v>
      </c>
      <c r="B188" s="138" t="s">
        <v>1737</v>
      </c>
      <c r="C188" s="133" t="s">
        <v>387</v>
      </c>
      <c r="D188" s="179">
        <f>VLOOKUP('505.1'!A84,'505.1'!A84:N307,14,FALSE)</f>
        <v>511698.46810378396</v>
      </c>
    </row>
    <row r="189" spans="1:4" ht="54" thickTop="1" thickBot="1">
      <c r="A189" s="137" t="s">
        <v>1094</v>
      </c>
      <c r="B189" s="138" t="s">
        <v>1738</v>
      </c>
      <c r="C189" s="133" t="s">
        <v>233</v>
      </c>
      <c r="D189" s="179">
        <f>VLOOKUP('510.1'!A84,'510.1'!A84:N308,14,FALSE)</f>
        <v>122714.86824735317</v>
      </c>
    </row>
    <row r="190" spans="1:4" ht="54" thickTop="1" thickBot="1">
      <c r="A190" s="137" t="s">
        <v>1632</v>
      </c>
      <c r="B190" s="138" t="s">
        <v>1217</v>
      </c>
      <c r="C190" s="133" t="s">
        <v>387</v>
      </c>
      <c r="D190" s="179">
        <f>VLOOKUP('600.1.1'!A85,'600.1.1'!A85:N311,14,FALSE)</f>
        <v>21975.955916494007</v>
      </c>
    </row>
    <row r="191" spans="1:4" ht="54" thickTop="1" thickBot="1">
      <c r="A191" s="137" t="s">
        <v>1633</v>
      </c>
      <c r="B191" s="138" t="s">
        <v>1739</v>
      </c>
      <c r="C191" s="133" t="s">
        <v>387</v>
      </c>
      <c r="D191" s="179">
        <f>VLOOKUP('600.2.1'!A88,'600.2.1'!A88:N310,14,FALSE)</f>
        <v>107447.33579971231</v>
      </c>
    </row>
    <row r="192" spans="1:4" ht="54" thickTop="1" thickBot="1">
      <c r="A192" s="137" t="s">
        <v>1634</v>
      </c>
      <c r="B192" s="138" t="s">
        <v>1740</v>
      </c>
      <c r="C192" s="133" t="s">
        <v>387</v>
      </c>
      <c r="D192" s="179">
        <f>VLOOKUP('600.2.2'!A90,'600.2.2'!A90:N312,14,FALSE)</f>
        <v>149897.84998079404</v>
      </c>
    </row>
    <row r="193" spans="1:4" ht="54" thickTop="1" thickBot="1">
      <c r="A193" s="137" t="s">
        <v>1635</v>
      </c>
      <c r="B193" s="138" t="s">
        <v>1741</v>
      </c>
      <c r="C193" s="133" t="s">
        <v>387</v>
      </c>
      <c r="D193" s="179">
        <f>VLOOKUP('600.2.3'!A89,'600.2.3'!A89:N312,14,FALSE)</f>
        <v>19943.90753244497</v>
      </c>
    </row>
    <row r="194" spans="1:4" ht="54" thickTop="1" thickBot="1">
      <c r="A194" s="137" t="s">
        <v>1636</v>
      </c>
      <c r="B194" s="138" t="s">
        <v>1742</v>
      </c>
      <c r="C194" s="133" t="s">
        <v>387</v>
      </c>
      <c r="D194" s="179">
        <f>VLOOKUP('600.2.4'!A88,'600.2.4'!A88:N312,14,FALSE)</f>
        <v>26035.785274390109</v>
      </c>
    </row>
    <row r="195" spans="1:4" ht="54" thickTop="1" thickBot="1">
      <c r="A195" s="137" t="s">
        <v>1095</v>
      </c>
      <c r="B195" s="138" t="s">
        <v>2094</v>
      </c>
      <c r="C195" s="133" t="s">
        <v>387</v>
      </c>
      <c r="D195" s="179">
        <f>VLOOKUP('610.1'!A89,'610.1'!A89:N314,14,FALSE)</f>
        <v>65510.892140646902</v>
      </c>
    </row>
    <row r="196" spans="1:4" ht="54" thickTop="1" thickBot="1">
      <c r="A196" s="137" t="s">
        <v>1096</v>
      </c>
      <c r="B196" s="138" t="s">
        <v>1743</v>
      </c>
      <c r="C196" s="133" t="s">
        <v>387</v>
      </c>
      <c r="D196" s="179">
        <f>VLOOKUP('610.2'!A89,'610.2'!A89:N315,14,FALSE)</f>
        <v>65510.892140646902</v>
      </c>
    </row>
    <row r="197" spans="1:4" ht="54" thickTop="1" thickBot="1">
      <c r="A197" s="137" t="s">
        <v>1638</v>
      </c>
      <c r="B197" s="138" t="s">
        <v>1744</v>
      </c>
      <c r="C197" s="133" t="s">
        <v>387</v>
      </c>
      <c r="D197" s="179">
        <f>VLOOKUP('610.3'!A89,'610.3'!A89:N316,14,FALSE)</f>
        <v>102880.30584005671</v>
      </c>
    </row>
    <row r="198" spans="1:4" ht="54" thickTop="1" thickBot="1">
      <c r="A198" s="137" t="s">
        <v>1640</v>
      </c>
      <c r="B198" s="138" t="s">
        <v>1745</v>
      </c>
      <c r="C198" s="133" t="s">
        <v>387</v>
      </c>
      <c r="D198" s="179">
        <f>VLOOKUP('610.4'!A89,'610.4'!A89:N317,14,FALSE)</f>
        <v>124679.13049804574</v>
      </c>
    </row>
    <row r="199" spans="1:4" ht="54" thickTop="1" thickBot="1">
      <c r="A199" s="137" t="s">
        <v>1642</v>
      </c>
      <c r="B199" s="138" t="s">
        <v>1218</v>
      </c>
      <c r="C199" s="133" t="s">
        <v>387</v>
      </c>
      <c r="D199" s="179">
        <f>VLOOKUP('610.5'!A89,'610.5'!A89:N318,14,FALSE)</f>
        <v>69223.368234777532</v>
      </c>
    </row>
    <row r="200" spans="1:4" ht="54" thickTop="1" thickBot="1">
      <c r="A200" s="137" t="s">
        <v>1644</v>
      </c>
      <c r="B200" s="138" t="s">
        <v>1746</v>
      </c>
      <c r="C200" s="133" t="s">
        <v>387</v>
      </c>
      <c r="D200" s="179">
        <f>VLOOKUP('610.6'!A89,'610.6'!A89:N319,14,FALSE)</f>
        <v>114689.48823572611</v>
      </c>
    </row>
    <row r="201" spans="1:4" ht="54" thickTop="1" thickBot="1">
      <c r="A201" s="137" t="s">
        <v>1646</v>
      </c>
      <c r="B201" s="138" t="s">
        <v>1747</v>
      </c>
      <c r="C201" s="133" t="s">
        <v>387</v>
      </c>
      <c r="D201" s="179">
        <f>VLOOKUP('610.7'!A89,'610.7'!A89:N320,14,FALSE)</f>
        <v>105389.63543081465</v>
      </c>
    </row>
    <row r="202" spans="1:4" ht="54" thickTop="1" thickBot="1">
      <c r="A202" s="137" t="s">
        <v>1097</v>
      </c>
      <c r="B202" s="138" t="s">
        <v>1748</v>
      </c>
      <c r="C202" s="133" t="s">
        <v>144</v>
      </c>
      <c r="D202" s="179">
        <f>VLOOKUP('620.1'!A88,'620.1'!A88:N321,14,FALSE)</f>
        <v>362675.63233277947</v>
      </c>
    </row>
    <row r="203" spans="1:4" ht="54" thickTop="1" thickBot="1">
      <c r="A203" s="137" t="s">
        <v>1098</v>
      </c>
      <c r="B203" s="138" t="s">
        <v>1878</v>
      </c>
      <c r="C203" s="133" t="s">
        <v>144</v>
      </c>
      <c r="D203" s="179">
        <f>VLOOKUP('620.2'!A88,'620.2'!A88:N322,14,FALSE)</f>
        <v>362675.63233277947</v>
      </c>
    </row>
    <row r="204" spans="1:4" ht="54" thickTop="1" thickBot="1">
      <c r="A204" s="137" t="s">
        <v>1099</v>
      </c>
      <c r="B204" s="138" t="s">
        <v>1749</v>
      </c>
      <c r="C204" s="133" t="s">
        <v>1845</v>
      </c>
      <c r="D204" s="179">
        <f>VLOOKUP('620.3'!A91,'620.3'!A91:N321,14,FALSE)</f>
        <v>66814049.842962518</v>
      </c>
    </row>
    <row r="205" spans="1:4" ht="54" thickTop="1" thickBot="1">
      <c r="A205" s="137" t="s">
        <v>1650</v>
      </c>
      <c r="B205" s="138" t="s">
        <v>1750</v>
      </c>
      <c r="C205" s="133" t="s">
        <v>144</v>
      </c>
      <c r="D205" s="179">
        <f>VLOOKUP('621.1.1'!A95,'621.1.1'!A95:N325,14,FALSE)</f>
        <v>2513332.7619750099</v>
      </c>
    </row>
    <row r="206" spans="1:4" ht="54" thickTop="1" thickBot="1">
      <c r="A206" s="137" t="s">
        <v>1652</v>
      </c>
      <c r="B206" s="138" t="s">
        <v>1751</v>
      </c>
      <c r="C206" s="133" t="s">
        <v>144</v>
      </c>
      <c r="D206" s="179">
        <f>VLOOKUP('621.1.2'!A99,'621.1.2'!A99:N326,14,FALSE)</f>
        <v>3699315.1171738068</v>
      </c>
    </row>
    <row r="207" spans="1:4" ht="54" thickTop="1" thickBot="1">
      <c r="A207" s="137" t="s">
        <v>1100</v>
      </c>
      <c r="B207" s="138" t="s">
        <v>1752</v>
      </c>
      <c r="C207" s="133" t="s">
        <v>387</v>
      </c>
      <c r="D207" s="179">
        <f>VLOOKUP('621.2'!A89,'621.2'!A89:N326,14,FALSE)</f>
        <v>2593003.5381439808</v>
      </c>
    </row>
    <row r="208" spans="1:4" ht="54" thickTop="1" thickBot="1">
      <c r="A208" s="137" t="s">
        <v>1101</v>
      </c>
      <c r="B208" s="138" t="s">
        <v>1753</v>
      </c>
      <c r="C208" s="133" t="s">
        <v>144</v>
      </c>
      <c r="D208" s="179">
        <f>VLOOKUP('621.3'!A93,'621.3'!A93:N327,14,FALSE)</f>
        <v>64088717.533998236</v>
      </c>
    </row>
    <row r="209" spans="1:4" ht="54" thickTop="1" thickBot="1">
      <c r="A209" s="137" t="s">
        <v>1102</v>
      </c>
      <c r="B209" s="138" t="s">
        <v>1754</v>
      </c>
      <c r="C209" s="133" t="s">
        <v>387</v>
      </c>
      <c r="D209" s="179">
        <f>VLOOKUP('621.4'!A93,'621.4'!A93:N328,14,FALSE)</f>
        <v>56000368.083763823</v>
      </c>
    </row>
    <row r="210" spans="1:4" ht="54" thickTop="1" thickBot="1">
      <c r="A210" s="137" t="s">
        <v>1103</v>
      </c>
      <c r="B210" s="138" t="s">
        <v>1755</v>
      </c>
      <c r="C210" s="133" t="s">
        <v>144</v>
      </c>
      <c r="D210" s="179">
        <f>VLOOKUP('621.5'!A89,'621.5'!A89:N329,14,FALSE)</f>
        <v>4054375.0876240595</v>
      </c>
    </row>
    <row r="211" spans="1:4" ht="54" thickTop="1" thickBot="1">
      <c r="A211" s="137" t="s">
        <v>1656</v>
      </c>
      <c r="B211" s="138" t="s">
        <v>1756</v>
      </c>
      <c r="C211" s="133" t="s">
        <v>144</v>
      </c>
      <c r="D211" s="179">
        <f>VLOOKUP('621.5.1'!A89,'621.5.1'!A89:N330,14,FALSE)</f>
        <v>586435.42528921203</v>
      </c>
    </row>
    <row r="212" spans="1:4" ht="54" thickTop="1" thickBot="1">
      <c r="A212" s="137" t="s">
        <v>1104</v>
      </c>
      <c r="B212" s="138" t="s">
        <v>1757</v>
      </c>
      <c r="C212" s="133" t="s">
        <v>1845</v>
      </c>
      <c r="D212" s="179">
        <f>VLOOKUP('621.6'!A98,'621.6'!A98:N331,14,FALSE)</f>
        <v>62405462.604757868</v>
      </c>
    </row>
    <row r="213" spans="1:4" ht="54" thickTop="1" thickBot="1">
      <c r="A213" s="137" t="s">
        <v>1731</v>
      </c>
      <c r="B213" s="138" t="s">
        <v>1758</v>
      </c>
      <c r="C213" s="133" t="s">
        <v>1845</v>
      </c>
      <c r="D213" s="179">
        <f>VLOOKUP('621.7'!A89,'621.7'!A89:N332,14,FALSE)</f>
        <v>635848.57843279897</v>
      </c>
    </row>
    <row r="214" spans="1:4" ht="54" thickTop="1" thickBot="1">
      <c r="A214" s="137" t="s">
        <v>1105</v>
      </c>
      <c r="B214" s="138" t="s">
        <v>1994</v>
      </c>
      <c r="C214" s="133" t="s">
        <v>233</v>
      </c>
      <c r="D214" s="179">
        <f>VLOOKUP('622.1'!A89,'622.1'!A89:N333,14,FALSE)</f>
        <v>109186.38350244872</v>
      </c>
    </row>
    <row r="215" spans="1:4" ht="54" thickTop="1" thickBot="1">
      <c r="A215" s="137" t="s">
        <v>1106</v>
      </c>
      <c r="B215" s="138" t="s">
        <v>1759</v>
      </c>
      <c r="C215" s="133" t="s">
        <v>233</v>
      </c>
      <c r="D215" s="179">
        <f>VLOOKUP('622.2'!A89,'622.2'!A89:N335,14,FALSE)</f>
        <v>364664.10172229528</v>
      </c>
    </row>
    <row r="216" spans="1:4" ht="54" thickTop="1" thickBot="1">
      <c r="A216" s="137" t="s">
        <v>1107</v>
      </c>
      <c r="B216" s="138" t="s">
        <v>1760</v>
      </c>
      <c r="C216" s="133" t="s">
        <v>233</v>
      </c>
      <c r="D216" s="179">
        <f>VLOOKUP('622.3'!A89,'622.3'!A89:N336,14,FALSE)</f>
        <v>835151.54051142756</v>
      </c>
    </row>
    <row r="217" spans="1:4" ht="54" thickTop="1" thickBot="1">
      <c r="A217" s="137" t="s">
        <v>1108</v>
      </c>
      <c r="B217" s="138" t="s">
        <v>1761</v>
      </c>
      <c r="C217" s="133" t="s">
        <v>233</v>
      </c>
      <c r="D217" s="179">
        <f>VLOOKUP('622.4'!A89,'622.4'!A89:N337,14,FALSE)</f>
        <v>846198.69377567293</v>
      </c>
    </row>
    <row r="218" spans="1:4" ht="54" thickTop="1" thickBot="1">
      <c r="A218" s="137" t="s">
        <v>1109</v>
      </c>
      <c r="B218" s="138" t="s">
        <v>1762</v>
      </c>
      <c r="C218" s="133" t="s">
        <v>144</v>
      </c>
      <c r="D218" s="179">
        <f>VLOOKUP('622.5'!A89,'622.5'!A89:N338,14,FALSE)</f>
        <v>80664.814354649759</v>
      </c>
    </row>
    <row r="219" spans="1:4" ht="54" thickTop="1" thickBot="1">
      <c r="A219" s="137" t="s">
        <v>1110</v>
      </c>
      <c r="B219" s="138" t="s">
        <v>1763</v>
      </c>
      <c r="C219" s="133" t="s">
        <v>144</v>
      </c>
      <c r="D219" s="179">
        <f>VLOOKUP('623.1'!A103,'623.1'!A103:N339,14,FALSE)</f>
        <v>473161.70714924252</v>
      </c>
    </row>
    <row r="220" spans="1:4" ht="54" thickTop="1" thickBot="1">
      <c r="A220" s="137" t="s">
        <v>1111</v>
      </c>
      <c r="B220" s="138" t="s">
        <v>1219</v>
      </c>
      <c r="C220" s="133" t="s">
        <v>1995</v>
      </c>
      <c r="D220" s="179">
        <f>VLOOKUP('623.2'!A89,'623.2'!A89:N340,14,FALSE)</f>
        <v>2785698.6512135412</v>
      </c>
    </row>
    <row r="221" spans="1:4" ht="54" thickTop="1" thickBot="1">
      <c r="A221" s="137" t="s">
        <v>1112</v>
      </c>
      <c r="B221" s="138" t="s">
        <v>2114</v>
      </c>
      <c r="C221" s="133" t="s">
        <v>387</v>
      </c>
      <c r="D221" s="179">
        <f>VLOOKUP('630.1'!A89,'630.1'!A89:N341,14,FALSE)</f>
        <v>1125530.4912937554</v>
      </c>
    </row>
    <row r="222" spans="1:4" ht="54" thickTop="1" thickBot="1">
      <c r="A222" s="137" t="s">
        <v>1113</v>
      </c>
      <c r="B222" s="138" t="s">
        <v>2115</v>
      </c>
      <c r="C222" s="133" t="s">
        <v>387</v>
      </c>
      <c r="D222" s="179">
        <f>VLOOKUP('630.2'!A89,'630.2'!A89:N342,14,FALSE)</f>
        <v>1089619.1413763589</v>
      </c>
    </row>
    <row r="223" spans="1:4" ht="54" thickTop="1" thickBot="1">
      <c r="A223" s="137" t="s">
        <v>1114</v>
      </c>
      <c r="B223" s="138" t="s">
        <v>2116</v>
      </c>
      <c r="C223" s="133" t="s">
        <v>387</v>
      </c>
      <c r="D223" s="179">
        <f>VLOOKUP('630.3'!A89,'630.3'!A89:N343,14,FALSE)</f>
        <v>706497.13826925366</v>
      </c>
    </row>
    <row r="224" spans="1:4" ht="54" thickTop="1" thickBot="1">
      <c r="A224" s="137" t="s">
        <v>1115</v>
      </c>
      <c r="B224" s="138" t="s">
        <v>2117</v>
      </c>
      <c r="C224" s="133" t="s">
        <v>387</v>
      </c>
      <c r="D224" s="179">
        <f>VLOOKUP('630.4'!A89,'630.4'!A89:N344,14,FALSE)</f>
        <v>554367.24522872118</v>
      </c>
    </row>
    <row r="225" spans="1:4" ht="54" thickTop="1" thickBot="1">
      <c r="A225" s="137" t="s">
        <v>1116</v>
      </c>
      <c r="B225" s="138" t="s">
        <v>2118</v>
      </c>
      <c r="C225" s="133" t="s">
        <v>387</v>
      </c>
      <c r="D225" s="179">
        <f>VLOOKUP('630.5'!A93,'630.5'!A93:N345,14,FALSE)</f>
        <v>475469.45745868195</v>
      </c>
    </row>
    <row r="226" spans="1:4" ht="54" thickTop="1" thickBot="1">
      <c r="A226" s="137" t="s">
        <v>1117</v>
      </c>
      <c r="B226" s="138" t="s">
        <v>2119</v>
      </c>
      <c r="C226" s="133" t="s">
        <v>387</v>
      </c>
      <c r="D226" s="179">
        <f>VLOOKUP('630.6'!A93,'630.6'!A89:N346,14,FALSE)</f>
        <v>425904.19172506314</v>
      </c>
    </row>
    <row r="227" spans="1:4" ht="54" thickTop="1" thickBot="1">
      <c r="A227" s="137" t="s">
        <v>1118</v>
      </c>
      <c r="B227" s="138" t="s">
        <v>2120</v>
      </c>
      <c r="C227" s="133" t="s">
        <v>387</v>
      </c>
      <c r="D227" s="179">
        <f>VLOOKUP('630.7'!A93,'630.7'!A90:N347,14,FALSE)</f>
        <v>296576.69002374151</v>
      </c>
    </row>
    <row r="228" spans="1:4" ht="54" thickTop="1" thickBot="1">
      <c r="A228" s="137" t="s">
        <v>1119</v>
      </c>
      <c r="B228" s="138" t="s">
        <v>1764</v>
      </c>
      <c r="C228" s="133" t="s">
        <v>144</v>
      </c>
      <c r="D228" s="179">
        <f>VLOOKUP('632.1'!A90,'632.1'!A90:N349,14,FALSE)</f>
        <v>356536.48602534266</v>
      </c>
    </row>
    <row r="229" spans="1:4" ht="54" thickTop="1" thickBot="1">
      <c r="A229" s="137" t="s">
        <v>1659</v>
      </c>
      <c r="B229" s="138" t="s">
        <v>1765</v>
      </c>
      <c r="C229" s="133" t="s">
        <v>144</v>
      </c>
      <c r="D229" s="179">
        <f>VLOOKUP('632.2'!A90,'632.2'!A90:N350,14,FALSE)</f>
        <v>365770.94101727864</v>
      </c>
    </row>
    <row r="230" spans="1:4" ht="54" thickTop="1" thickBot="1">
      <c r="A230" s="137" t="s">
        <v>1662</v>
      </c>
      <c r="B230" s="138" t="s">
        <v>1766</v>
      </c>
      <c r="C230" s="133" t="s">
        <v>377</v>
      </c>
      <c r="D230" s="179">
        <f>VLOOKUP('640.1'!A90,'640.1'!A90:N351,14,FALSE)</f>
        <v>6052.0196787427376</v>
      </c>
    </row>
    <row r="231" spans="1:4" ht="54" thickTop="1" thickBot="1">
      <c r="A231" s="137" t="s">
        <v>1663</v>
      </c>
      <c r="B231" s="138" t="s">
        <v>1767</v>
      </c>
      <c r="C231" s="133" t="s">
        <v>377</v>
      </c>
      <c r="D231" s="179">
        <f>VLOOKUP('640.2'!A90,'640.2'!A90:N352,14,FALSE)</f>
        <v>6110.9085470483624</v>
      </c>
    </row>
    <row r="232" spans="1:4" ht="54" thickTop="1" thickBot="1">
      <c r="A232" s="137" t="s">
        <v>1120</v>
      </c>
      <c r="B232" s="138" t="s">
        <v>1768</v>
      </c>
      <c r="C232" s="133" t="s">
        <v>1664</v>
      </c>
      <c r="D232" s="179">
        <f>VLOOKUP('641.1'!A90,'641.1'!A90:N353,14,FALSE)</f>
        <v>1947.3330301904648</v>
      </c>
    </row>
    <row r="233" spans="1:4" ht="54" thickTop="1" thickBot="1">
      <c r="A233" s="137" t="s">
        <v>1121</v>
      </c>
      <c r="B233" s="138" t="s">
        <v>1768</v>
      </c>
      <c r="C233" s="133" t="s">
        <v>377</v>
      </c>
      <c r="D233" s="179">
        <f>VLOOKUP('641.2'!A90,'641.2'!A90:N354,14,FALSE)</f>
        <v>41970.225331511021</v>
      </c>
    </row>
    <row r="234" spans="1:4" ht="54" thickTop="1" thickBot="1">
      <c r="A234" s="137" t="s">
        <v>1122</v>
      </c>
      <c r="B234" s="138" t="s">
        <v>1769</v>
      </c>
      <c r="C234" s="133" t="s">
        <v>1845</v>
      </c>
      <c r="D234" s="179">
        <f>VLOOKUP('642.1'!A90,'642.1'!A90:N355,14,FALSE)</f>
        <v>531573.1804973128</v>
      </c>
    </row>
    <row r="235" spans="1:4" ht="54" thickTop="1" thickBot="1">
      <c r="A235" s="137" t="s">
        <v>1123</v>
      </c>
      <c r="B235" s="138" t="s">
        <v>1770</v>
      </c>
      <c r="C235" s="133" t="s">
        <v>144</v>
      </c>
      <c r="D235" s="179">
        <f>VLOOKUP('642.2'!A90,'642.2'!A90:N356,14,FALSE)</f>
        <v>55421.021511257997</v>
      </c>
    </row>
    <row r="236" spans="1:4" ht="54" thickTop="1" thickBot="1">
      <c r="A236" s="137" t="s">
        <v>1124</v>
      </c>
      <c r="B236" s="138" t="s">
        <v>1771</v>
      </c>
      <c r="C236" s="133" t="s">
        <v>377</v>
      </c>
      <c r="D236" s="179">
        <f>VLOOKUP('650.1'!A95,'650.1'!A95:N358,14,FALSE)</f>
        <v>11382.116936821771</v>
      </c>
    </row>
    <row r="237" spans="1:4" ht="54" thickTop="1" thickBot="1">
      <c r="A237" s="137" t="s">
        <v>1125</v>
      </c>
      <c r="B237" s="138" t="s">
        <v>2127</v>
      </c>
      <c r="C237" s="133" t="s">
        <v>377</v>
      </c>
      <c r="D237" s="179">
        <f>VLOOKUP('650.2'!A93,'650.2'!A93:N359,14,FALSE)</f>
        <v>11209.452322053176</v>
      </c>
    </row>
    <row r="238" spans="1:4" ht="54" thickTop="1" thickBot="1">
      <c r="A238" s="137" t="s">
        <v>1126</v>
      </c>
      <c r="B238" s="138" t="s">
        <v>1772</v>
      </c>
      <c r="C238" s="133" t="s">
        <v>377</v>
      </c>
      <c r="D238" s="201">
        <f>VLOOKUP('650.3'!A90,'650.3'!A90:N360,14,FALSE)</f>
        <v>0.58798741372678176</v>
      </c>
    </row>
    <row r="239" spans="1:4" ht="54" thickTop="1" thickBot="1">
      <c r="A239" s="137" t="s">
        <v>1127</v>
      </c>
      <c r="B239" s="138" t="s">
        <v>2131</v>
      </c>
      <c r="C239" s="133" t="s">
        <v>377</v>
      </c>
      <c r="D239" s="179">
        <f>VLOOKUP('650.4'!A93,'650.4'!A93:N361,14,FALSE)</f>
        <v>4495.6759574302268</v>
      </c>
    </row>
    <row r="240" spans="1:4" ht="57.75" thickTop="1" thickBot="1">
      <c r="A240" s="137" t="s">
        <v>1128</v>
      </c>
      <c r="B240" s="138" t="s">
        <v>1773</v>
      </c>
      <c r="C240" s="133" t="s">
        <v>233</v>
      </c>
      <c r="D240" s="179">
        <f>VLOOKUP('660.1'!A87,'660.1'!A87:N362,14,FALSE)</f>
        <v>351904.62813906104</v>
      </c>
    </row>
    <row r="241" spans="1:4" ht="76.5" thickTop="1" thickBot="1">
      <c r="A241" s="137" t="s">
        <v>1129</v>
      </c>
      <c r="B241" s="138" t="s">
        <v>1880</v>
      </c>
      <c r="C241" s="133" t="s">
        <v>144</v>
      </c>
      <c r="D241" s="179">
        <f>VLOOKUP('660.2'!A87,'660.2'!A87:N363,14,FALSE)</f>
        <v>406608.49834768183</v>
      </c>
    </row>
    <row r="242" spans="1:4" ht="54" thickTop="1" thickBot="1">
      <c r="A242" s="137" t="s">
        <v>1677</v>
      </c>
      <c r="B242" s="138" t="s">
        <v>1774</v>
      </c>
      <c r="C242" s="133" t="s">
        <v>144</v>
      </c>
      <c r="D242" s="179">
        <f>VLOOKUP('661.1'!A87,'661.1'!A87:N364,14,FALSE)</f>
        <v>627499.19287587353</v>
      </c>
    </row>
    <row r="243" spans="1:4" ht="54" thickTop="1" thickBot="1">
      <c r="A243" s="137" t="s">
        <v>1130</v>
      </c>
      <c r="B243" s="138" t="s">
        <v>1775</v>
      </c>
      <c r="C243" s="133" t="s">
        <v>144</v>
      </c>
      <c r="D243" s="179">
        <f>VLOOKUP('662.1'!A87,'662.1'!A87:N365,14,FALSE)</f>
        <v>411909.29869209544</v>
      </c>
    </row>
    <row r="244" spans="1:4" ht="54" thickTop="1" thickBot="1">
      <c r="A244" s="137" t="s">
        <v>1131</v>
      </c>
      <c r="B244" s="138" t="s">
        <v>1776</v>
      </c>
      <c r="C244" s="133" t="s">
        <v>144</v>
      </c>
      <c r="D244" s="179">
        <f>VLOOKUP('662.2'!A87,'662.2'!A87:N366,14,FALSE)</f>
        <v>411909.29869209544</v>
      </c>
    </row>
    <row r="245" spans="1:4" ht="54" thickTop="1" thickBot="1">
      <c r="A245" s="137" t="s">
        <v>1678</v>
      </c>
      <c r="B245" s="138" t="s">
        <v>1777</v>
      </c>
      <c r="C245" s="133" t="s">
        <v>144</v>
      </c>
      <c r="D245" s="179">
        <f>VLOOKUP('663.1'!A87,'663.1'!A87:N367,14,FALSE)</f>
        <v>21461.7290468379</v>
      </c>
    </row>
    <row r="246" spans="1:4" ht="54" thickTop="1" thickBot="1">
      <c r="A246" s="137" t="s">
        <v>1132</v>
      </c>
      <c r="B246" s="138" t="s">
        <v>1778</v>
      </c>
      <c r="C246" s="133" t="s">
        <v>387</v>
      </c>
      <c r="D246" s="179">
        <f>VLOOKUP('670.1'!A87,'670.1'!A87:N368,14,FALSE)</f>
        <v>317650.57306487858</v>
      </c>
    </row>
    <row r="247" spans="1:4" ht="54" thickTop="1" thickBot="1">
      <c r="A247" s="137" t="s">
        <v>1133</v>
      </c>
      <c r="B247" s="138" t="s">
        <v>1779</v>
      </c>
      <c r="C247" s="133" t="s">
        <v>387</v>
      </c>
      <c r="D247" s="179">
        <f>VLOOKUP('670.2'!A87,'670.2'!A87:N369,14,FALSE)</f>
        <v>267607.3553757529</v>
      </c>
    </row>
    <row r="248" spans="1:4" ht="54" thickTop="1" thickBot="1">
      <c r="A248" s="137" t="s">
        <v>1680</v>
      </c>
      <c r="B248" s="138" t="s">
        <v>1780</v>
      </c>
      <c r="C248" s="133" t="s">
        <v>387</v>
      </c>
      <c r="D248" s="179">
        <f>VLOOKUP('670.3'!A87,'670.3'!A87:N370,14,FALSE)</f>
        <v>273076.41161324701</v>
      </c>
    </row>
    <row r="249" spans="1:4" ht="54" thickTop="1" thickBot="1">
      <c r="A249" s="137" t="s">
        <v>1681</v>
      </c>
      <c r="B249" s="138" t="s">
        <v>1781</v>
      </c>
      <c r="C249" s="133" t="s">
        <v>387</v>
      </c>
      <c r="D249" s="179">
        <f>VLOOKUP('670.4'!A87,'670.4'!A87:N371,14,FALSE)</f>
        <v>275746.0433309112</v>
      </c>
    </row>
    <row r="250" spans="1:4" ht="54" thickTop="1" thickBot="1">
      <c r="A250" s="137" t="s">
        <v>1682</v>
      </c>
      <c r="B250" s="138" t="s">
        <v>1782</v>
      </c>
      <c r="C250" s="133" t="s">
        <v>387</v>
      </c>
      <c r="D250" s="179">
        <f>VLOOKUP('670.5'!A89,'670.5'!A89:N372,14,FALSE)</f>
        <v>319614.23613768886</v>
      </c>
    </row>
    <row r="251" spans="1:4" ht="54" thickTop="1" thickBot="1">
      <c r="A251" s="137" t="s">
        <v>1134</v>
      </c>
      <c r="B251" s="138" t="s">
        <v>1783</v>
      </c>
      <c r="C251" s="133" t="s">
        <v>387</v>
      </c>
      <c r="D251" s="179">
        <f>VLOOKUP('671.1'!A89,'671.1'!A89:N373,14,FALSE)</f>
        <v>558680.11195764272</v>
      </c>
    </row>
    <row r="252" spans="1:4" ht="54" thickTop="1" thickBot="1">
      <c r="A252" s="137" t="s">
        <v>1135</v>
      </c>
      <c r="B252" s="138" t="s">
        <v>1784</v>
      </c>
      <c r="C252" s="133" t="s">
        <v>144</v>
      </c>
      <c r="D252" s="179">
        <f>VLOOKUP('671.2'!A89,'671.2'!A89:N374,14,FALSE)</f>
        <v>50452.821683271657</v>
      </c>
    </row>
    <row r="253" spans="1:4" ht="54" thickTop="1" thickBot="1">
      <c r="A253" s="137" t="s">
        <v>1683</v>
      </c>
      <c r="B253" s="138" t="s">
        <v>1785</v>
      </c>
      <c r="C253" s="133" t="s">
        <v>387</v>
      </c>
      <c r="D253" s="179">
        <f>VLOOKUP('671.3'!A87,'671.3'!A87:N375,14,FALSE)</f>
        <v>597935.01698270161</v>
      </c>
    </row>
    <row r="254" spans="1:4" ht="54" thickTop="1" thickBot="1">
      <c r="A254" s="137" t="s">
        <v>1684</v>
      </c>
      <c r="B254" s="138" t="s">
        <v>1786</v>
      </c>
      <c r="C254" s="133" t="s">
        <v>144</v>
      </c>
      <c r="D254" s="179">
        <f>VLOOKUP('671.4'!A87,'671.4'!A87:N376,14,FALSE)</f>
        <v>53655.502207399186</v>
      </c>
    </row>
    <row r="255" spans="1:4" ht="54" thickTop="1" thickBot="1">
      <c r="A255" s="137" t="s">
        <v>1136</v>
      </c>
      <c r="B255" s="138" t="s">
        <v>1787</v>
      </c>
      <c r="C255" s="133" t="s">
        <v>144</v>
      </c>
      <c r="D255" s="179">
        <f>VLOOKUP('672.1'!A87,'672.1'!A87:N377,14,FALSE)</f>
        <v>40417.32279532378</v>
      </c>
    </row>
    <row r="256" spans="1:4" ht="54" thickTop="1" thickBot="1">
      <c r="A256" s="137" t="s">
        <v>1685</v>
      </c>
      <c r="B256" s="138" t="s">
        <v>1788</v>
      </c>
      <c r="C256" s="133" t="s">
        <v>144</v>
      </c>
      <c r="D256" s="179">
        <f>VLOOKUP('672.2'!A87,'672.2'!A87:N378,14,FALSE)</f>
        <v>72989.440744993117</v>
      </c>
    </row>
    <row r="257" spans="1:4" ht="54" thickTop="1" thickBot="1">
      <c r="A257" s="137" t="s">
        <v>1686</v>
      </c>
      <c r="B257" s="138" t="s">
        <v>1789</v>
      </c>
      <c r="C257" s="133" t="s">
        <v>144</v>
      </c>
      <c r="D257" s="179">
        <f>VLOOKUP('672.3'!A87,'672.3'!A87:N379,14,FALSE)</f>
        <v>42362.114945118803</v>
      </c>
    </row>
    <row r="258" spans="1:4" ht="54" thickTop="1" thickBot="1">
      <c r="A258" s="137" t="s">
        <v>1687</v>
      </c>
      <c r="B258" s="138" t="s">
        <v>1790</v>
      </c>
      <c r="C258" s="133" t="s">
        <v>144</v>
      </c>
      <c r="D258" s="179">
        <f>VLOOKUP('672.4'!A87,'672.3'!A87:N380,14,FALSE)</f>
        <v>42362.114945118803</v>
      </c>
    </row>
    <row r="259" spans="1:4" ht="54" thickTop="1" thickBot="1">
      <c r="A259" s="137" t="s">
        <v>1732</v>
      </c>
      <c r="B259" s="138" t="s">
        <v>1791</v>
      </c>
      <c r="C259" s="133" t="s">
        <v>233</v>
      </c>
      <c r="D259" s="179">
        <f>VLOOKUP('673.1.1'!A87,'673.1.1'!A87:N381,14,FALSE)</f>
        <v>7722.1251036837784</v>
      </c>
    </row>
    <row r="260" spans="1:4" ht="54" thickTop="1" thickBot="1">
      <c r="A260" s="137" t="s">
        <v>1733</v>
      </c>
      <c r="B260" s="138" t="s">
        <v>2046</v>
      </c>
      <c r="C260" s="133" t="s">
        <v>233</v>
      </c>
      <c r="D260" s="179">
        <f>VLOOKUP('673.1.2'!A87,'673.1.2'!A87:N382,14,FALSE)</f>
        <v>9113.242849442644</v>
      </c>
    </row>
    <row r="261" spans="1:4" ht="54" thickTop="1" thickBot="1">
      <c r="A261" s="137" t="s">
        <v>1137</v>
      </c>
      <c r="B261" s="138" t="s">
        <v>1792</v>
      </c>
      <c r="C261" s="133" t="s">
        <v>387</v>
      </c>
      <c r="D261" s="179">
        <f>VLOOKUP('673.2'!A87,'673.2'!A87:N383,14,FALSE)</f>
        <v>73872.21789071591</v>
      </c>
    </row>
    <row r="262" spans="1:4" ht="54" thickTop="1" thickBot="1">
      <c r="A262" s="137" t="s">
        <v>1138</v>
      </c>
      <c r="B262" s="138" t="s">
        <v>1793</v>
      </c>
      <c r="C262" s="133" t="s">
        <v>387</v>
      </c>
      <c r="D262" s="179">
        <f>VLOOKUP('673.3'!A89,'673.3'!A89:N384,14,FALSE)</f>
        <v>87941.130308207707</v>
      </c>
    </row>
    <row r="263" spans="1:4" ht="54" thickTop="1" thickBot="1">
      <c r="A263" s="137" t="s">
        <v>1139</v>
      </c>
      <c r="B263" s="138" t="s">
        <v>1996</v>
      </c>
      <c r="C263" s="133" t="s">
        <v>144</v>
      </c>
      <c r="D263" s="179">
        <f>VLOOKUP('674.1'!A89,'674.1'!A89:N385,14,FALSE)</f>
        <v>94714.138601948333</v>
      </c>
    </row>
    <row r="264" spans="1:4" ht="54" thickTop="1" thickBot="1">
      <c r="A264" s="137" t="s">
        <v>1140</v>
      </c>
      <c r="B264" s="138" t="s">
        <v>1794</v>
      </c>
      <c r="C264" s="133" t="s">
        <v>144</v>
      </c>
      <c r="D264" s="179">
        <f>VLOOKUP('674.2'!A89,'674.2'!A89:N386,14,FALSE)</f>
        <v>185929.72375108782</v>
      </c>
    </row>
    <row r="265" spans="1:4" ht="54" thickTop="1" thickBot="1">
      <c r="A265" s="137" t="s">
        <v>1141</v>
      </c>
      <c r="B265" s="138" t="s">
        <v>1795</v>
      </c>
      <c r="C265" s="133" t="s">
        <v>233</v>
      </c>
      <c r="D265" s="179">
        <f>VLOOKUP('680.1'!A87,'680.1'!A87:N387,14,FALSE)</f>
        <v>149818.16903190874</v>
      </c>
    </row>
    <row r="266" spans="1:4" ht="54" thickTop="1" thickBot="1">
      <c r="A266" s="137" t="s">
        <v>1142</v>
      </c>
      <c r="B266" s="138" t="s">
        <v>1796</v>
      </c>
      <c r="C266" s="133" t="s">
        <v>144</v>
      </c>
      <c r="D266" s="179">
        <f>VLOOKUP('680.2'!A87,'680.2'!A87:N388,14,FALSE)</f>
        <v>10769.709587411813</v>
      </c>
    </row>
    <row r="267" spans="1:4" ht="54" thickTop="1" thickBot="1">
      <c r="A267" s="137" t="s">
        <v>1143</v>
      </c>
      <c r="B267" s="138" t="s">
        <v>1797</v>
      </c>
      <c r="C267" s="133" t="s">
        <v>387</v>
      </c>
      <c r="D267" s="179">
        <f>VLOOKUP('680.3'!A89,'680.3'!A89:N389,14,FALSE)</f>
        <v>66664.757401461815</v>
      </c>
    </row>
    <row r="268" spans="1:4" ht="54" thickTop="1" thickBot="1">
      <c r="A268" s="137" t="s">
        <v>1144</v>
      </c>
      <c r="B268" s="138" t="s">
        <v>1798</v>
      </c>
      <c r="C268" s="133" t="s">
        <v>387</v>
      </c>
      <c r="D268" s="179">
        <f>VLOOKUP('681.1'!A89,'681.1'!A89:N390,14,FALSE)</f>
        <v>209697.07581475837</v>
      </c>
    </row>
    <row r="269" spans="1:4" ht="54" thickTop="1" thickBot="1">
      <c r="A269" s="137" t="s">
        <v>1692</v>
      </c>
      <c r="B269" s="138" t="s">
        <v>1799</v>
      </c>
      <c r="C269" s="133" t="s">
        <v>387</v>
      </c>
      <c r="D269" s="179">
        <f>VLOOKUP('681.2'!A89,'681.2'!A89:N391,14,FALSE)</f>
        <v>159653.85812563263</v>
      </c>
    </row>
    <row r="270" spans="1:4" ht="54" thickTop="1" thickBot="1">
      <c r="A270" s="137" t="s">
        <v>1693</v>
      </c>
      <c r="B270" s="138" t="s">
        <v>1800</v>
      </c>
      <c r="C270" s="133" t="s">
        <v>387</v>
      </c>
      <c r="D270" s="179">
        <f>VLOOKUP('681.3'!A89,'681.3'!A89:N392,14,FALSE)</f>
        <v>165122.91436312674</v>
      </c>
    </row>
    <row r="271" spans="1:4" ht="54" thickTop="1" thickBot="1">
      <c r="A271" s="137" t="s">
        <v>1694</v>
      </c>
      <c r="B271" s="138" t="s">
        <v>1801</v>
      </c>
      <c r="C271" s="133" t="s">
        <v>387</v>
      </c>
      <c r="D271" s="179">
        <f>VLOOKUP('681.4'!A89,'681.4'!A89:N393,14,FALSE)</f>
        <v>167792.54608079095</v>
      </c>
    </row>
    <row r="272" spans="1:4" ht="54" thickTop="1" thickBot="1">
      <c r="A272" s="137" t="s">
        <v>1145</v>
      </c>
      <c r="B272" s="138" t="s">
        <v>1802</v>
      </c>
      <c r="C272" s="133" t="s">
        <v>387</v>
      </c>
      <c r="D272" s="179">
        <f>VLOOKUP('682.1'!A89,'682.1'!A89:N394,14,FALSE)</f>
        <v>292882.15851538733</v>
      </c>
    </row>
    <row r="273" spans="1:4" ht="54" thickTop="1" thickBot="1">
      <c r="A273" s="137" t="s">
        <v>1695</v>
      </c>
      <c r="B273" s="138" t="s">
        <v>1803</v>
      </c>
      <c r="C273" s="133" t="s">
        <v>387</v>
      </c>
      <c r="D273" s="179">
        <f>VLOOKUP('682.2'!A89,'682.2'!A89:N395,14,FALSE)</f>
        <v>292882.15851538733</v>
      </c>
    </row>
    <row r="274" spans="1:4" ht="54" thickTop="1" thickBot="1">
      <c r="A274" s="137" t="s">
        <v>1697</v>
      </c>
      <c r="B274" s="138" t="s">
        <v>1804</v>
      </c>
      <c r="C274" s="133" t="s">
        <v>387</v>
      </c>
      <c r="D274" s="179">
        <f>VLOOKUP('682.3'!A89,'682.3'!A89:N396,14,FALSE)</f>
        <v>292882.15851538733</v>
      </c>
    </row>
    <row r="275" spans="1:4" ht="54" thickTop="1" thickBot="1">
      <c r="A275" s="137" t="s">
        <v>1699</v>
      </c>
      <c r="B275" s="138" t="s">
        <v>1997</v>
      </c>
      <c r="C275" s="133" t="s">
        <v>387</v>
      </c>
      <c r="D275" s="179">
        <f>VLOOKUP('682.4'!A89,'682.4'!A89:N397,14,FALSE)</f>
        <v>292882.15851538733</v>
      </c>
    </row>
    <row r="276" spans="1:4" ht="54" thickTop="1" thickBot="1">
      <c r="A276" s="137" t="s">
        <v>1701</v>
      </c>
      <c r="B276" s="138" t="s">
        <v>1805</v>
      </c>
      <c r="C276" s="133" t="s">
        <v>233</v>
      </c>
      <c r="D276" s="179">
        <f>VLOOKUP('683.1'!A89,'683.1'!A89:N398,14,FALSE)</f>
        <v>14877.98607603997</v>
      </c>
    </row>
    <row r="277" spans="1:4" ht="54" thickTop="1" thickBot="1">
      <c r="A277" s="137" t="s">
        <v>1703</v>
      </c>
      <c r="B277" s="138" t="s">
        <v>1806</v>
      </c>
      <c r="C277" s="133" t="s">
        <v>233</v>
      </c>
      <c r="D277" s="179">
        <f>VLOOKUP('683.2'!A89,'683.2'!A89:N399,14,FALSE)</f>
        <v>27765.841215987515</v>
      </c>
    </row>
    <row r="278" spans="1:4" ht="54" thickTop="1" thickBot="1">
      <c r="A278" s="137" t="s">
        <v>1705</v>
      </c>
      <c r="B278" s="138" t="s">
        <v>1807</v>
      </c>
      <c r="C278" s="133" t="s">
        <v>233</v>
      </c>
      <c r="D278" s="179">
        <f>VLOOKUP('683.3'!A89,'683.3'!A89:N400,14,FALSE)</f>
        <v>14877.98607603997</v>
      </c>
    </row>
    <row r="279" spans="1:4" ht="54" thickTop="1" thickBot="1">
      <c r="A279" s="137" t="s">
        <v>1706</v>
      </c>
      <c r="B279" s="138" t="s">
        <v>1808</v>
      </c>
      <c r="C279" s="133" t="s">
        <v>233</v>
      </c>
      <c r="D279" s="179">
        <f>VLOOKUP('683.4'!A89,'683.4'!A89:N401,14,FALSE)</f>
        <v>27765.841215987515</v>
      </c>
    </row>
    <row r="280" spans="1:4" ht="54" thickTop="1" thickBot="1">
      <c r="A280" s="137" t="s">
        <v>1707</v>
      </c>
      <c r="B280" s="138" t="s">
        <v>1809</v>
      </c>
      <c r="C280" s="133" t="s">
        <v>233</v>
      </c>
      <c r="D280" s="179">
        <f>VLOOKUP('683.5'!A87,'683.5'!A87:N402,14,FALSE)</f>
        <v>77029.80477832476</v>
      </c>
    </row>
    <row r="281" spans="1:4" ht="54" thickTop="1" thickBot="1">
      <c r="A281" s="137" t="s">
        <v>2047</v>
      </c>
      <c r="B281" s="138" t="s">
        <v>1810</v>
      </c>
      <c r="C281" s="133" t="s">
        <v>233</v>
      </c>
      <c r="D281" s="179">
        <f>VLOOKUP('690.1.1'!A89,'690.1.1'!A89:N403,14,FALSE)</f>
        <v>15411.508176743457</v>
      </c>
    </row>
    <row r="282" spans="1:4" ht="54" thickTop="1" thickBot="1">
      <c r="A282" s="137" t="s">
        <v>1710</v>
      </c>
      <c r="B282" s="138" t="s">
        <v>1811</v>
      </c>
      <c r="C282" s="133" t="s">
        <v>233</v>
      </c>
      <c r="D282" s="179">
        <f>VLOOKUP('690.1.2'!A89,'690.1.2'!A89:N404,14,FALSE)</f>
        <v>36405.946578832503</v>
      </c>
    </row>
    <row r="283" spans="1:4" ht="54" thickTop="1" thickBot="1">
      <c r="A283" s="137" t="s">
        <v>1146</v>
      </c>
      <c r="B283" s="138" t="s">
        <v>1812</v>
      </c>
      <c r="C283" s="133" t="s">
        <v>144</v>
      </c>
      <c r="D283" s="179">
        <f>VLOOKUP('700.1'!A89,'700.1'!A89:N405,14,FALSE)</f>
        <v>2077.067307571026</v>
      </c>
    </row>
    <row r="284" spans="1:4" ht="54" thickTop="1" thickBot="1">
      <c r="A284" s="137" t="s">
        <v>1147</v>
      </c>
      <c r="B284" s="138" t="s">
        <v>1813</v>
      </c>
      <c r="C284" s="133" t="s">
        <v>144</v>
      </c>
      <c r="D284" s="179">
        <f>VLOOKUP('700.2'!A89,'700.2'!A89:N406,14,FALSE)</f>
        <v>1222.3325592353294</v>
      </c>
    </row>
    <row r="285" spans="1:4" ht="54" thickTop="1" thickBot="1">
      <c r="A285" s="137" t="s">
        <v>1148</v>
      </c>
      <c r="B285" s="138" t="s">
        <v>1814</v>
      </c>
      <c r="C285" s="133" t="s">
        <v>233</v>
      </c>
      <c r="D285" s="179">
        <f>VLOOKUP('700.3'!A89,'700.3'!A89:N407,14,FALSE)</f>
        <v>42677.744437216432</v>
      </c>
    </row>
    <row r="286" spans="1:4" ht="54" thickTop="1" thickBot="1">
      <c r="A286" s="137" t="s">
        <v>1149</v>
      </c>
      <c r="B286" s="138" t="s">
        <v>1815</v>
      </c>
      <c r="C286" s="133" t="s">
        <v>233</v>
      </c>
      <c r="D286" s="179">
        <f>VLOOKUP('700.4'!A89,'700.4'!A89:N408,14,FALSE)</f>
        <v>41527.529708592105</v>
      </c>
    </row>
    <row r="287" spans="1:4" ht="54" thickTop="1" thickBot="1">
      <c r="A287" s="137" t="s">
        <v>1150</v>
      </c>
      <c r="B287" s="138" t="s">
        <v>1816</v>
      </c>
      <c r="C287" s="133" t="s">
        <v>1845</v>
      </c>
      <c r="D287" s="179">
        <f>VLOOKUP('701.1'!A89,'701.1'!A89:N409,14,FALSE)</f>
        <v>7104.4380086963829</v>
      </c>
    </row>
    <row r="288" spans="1:4" ht="54" thickTop="1" thickBot="1">
      <c r="A288" s="137" t="s">
        <v>1713</v>
      </c>
      <c r="B288" s="138" t="s">
        <v>1817</v>
      </c>
      <c r="C288" s="133" t="s">
        <v>1845</v>
      </c>
      <c r="D288" s="179">
        <f>VLOOKUP('710.1'!A89,'710.1'!A89:N410,14,FALSE)</f>
        <v>416076.97112901637</v>
      </c>
    </row>
    <row r="289" spans="1:4" ht="54" thickTop="1" thickBot="1">
      <c r="A289" s="137" t="s">
        <v>1151</v>
      </c>
      <c r="B289" s="138" t="s">
        <v>1818</v>
      </c>
      <c r="C289" s="133" t="s">
        <v>233</v>
      </c>
      <c r="D289" s="179">
        <f>VLOOKUP('710.2'!A89,'710.2'!A89:N411,14,FALSE)</f>
        <v>509500.50537754095</v>
      </c>
    </row>
    <row r="290" spans="1:4" ht="54" thickTop="1" thickBot="1">
      <c r="A290" s="137" t="s">
        <v>1152</v>
      </c>
      <c r="B290" s="138" t="s">
        <v>1819</v>
      </c>
      <c r="C290" s="133" t="s">
        <v>1845</v>
      </c>
      <c r="D290" s="179">
        <f>VLOOKUP('720.1'!A89,'720.1'!A89:N412,14,FALSE)</f>
        <v>217558.63098811312</v>
      </c>
    </row>
    <row r="291" spans="1:4" ht="54" thickTop="1" thickBot="1">
      <c r="A291" s="137" t="s">
        <v>1153</v>
      </c>
      <c r="B291" s="138" t="s">
        <v>1820</v>
      </c>
      <c r="C291" s="133" t="s">
        <v>144</v>
      </c>
      <c r="D291" s="179">
        <f>VLOOKUP('730.1'!A89,'730.1'!A89:N413,14,FALSE)</f>
        <v>187822.0348006307</v>
      </c>
    </row>
    <row r="292" spans="1:4" ht="54" thickTop="1" thickBot="1">
      <c r="A292" s="137" t="s">
        <v>1154</v>
      </c>
      <c r="B292" s="138" t="s">
        <v>1821</v>
      </c>
      <c r="C292" s="133" t="s">
        <v>1845</v>
      </c>
      <c r="D292" s="179">
        <f>VLOOKUP('730.2'!A89,'730.2'!A89:N414,14,FALSE)</f>
        <v>98535.495252185297</v>
      </c>
    </row>
    <row r="293" spans="1:4" ht="54" thickTop="1" thickBot="1">
      <c r="A293" s="137" t="s">
        <v>1155</v>
      </c>
      <c r="B293" s="138" t="s">
        <v>1822</v>
      </c>
      <c r="C293" s="133" t="s">
        <v>1845</v>
      </c>
      <c r="D293" s="179">
        <f>VLOOKUP('730.3'!A89,'730.3'!A89:N415,14,FALSE)</f>
        <v>98736.46529976184</v>
      </c>
    </row>
    <row r="294" spans="1:4" ht="54" thickTop="1" thickBot="1">
      <c r="A294" s="137" t="s">
        <v>1714</v>
      </c>
      <c r="B294" s="138" t="s">
        <v>1823</v>
      </c>
      <c r="C294" s="133" t="s">
        <v>1845</v>
      </c>
      <c r="D294" s="179">
        <f>VLOOKUP('730.4'!A89,'730.4'!A89:N416,14,FALSE)</f>
        <v>56021.096939913252</v>
      </c>
    </row>
    <row r="295" spans="1:4" ht="54" thickTop="1" thickBot="1">
      <c r="A295" s="137" t="s">
        <v>1156</v>
      </c>
      <c r="B295" s="138" t="s">
        <v>1824</v>
      </c>
      <c r="C295" s="133" t="s">
        <v>144</v>
      </c>
      <c r="D295" s="179">
        <f>VLOOKUP('731.1'!A89,'731.1'!A89:N417,14,FALSE)</f>
        <v>150805.40676033893</v>
      </c>
    </row>
    <row r="296" spans="1:4" ht="54" thickTop="1" thickBot="1">
      <c r="A296" s="137" t="s">
        <v>1157</v>
      </c>
      <c r="B296" s="138" t="s">
        <v>1825</v>
      </c>
      <c r="C296" s="133" t="s">
        <v>1995</v>
      </c>
      <c r="D296" s="179">
        <f>VLOOKUP('740.1'!A89,'740.1'!A89:N418,14,FALSE)</f>
        <v>11794.981467137444</v>
      </c>
    </row>
    <row r="297" spans="1:4" ht="54" thickTop="1" thickBot="1">
      <c r="A297" s="137" t="s">
        <v>1717</v>
      </c>
      <c r="B297" s="138" t="s">
        <v>1826</v>
      </c>
      <c r="C297" s="133" t="s">
        <v>1845</v>
      </c>
      <c r="D297" s="179">
        <f>VLOOKUP('741.1'!A89,'741.1'!A89:N419,14,FALSE)</f>
        <v>55189.926538270884</v>
      </c>
    </row>
    <row r="298" spans="1:4" ht="54" thickTop="1" thickBot="1">
      <c r="A298" s="137" t="s">
        <v>1158</v>
      </c>
      <c r="B298" s="138" t="s">
        <v>1827</v>
      </c>
      <c r="C298" s="133" t="s">
        <v>144</v>
      </c>
      <c r="D298" s="179">
        <f>VLOOKUP('800.1'!A89,'800.1'!A89:N420,14,FALSE)</f>
        <v>13193.521100051033</v>
      </c>
    </row>
    <row r="299" spans="1:4" ht="54" thickTop="1" thickBot="1">
      <c r="A299" s="137" t="s">
        <v>1159</v>
      </c>
      <c r="B299" s="138" t="s">
        <v>1828</v>
      </c>
      <c r="C299" s="133" t="s">
        <v>144</v>
      </c>
      <c r="D299" s="179">
        <f>VLOOKUP('800.2'!A89,'800.2'!A89:N421,14,FALSE)</f>
        <v>19794.093059109349</v>
      </c>
    </row>
    <row r="300" spans="1:4" ht="54" thickTop="1" thickBot="1">
      <c r="A300" s="137" t="s">
        <v>1160</v>
      </c>
      <c r="B300" s="138" t="s">
        <v>1829</v>
      </c>
      <c r="C300" s="133" t="s">
        <v>144</v>
      </c>
      <c r="D300" s="179">
        <f>VLOOKUP('800.3'!A89,'800.3'!A89:N422,14,FALSE)</f>
        <v>49449.320476425557</v>
      </c>
    </row>
    <row r="301" spans="1:4" ht="54" thickTop="1" thickBot="1">
      <c r="A301" s="137" t="s">
        <v>1161</v>
      </c>
      <c r="B301" s="138" t="s">
        <v>1830</v>
      </c>
      <c r="C301" s="133" t="s">
        <v>144</v>
      </c>
      <c r="D301" s="179">
        <f>VLOOKUP('800.4'!A89,'800.4'!A89:N423,14,FALSE)</f>
        <v>55721.015784618503</v>
      </c>
    </row>
    <row r="302" spans="1:4" ht="54" thickTop="1" thickBot="1">
      <c r="A302" s="137" t="s">
        <v>1718</v>
      </c>
      <c r="B302" s="138" t="s">
        <v>1831</v>
      </c>
      <c r="C302" s="133" t="s">
        <v>1845</v>
      </c>
      <c r="D302" s="179">
        <f>VLOOKUP('802.1'!A89,'802.1'!A89:N424,14,FALSE)</f>
        <v>386068.08217108942</v>
      </c>
    </row>
    <row r="303" spans="1:4" ht="54" thickTop="1" thickBot="1">
      <c r="A303" s="137" t="s">
        <v>1719</v>
      </c>
      <c r="B303" s="138" t="s">
        <v>1881</v>
      </c>
      <c r="C303" s="133" t="s">
        <v>1845</v>
      </c>
      <c r="D303" s="179">
        <f>VLOOKUP('802.2'!A89,'802.2'!A89:N425,14,FALSE)</f>
        <v>69216.032143568824</v>
      </c>
    </row>
    <row r="304" spans="1:4" ht="54" thickTop="1" thickBot="1">
      <c r="A304" s="137" t="s">
        <v>1720</v>
      </c>
      <c r="B304" s="138" t="s">
        <v>1832</v>
      </c>
      <c r="C304" s="133" t="s">
        <v>1845</v>
      </c>
      <c r="D304" s="179">
        <f>VLOOKUP('802.3'!A89,'802.3'!A89:N426,14,FALSE)</f>
        <v>43524.548322387614</v>
      </c>
    </row>
    <row r="305" spans="1:4" ht="54" thickTop="1" thickBot="1">
      <c r="A305" s="137" t="s">
        <v>1721</v>
      </c>
      <c r="B305" s="138" t="s">
        <v>1833</v>
      </c>
      <c r="C305" s="133" t="s">
        <v>1845</v>
      </c>
      <c r="D305" s="179">
        <f>VLOOKUP('802.4'!A89,'802.4'!A89:N427,14,FALSE)</f>
        <v>36829.80615148053</v>
      </c>
    </row>
    <row r="306" spans="1:4" ht="54" thickTop="1" thickBot="1">
      <c r="A306" s="137" t="s">
        <v>1722</v>
      </c>
      <c r="B306" s="138" t="s">
        <v>1834</v>
      </c>
      <c r="C306" s="133" t="s">
        <v>1845</v>
      </c>
      <c r="D306" s="179">
        <f>VLOOKUP('802.5'!A89,'802.5'!A89:N428,14,FALSE)</f>
        <v>665477.0903399752</v>
      </c>
    </row>
    <row r="307" spans="1:4" ht="54" thickTop="1" thickBot="1">
      <c r="A307" s="137" t="s">
        <v>1723</v>
      </c>
      <c r="B307" s="138" t="s">
        <v>1835</v>
      </c>
      <c r="C307" s="133" t="s">
        <v>1845</v>
      </c>
      <c r="D307" s="179">
        <f>VLOOKUP('802.6'!A89,'802.6'!A89:N429,14,FALSE)</f>
        <v>639950.90621299378</v>
      </c>
    </row>
    <row r="308" spans="1:4" ht="54" thickTop="1" thickBot="1">
      <c r="A308" s="137" t="s">
        <v>1724</v>
      </c>
      <c r="B308" s="138" t="s">
        <v>1836</v>
      </c>
      <c r="C308" s="133" t="s">
        <v>1845</v>
      </c>
      <c r="D308" s="179">
        <f>VLOOKUP('802.7'!A89,'802.7'!A89:N430,14,FALSE)</f>
        <v>418644.43703004171</v>
      </c>
    </row>
    <row r="309" spans="1:4" ht="54" thickTop="1" thickBot="1">
      <c r="A309" s="137" t="s">
        <v>1725</v>
      </c>
      <c r="B309" s="138" t="s">
        <v>1837</v>
      </c>
      <c r="C309" s="133" t="s">
        <v>1845</v>
      </c>
      <c r="D309" s="179">
        <f>VLOOKUP('802.8'!A89,'802.8'!A89:N431,14,FALSE)</f>
        <v>354119.38714858535</v>
      </c>
    </row>
    <row r="310" spans="1:4" ht="54" thickTop="1" thickBot="1">
      <c r="A310" s="137" t="s">
        <v>1162</v>
      </c>
      <c r="B310" s="138" t="s">
        <v>1838</v>
      </c>
      <c r="C310" s="133" t="s">
        <v>233</v>
      </c>
      <c r="D310" s="179">
        <f>VLOOKUP('810.1'!A89,'810.1'!A89:N432,14,FALSE)</f>
        <v>24196.930272077316</v>
      </c>
    </row>
    <row r="311" spans="1:4" ht="54" thickTop="1" thickBot="1">
      <c r="A311" s="137" t="s">
        <v>1163</v>
      </c>
      <c r="B311" s="138" t="s">
        <v>1839</v>
      </c>
      <c r="C311" s="133" t="s">
        <v>233</v>
      </c>
      <c r="D311" s="179">
        <f>VLOOKUP('810.2'!A89,'810.2'!A89:N433,14,FALSE)</f>
        <v>24046.367103953951</v>
      </c>
    </row>
    <row r="312" spans="1:4" ht="54" thickTop="1" thickBot="1">
      <c r="A312" s="137" t="s">
        <v>1164</v>
      </c>
      <c r="B312" s="138" t="s">
        <v>1840</v>
      </c>
      <c r="C312" s="133" t="s">
        <v>233</v>
      </c>
      <c r="D312" s="179">
        <f>VLOOKUP('810.3'!A89,'810.3'!A89:N435,14,FALSE)</f>
        <v>5009.4366506211372</v>
      </c>
    </row>
    <row r="313" spans="1:4" ht="57.75" thickTop="1" thickBot="1">
      <c r="A313" s="137" t="s">
        <v>1726</v>
      </c>
      <c r="B313" s="138" t="s">
        <v>2050</v>
      </c>
      <c r="C313" s="133" t="s">
        <v>233</v>
      </c>
      <c r="D313" s="179">
        <f>VLOOKUP('811.1'!A89,'811.1'!A89:N436,14,FALSE)</f>
        <v>33531.492135132678</v>
      </c>
    </row>
    <row r="314" spans="1:4" ht="57.75" thickTop="1" thickBot="1">
      <c r="A314" s="137" t="s">
        <v>1727</v>
      </c>
      <c r="B314" s="138" t="s">
        <v>2051</v>
      </c>
      <c r="C314" s="133" t="s">
        <v>233</v>
      </c>
      <c r="D314" s="179">
        <f>VLOOKUP('811.2'!A89,'811.2'!A89:N437,14,FALSE)</f>
        <v>38844.834094621641</v>
      </c>
    </row>
    <row r="315" spans="1:4" ht="54" thickTop="1" thickBot="1">
      <c r="A315" s="137" t="s">
        <v>1165</v>
      </c>
      <c r="B315" s="138" t="s">
        <v>2053</v>
      </c>
      <c r="C315" s="133" t="s">
        <v>233</v>
      </c>
      <c r="D315" s="179">
        <f>VLOOKUP('812.1'!A89,'812.1'!A89:N438,14,FALSE)</f>
        <v>73903.835958576514</v>
      </c>
    </row>
    <row r="316" spans="1:4" ht="54" thickTop="1" thickBot="1">
      <c r="A316" s="137" t="s">
        <v>1728</v>
      </c>
      <c r="B316" s="138" t="s">
        <v>1841</v>
      </c>
      <c r="C316" s="133" t="s">
        <v>1995</v>
      </c>
      <c r="D316" s="179">
        <f>VLOOKUP('820.1'!A89,'820.1'!A89:N439,14,FALSE)</f>
        <v>163765.50498060719</v>
      </c>
    </row>
    <row r="317" spans="1:4" ht="54" thickTop="1" thickBot="1">
      <c r="A317" s="137" t="s">
        <v>1729</v>
      </c>
      <c r="B317" s="138" t="s">
        <v>1842</v>
      </c>
      <c r="C317" s="133" t="s">
        <v>984</v>
      </c>
      <c r="D317" s="179">
        <f>VLOOKUP('820.1.2'!A88,'820.1.2'!A88:N440,14,FALSE)</f>
        <v>26178165.347702384</v>
      </c>
    </row>
    <row r="318" spans="1:4" ht="57.75" thickTop="1" thickBot="1">
      <c r="A318" s="137" t="s">
        <v>1166</v>
      </c>
      <c r="B318" s="138" t="s">
        <v>1843</v>
      </c>
      <c r="C318" s="133" t="s">
        <v>1998</v>
      </c>
      <c r="D318" s="179">
        <f>VLOOKUP('900.1'!A88,'900.1'!A88:N441,14,FALSE)</f>
        <v>998.56166052276683</v>
      </c>
    </row>
    <row r="319" spans="1:4" ht="57.75" thickTop="1" thickBot="1">
      <c r="A319" s="137" t="s">
        <v>1167</v>
      </c>
      <c r="B319" s="138" t="s">
        <v>2195</v>
      </c>
      <c r="C319" s="133" t="s">
        <v>1999</v>
      </c>
      <c r="D319" s="179">
        <f>VLOOKUP('900.2'!A88,'900.2'!A88:N442,14,FALSE)</f>
        <v>1225.5074924597593</v>
      </c>
    </row>
    <row r="320" spans="1:4" ht="54" thickTop="1" thickBot="1">
      <c r="A320" s="137" t="s">
        <v>1168</v>
      </c>
      <c r="B320" s="138" t="s">
        <v>1844</v>
      </c>
      <c r="C320" s="133" t="s">
        <v>1999</v>
      </c>
      <c r="D320" s="179">
        <f>VLOOKUP('900.3'!A88,'900.3'!A88:N443,14,FALSE)</f>
        <v>1225.5074924597593</v>
      </c>
    </row>
    <row r="321" spans="1:4" ht="53.25" thickTop="1">
      <c r="A321" s="112"/>
      <c r="B321" s="109"/>
      <c r="C321" s="136"/>
      <c r="D321" s="180" t="s">
        <v>2018</v>
      </c>
    </row>
    <row r="322" spans="1:4">
      <c r="A322" s="112"/>
      <c r="B322" s="109"/>
      <c r="C322" s="136"/>
      <c r="D322" s="180"/>
    </row>
    <row r="323" spans="1:4">
      <c r="A323" s="112"/>
      <c r="B323" s="109"/>
      <c r="C323" s="136"/>
      <c r="D323" s="180"/>
    </row>
    <row r="324" spans="1:4">
      <c r="A324" s="112"/>
      <c r="B324" s="109"/>
      <c r="C324" s="136"/>
      <c r="D324" s="180"/>
    </row>
    <row r="325" spans="1:4">
      <c r="A325" s="112"/>
      <c r="B325" s="109"/>
      <c r="C325" s="136"/>
      <c r="D325" s="180"/>
    </row>
    <row r="326" spans="1:4">
      <c r="A326" s="112"/>
      <c r="B326" s="109"/>
      <c r="C326" s="136"/>
      <c r="D326" s="180"/>
    </row>
    <row r="327" spans="1:4">
      <c r="A327" s="112"/>
      <c r="B327" s="109"/>
      <c r="C327" s="136"/>
      <c r="D327" s="180"/>
    </row>
    <row r="328" spans="1:4">
      <c r="A328" s="112"/>
      <c r="B328" s="109"/>
      <c r="C328" s="136"/>
      <c r="D328" s="180"/>
    </row>
    <row r="329" spans="1:4">
      <c r="A329" s="112"/>
      <c r="B329" s="109"/>
      <c r="C329" s="136"/>
      <c r="D329" s="180"/>
    </row>
    <row r="330" spans="1:4">
      <c r="A330" s="112"/>
      <c r="B330" s="109"/>
      <c r="C330" s="136"/>
      <c r="D330" s="180"/>
    </row>
    <row r="331" spans="1:4">
      <c r="A331" s="112"/>
      <c r="B331" s="109"/>
      <c r="C331" s="136"/>
      <c r="D331" s="180"/>
    </row>
    <row r="332" spans="1:4">
      <c r="A332" s="112"/>
      <c r="B332" s="109"/>
      <c r="C332" s="136"/>
      <c r="D332" s="180"/>
    </row>
    <row r="333" spans="1:4">
      <c r="A333" s="112"/>
      <c r="B333" s="109"/>
      <c r="C333" s="136"/>
      <c r="D333" s="180"/>
    </row>
    <row r="334" spans="1:4">
      <c r="A334" s="112"/>
      <c r="B334" s="109"/>
      <c r="C334" s="136"/>
      <c r="D334" s="180"/>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D6" sqref="D6"/>
    </sheetView>
  </sheetViews>
  <sheetFormatPr baseColWidth="10" defaultColWidth="9.140625" defaultRowHeight="15"/>
  <cols>
    <col min="1" max="1" width="11.5703125" customWidth="1"/>
    <col min="2" max="2" width="9.140625" style="2"/>
    <col min="3" max="3" width="84.5703125" style="1" customWidth="1"/>
    <col min="4" max="4" width="17.5703125" style="183" customWidth="1"/>
    <col min="5" max="5" width="10.42578125" customWidth="1"/>
  </cols>
  <sheetData>
    <row r="1" spans="1:4" ht="66" customHeight="1" thickTop="1">
      <c r="A1" s="671" t="s">
        <v>1850</v>
      </c>
      <c r="B1" s="672"/>
      <c r="C1" s="672"/>
      <c r="D1" s="673"/>
    </row>
    <row r="2" spans="1:4" ht="20.25" customHeight="1" thickBot="1">
      <c r="A2" s="674"/>
      <c r="B2" s="675"/>
      <c r="C2" s="675"/>
      <c r="D2" s="676"/>
    </row>
    <row r="3" spans="1:4" ht="16.5" thickTop="1" thickBot="1">
      <c r="A3" s="670" t="s">
        <v>2223</v>
      </c>
      <c r="B3" s="670"/>
      <c r="C3" s="670"/>
      <c r="D3" s="670"/>
    </row>
    <row r="4" spans="1:4" ht="16.5" thickTop="1" thickBot="1">
      <c r="A4" s="670"/>
      <c r="B4" s="670"/>
      <c r="C4" s="670"/>
      <c r="D4" s="670"/>
    </row>
    <row r="5" spans="1:4" ht="16.5" thickTop="1" thickBot="1">
      <c r="A5" s="670"/>
      <c r="B5" s="670"/>
      <c r="C5" s="670"/>
      <c r="D5" s="670"/>
    </row>
    <row r="6" spans="1:4" ht="16.5" thickTop="1" thickBot="1">
      <c r="A6" s="650" t="s">
        <v>2237</v>
      </c>
      <c r="B6" s="651" t="s">
        <v>1882</v>
      </c>
      <c r="C6" s="652" t="s">
        <v>2238</v>
      </c>
      <c r="D6" s="653">
        <v>29260</v>
      </c>
    </row>
    <row r="7" spans="1:4" ht="16.5" thickTop="1" thickBot="1">
      <c r="A7" s="654"/>
      <c r="B7" s="655"/>
      <c r="C7" s="656"/>
      <c r="D7" s="657" t="s">
        <v>1848</v>
      </c>
    </row>
    <row r="8" spans="1:4" ht="16.5" thickTop="1" thickBot="1">
      <c r="A8" s="658" t="s">
        <v>98</v>
      </c>
      <c r="B8" s="659" t="s">
        <v>1882</v>
      </c>
      <c r="C8" s="660" t="s">
        <v>99</v>
      </c>
      <c r="D8" s="661">
        <v>58677.433987924393</v>
      </c>
    </row>
    <row r="9" spans="1:4" ht="16.5" thickTop="1" thickBot="1">
      <c r="A9" s="658" t="s">
        <v>102</v>
      </c>
      <c r="B9" s="659" t="s">
        <v>1882</v>
      </c>
      <c r="C9" s="660" t="s">
        <v>103</v>
      </c>
      <c r="D9" s="661">
        <f>$D$6*1.85</f>
        <v>54131</v>
      </c>
    </row>
    <row r="10" spans="1:4" ht="16.5" thickTop="1" thickBot="1">
      <c r="A10" s="658" t="s">
        <v>0</v>
      </c>
      <c r="B10" s="659" t="s">
        <v>1882</v>
      </c>
      <c r="C10" s="660" t="s">
        <v>1</v>
      </c>
      <c r="D10" s="661">
        <v>69346.058349365194</v>
      </c>
    </row>
    <row r="11" spans="1:4" ht="16.5" thickTop="1" thickBot="1">
      <c r="A11" s="658" t="s">
        <v>1674</v>
      </c>
      <c r="B11" s="659" t="s">
        <v>1882</v>
      </c>
      <c r="C11" s="660" t="s">
        <v>1673</v>
      </c>
      <c r="D11" s="661">
        <v>320058.73084322392</v>
      </c>
    </row>
    <row r="12" spans="1:4" ht="16.5" thickTop="1" thickBot="1">
      <c r="A12" s="658" t="s">
        <v>100</v>
      </c>
      <c r="B12" s="659" t="s">
        <v>1882</v>
      </c>
      <c r="C12" s="660" t="s">
        <v>101</v>
      </c>
      <c r="D12" s="661">
        <v>80014.682710805981</v>
      </c>
    </row>
    <row r="13" spans="1:4" ht="16.5" thickTop="1" thickBot="1">
      <c r="A13" s="658" t="s">
        <v>62</v>
      </c>
      <c r="B13" s="659" t="s">
        <v>1882</v>
      </c>
      <c r="C13" s="660" t="s">
        <v>63</v>
      </c>
      <c r="D13" s="661">
        <v>586774.33987924387</v>
      </c>
    </row>
    <row r="14" spans="1:4" ht="16.5" thickTop="1" thickBot="1">
      <c r="A14" s="658" t="s">
        <v>108</v>
      </c>
      <c r="B14" s="659" t="s">
        <v>1882</v>
      </c>
      <c r="C14" s="660" t="s">
        <v>109</v>
      </c>
      <c r="D14" s="661">
        <v>320058.73084322392</v>
      </c>
    </row>
    <row r="15" spans="1:4" ht="16.5" thickTop="1" thickBot="1">
      <c r="A15" s="658" t="s">
        <v>41</v>
      </c>
      <c r="B15" s="659" t="s">
        <v>1882</v>
      </c>
      <c r="C15" s="660" t="s">
        <v>42</v>
      </c>
      <c r="D15" s="661">
        <v>213372.48722881597</v>
      </c>
    </row>
    <row r="16" spans="1:4" ht="16.5" thickTop="1" thickBot="1">
      <c r="A16" s="658" t="s">
        <v>43</v>
      </c>
      <c r="B16" s="659" t="s">
        <v>1882</v>
      </c>
      <c r="C16" s="660" t="s">
        <v>44</v>
      </c>
      <c r="D16" s="661">
        <v>320058.73084322392</v>
      </c>
    </row>
    <row r="17" spans="1:4" ht="16.5" thickTop="1" thickBot="1">
      <c r="A17" s="658" t="s">
        <v>106</v>
      </c>
      <c r="B17" s="659" t="s">
        <v>1882</v>
      </c>
      <c r="C17" s="660" t="s">
        <v>107</v>
      </c>
      <c r="D17" s="661">
        <v>106686.24361440798</v>
      </c>
    </row>
    <row r="18" spans="1:4" ht="16.5" thickTop="1" thickBot="1">
      <c r="A18" s="658" t="s">
        <v>1675</v>
      </c>
      <c r="B18" s="659" t="s">
        <v>1882</v>
      </c>
      <c r="C18" s="660" t="s">
        <v>2000</v>
      </c>
      <c r="D18" s="661">
        <v>96017.619252967183</v>
      </c>
    </row>
    <row r="19" spans="1:4" ht="16.5" thickTop="1" thickBot="1">
      <c r="A19" s="658" t="s">
        <v>96</v>
      </c>
      <c r="B19" s="659" t="s">
        <v>92</v>
      </c>
      <c r="C19" s="660" t="s">
        <v>97</v>
      </c>
      <c r="D19" s="661">
        <v>2133724.8722881596</v>
      </c>
    </row>
    <row r="20" spans="1:4" ht="16.5" thickTop="1" thickBot="1">
      <c r="A20" s="658" t="s">
        <v>76</v>
      </c>
      <c r="B20" s="659" t="s">
        <v>1882</v>
      </c>
      <c r="C20" s="660" t="s">
        <v>77</v>
      </c>
      <c r="D20" s="661">
        <v>485912.31941843667</v>
      </c>
    </row>
    <row r="21" spans="1:4" ht="16.5" thickTop="1" thickBot="1">
      <c r="A21" s="658" t="s">
        <v>74</v>
      </c>
      <c r="B21" s="659" t="s">
        <v>1882</v>
      </c>
      <c r="C21" s="660" t="s">
        <v>75</v>
      </c>
      <c r="D21" s="661">
        <v>477235.31371453602</v>
      </c>
    </row>
    <row r="22" spans="1:4" ht="16.5" thickTop="1" thickBot="1">
      <c r="A22" s="658" t="s">
        <v>84</v>
      </c>
      <c r="B22" s="659" t="s">
        <v>1882</v>
      </c>
      <c r="C22" s="660" t="s">
        <v>85</v>
      </c>
      <c r="D22" s="661">
        <v>544482.10791976599</v>
      </c>
    </row>
    <row r="23" spans="1:4" ht="16.5" thickTop="1" thickBot="1">
      <c r="A23" s="658" t="s">
        <v>78</v>
      </c>
      <c r="B23" s="659" t="s">
        <v>1882</v>
      </c>
      <c r="C23" s="660" t="s">
        <v>79</v>
      </c>
      <c r="D23" s="661">
        <v>605221.14784707059</v>
      </c>
    </row>
    <row r="24" spans="1:4" ht="16.5" thickTop="1" thickBot="1">
      <c r="A24" s="658" t="s">
        <v>64</v>
      </c>
      <c r="B24" s="659" t="s">
        <v>1882</v>
      </c>
      <c r="C24" s="660" t="s">
        <v>65</v>
      </c>
      <c r="D24" s="661">
        <v>468558.30801063532</v>
      </c>
    </row>
    <row r="25" spans="1:4" ht="16.5" thickTop="1" thickBot="1">
      <c r="A25" s="658" t="s">
        <v>80</v>
      </c>
      <c r="B25" s="659" t="s">
        <v>1882</v>
      </c>
      <c r="C25" s="660" t="s">
        <v>81</v>
      </c>
      <c r="D25" s="661">
        <v>557497.61647561705</v>
      </c>
    </row>
    <row r="26" spans="1:4" ht="16.5" thickTop="1" thickBot="1">
      <c r="A26" s="658" t="s">
        <v>82</v>
      </c>
      <c r="B26" s="659" t="s">
        <v>1882</v>
      </c>
      <c r="C26" s="660" t="s">
        <v>83</v>
      </c>
      <c r="D26" s="661">
        <v>577020.87930939358</v>
      </c>
    </row>
    <row r="27" spans="1:4" ht="16.5" thickTop="1" thickBot="1">
      <c r="A27" s="658" t="s">
        <v>104</v>
      </c>
      <c r="B27" s="659" t="s">
        <v>1882</v>
      </c>
      <c r="C27" s="660" t="s">
        <v>105</v>
      </c>
      <c r="D27" s="661">
        <v>145339.84554033595</v>
      </c>
    </row>
    <row r="28" spans="1:4" ht="16.5" thickTop="1" thickBot="1">
      <c r="A28" s="658" t="s">
        <v>4</v>
      </c>
      <c r="B28" s="659" t="s">
        <v>1882</v>
      </c>
      <c r="C28" s="660" t="s">
        <v>5</v>
      </c>
      <c r="D28" s="661">
        <v>162693.85694813728</v>
      </c>
    </row>
    <row r="29" spans="1:4" ht="16.5" customHeight="1" thickTop="1" thickBot="1">
      <c r="A29" s="658" t="s">
        <v>45</v>
      </c>
      <c r="B29" s="659" t="s">
        <v>1882</v>
      </c>
      <c r="C29" s="660" t="s">
        <v>2226</v>
      </c>
      <c r="D29" s="661">
        <f>$D$43+$D$64</f>
        <v>160817.24361440798</v>
      </c>
    </row>
    <row r="30" spans="1:4" ht="16.5" thickTop="1" thickBot="1">
      <c r="A30" s="658" t="s">
        <v>66</v>
      </c>
      <c r="B30" s="659" t="s">
        <v>1882</v>
      </c>
      <c r="C30" s="660" t="s">
        <v>67</v>
      </c>
      <c r="D30" s="661">
        <v>160029.36542161196</v>
      </c>
    </row>
    <row r="31" spans="1:4" ht="16.5" thickTop="1" thickBot="1">
      <c r="A31" s="658" t="s">
        <v>23</v>
      </c>
      <c r="B31" s="659" t="s">
        <v>1882</v>
      </c>
      <c r="C31" s="660" t="s">
        <v>24</v>
      </c>
      <c r="D31" s="661">
        <f>$D$64*10</f>
        <v>541310</v>
      </c>
    </row>
    <row r="32" spans="1:4" ht="16.5" thickTop="1" thickBot="1">
      <c r="A32" s="658" t="s">
        <v>7</v>
      </c>
      <c r="B32" s="659" t="s">
        <v>1882</v>
      </c>
      <c r="C32" s="660" t="s">
        <v>8</v>
      </c>
      <c r="D32" s="661">
        <f>$D$64*2</f>
        <v>108262</v>
      </c>
    </row>
    <row r="33" spans="1:4" ht="16.5" thickTop="1" thickBot="1">
      <c r="A33" s="658" t="s">
        <v>9</v>
      </c>
      <c r="B33" s="659" t="s">
        <v>1882</v>
      </c>
      <c r="C33" s="660" t="s">
        <v>10</v>
      </c>
      <c r="D33" s="661">
        <f>$D$64*3</f>
        <v>162393</v>
      </c>
    </row>
    <row r="34" spans="1:4" ht="16.5" thickTop="1" thickBot="1">
      <c r="A34" s="658" t="s">
        <v>11</v>
      </c>
      <c r="B34" s="659" t="s">
        <v>1882</v>
      </c>
      <c r="C34" s="660" t="s">
        <v>12</v>
      </c>
      <c r="D34" s="661">
        <f>$D$64*4</f>
        <v>216524</v>
      </c>
    </row>
    <row r="35" spans="1:4" ht="16.5" thickTop="1" thickBot="1">
      <c r="A35" s="658" t="s">
        <v>13</v>
      </c>
      <c r="B35" s="659" t="s">
        <v>1882</v>
      </c>
      <c r="C35" s="660" t="s">
        <v>14</v>
      </c>
      <c r="D35" s="661">
        <f>$D$64*5</f>
        <v>270655</v>
      </c>
    </row>
    <row r="36" spans="1:4" ht="16.5" thickTop="1" thickBot="1">
      <c r="A36" s="658" t="s">
        <v>15</v>
      </c>
      <c r="B36" s="659" t="s">
        <v>1882</v>
      </c>
      <c r="C36" s="660" t="s">
        <v>16</v>
      </c>
      <c r="D36" s="661">
        <f>$D$64*6</f>
        <v>324786</v>
      </c>
    </row>
    <row r="37" spans="1:4" ht="16.5" thickTop="1" thickBot="1">
      <c r="A37" s="658" t="s">
        <v>17</v>
      </c>
      <c r="B37" s="659" t="s">
        <v>1882</v>
      </c>
      <c r="C37" s="660" t="s">
        <v>18</v>
      </c>
      <c r="D37" s="661">
        <f>$D$64*7</f>
        <v>378917</v>
      </c>
    </row>
    <row r="38" spans="1:4" ht="16.5" thickTop="1" thickBot="1">
      <c r="A38" s="658" t="s">
        <v>19</v>
      </c>
      <c r="B38" s="659" t="s">
        <v>1882</v>
      </c>
      <c r="C38" s="660" t="s">
        <v>20</v>
      </c>
      <c r="D38" s="661">
        <f>$D$64*8</f>
        <v>433048</v>
      </c>
    </row>
    <row r="39" spans="1:4" ht="16.5" thickTop="1" thickBot="1">
      <c r="A39" s="658" t="s">
        <v>21</v>
      </c>
      <c r="B39" s="659" t="s">
        <v>1882</v>
      </c>
      <c r="C39" s="660" t="s">
        <v>22</v>
      </c>
      <c r="D39" s="661">
        <f>$D$64*9</f>
        <v>487179</v>
      </c>
    </row>
    <row r="40" spans="1:4" ht="16.5" thickTop="1" thickBot="1">
      <c r="A40" s="658" t="s">
        <v>72</v>
      </c>
      <c r="B40" s="659" t="s">
        <v>1882</v>
      </c>
      <c r="C40" s="660" t="s">
        <v>73</v>
      </c>
      <c r="D40" s="661">
        <v>58677.433987924393</v>
      </c>
    </row>
    <row r="41" spans="1:4" ht="16.5" thickTop="1" thickBot="1">
      <c r="A41" s="658" t="s">
        <v>27</v>
      </c>
      <c r="B41" s="659" t="s">
        <v>1882</v>
      </c>
      <c r="C41" s="660" t="s">
        <v>28</v>
      </c>
      <c r="D41" s="661">
        <v>117354.86797584879</v>
      </c>
    </row>
    <row r="42" spans="1:4" ht="16.5" thickTop="1" thickBot="1">
      <c r="A42" s="658" t="s">
        <v>25</v>
      </c>
      <c r="B42" s="659" t="s">
        <v>1882</v>
      </c>
      <c r="C42" s="660" t="s">
        <v>26</v>
      </c>
      <c r="D42" s="661">
        <v>117354.86797584879</v>
      </c>
    </row>
    <row r="43" spans="1:4" ht="16.5" thickTop="1" thickBot="1">
      <c r="A43" s="658" t="s">
        <v>30</v>
      </c>
      <c r="B43" s="659" t="s">
        <v>1882</v>
      </c>
      <c r="C43" s="660" t="s">
        <v>31</v>
      </c>
      <c r="D43" s="661">
        <v>106686.24361440798</v>
      </c>
    </row>
    <row r="44" spans="1:4" ht="17.25" customHeight="1" thickTop="1" thickBot="1">
      <c r="A44" s="658" t="s">
        <v>40</v>
      </c>
      <c r="B44" s="659" t="s">
        <v>1882</v>
      </c>
      <c r="C44" s="660" t="s">
        <v>2225</v>
      </c>
      <c r="D44" s="661">
        <v>266715.60903601995</v>
      </c>
    </row>
    <row r="45" spans="1:4" ht="16.5" thickTop="1" thickBot="1">
      <c r="A45" s="658" t="s">
        <v>32</v>
      </c>
      <c r="B45" s="659" t="s">
        <v>1882</v>
      </c>
      <c r="C45" s="660" t="s">
        <v>33</v>
      </c>
      <c r="D45" s="661">
        <f>D43*2</f>
        <v>213372.48722881597</v>
      </c>
    </row>
    <row r="46" spans="1:4" ht="16.5" thickTop="1" thickBot="1">
      <c r="A46" s="658" t="s">
        <v>34</v>
      </c>
      <c r="B46" s="659" t="s">
        <v>1882</v>
      </c>
      <c r="C46" s="660" t="s">
        <v>35</v>
      </c>
      <c r="D46" s="661">
        <f>D43*3</f>
        <v>320058.73084322398</v>
      </c>
    </row>
    <row r="47" spans="1:4" ht="16.5" thickTop="1" thickBot="1">
      <c r="A47" s="658" t="s">
        <v>70</v>
      </c>
      <c r="B47" s="659" t="s">
        <v>1882</v>
      </c>
      <c r="C47" s="660" t="s">
        <v>71</v>
      </c>
      <c r="D47" s="661">
        <f>D43+(3*D8)</f>
        <v>282718.54557818116</v>
      </c>
    </row>
    <row r="48" spans="1:4" ht="16.5" thickTop="1" thickBot="1">
      <c r="A48" s="658" t="s">
        <v>36</v>
      </c>
      <c r="B48" s="659" t="s">
        <v>1882</v>
      </c>
      <c r="C48" s="660" t="s">
        <v>37</v>
      </c>
      <c r="D48" s="661">
        <v>117354.86797584879</v>
      </c>
    </row>
    <row r="49" spans="1:4" ht="16.5" thickTop="1" thickBot="1">
      <c r="A49" s="658" t="s">
        <v>38</v>
      </c>
      <c r="B49" s="659" t="s">
        <v>1882</v>
      </c>
      <c r="C49" s="660" t="s">
        <v>39</v>
      </c>
      <c r="D49" s="661">
        <v>128023.49233728957</v>
      </c>
    </row>
    <row r="50" spans="1:4" ht="16.5" thickTop="1" thickBot="1">
      <c r="A50" s="658" t="s">
        <v>89</v>
      </c>
      <c r="B50" s="659" t="s">
        <v>1882</v>
      </c>
      <c r="C50" s="660" t="s">
        <v>90</v>
      </c>
      <c r="D50" s="661">
        <v>133357.80451800997</v>
      </c>
    </row>
    <row r="51" spans="1:4" ht="16.5" thickTop="1" thickBot="1">
      <c r="A51" s="658" t="s">
        <v>46</v>
      </c>
      <c r="B51" s="659" t="s">
        <v>1882</v>
      </c>
      <c r="C51" s="660" t="s">
        <v>47</v>
      </c>
      <c r="D51" s="661">
        <f>$D$6*1.85</f>
        <v>54131</v>
      </c>
    </row>
    <row r="52" spans="1:4" ht="16.5" thickTop="1" thickBot="1">
      <c r="A52" s="658" t="s">
        <v>48</v>
      </c>
      <c r="B52" s="659" t="s">
        <v>1882</v>
      </c>
      <c r="C52" s="660" t="s">
        <v>49</v>
      </c>
      <c r="D52" s="661">
        <f>D51*2</f>
        <v>108262</v>
      </c>
    </row>
    <row r="53" spans="1:4" ht="16.5" thickTop="1" thickBot="1">
      <c r="A53" s="658" t="s">
        <v>50</v>
      </c>
      <c r="B53" s="659" t="s">
        <v>1882</v>
      </c>
      <c r="C53" s="660" t="s">
        <v>51</v>
      </c>
      <c r="D53" s="661">
        <v>106686.24361440798</v>
      </c>
    </row>
    <row r="54" spans="1:4" ht="16.5" thickTop="1" thickBot="1">
      <c r="A54" s="658" t="s">
        <v>68</v>
      </c>
      <c r="B54" s="659" t="s">
        <v>1882</v>
      </c>
      <c r="C54" s="660" t="s">
        <v>69</v>
      </c>
      <c r="D54" s="661">
        <v>213372.48722881597</v>
      </c>
    </row>
    <row r="55" spans="1:4" ht="46.5" thickTop="1" thickBot="1">
      <c r="A55" s="658" t="s">
        <v>29</v>
      </c>
      <c r="B55" s="659" t="s">
        <v>1882</v>
      </c>
      <c r="C55" s="660" t="s">
        <v>1883</v>
      </c>
      <c r="D55" s="662">
        <v>800146.82710805978</v>
      </c>
    </row>
    <row r="56" spans="1:4" ht="16.5" thickTop="1" thickBot="1">
      <c r="A56" s="658" t="s">
        <v>52</v>
      </c>
      <c r="B56" s="659" t="s">
        <v>1882</v>
      </c>
      <c r="C56" s="660" t="s">
        <v>53</v>
      </c>
      <c r="D56" s="661">
        <v>80014.682710805981</v>
      </c>
    </row>
    <row r="57" spans="1:4" ht="16.5" thickTop="1" thickBot="1">
      <c r="A57" s="658" t="s">
        <v>54</v>
      </c>
      <c r="B57" s="659" t="s">
        <v>1882</v>
      </c>
      <c r="C57" s="660" t="s">
        <v>55</v>
      </c>
      <c r="D57" s="661">
        <v>160029.36542161196</v>
      </c>
    </row>
    <row r="58" spans="1:4" ht="16.5" thickTop="1" thickBot="1">
      <c r="A58" s="658" t="s">
        <v>56</v>
      </c>
      <c r="B58" s="659" t="s">
        <v>1882</v>
      </c>
      <c r="C58" s="660" t="s">
        <v>57</v>
      </c>
      <c r="D58" s="661">
        <v>106686.24361440798</v>
      </c>
    </row>
    <row r="59" spans="1:4" ht="16.5" thickTop="1" thickBot="1">
      <c r="A59" s="658" t="s">
        <v>2</v>
      </c>
      <c r="B59" s="659" t="s">
        <v>1882</v>
      </c>
      <c r="C59" s="660" t="s">
        <v>3</v>
      </c>
      <c r="D59" s="661">
        <v>213372.48722881597</v>
      </c>
    </row>
    <row r="60" spans="1:4" ht="16.5" thickTop="1" thickBot="1">
      <c r="A60" s="658" t="s">
        <v>58</v>
      </c>
      <c r="B60" s="659" t="s">
        <v>1882</v>
      </c>
      <c r="C60" s="660" t="s">
        <v>59</v>
      </c>
      <c r="D60" s="661">
        <v>133357.80451800997</v>
      </c>
    </row>
    <row r="61" spans="1:4" ht="16.5" thickTop="1" thickBot="1">
      <c r="A61" s="658" t="s">
        <v>86</v>
      </c>
      <c r="B61" s="659" t="s">
        <v>1882</v>
      </c>
      <c r="C61" s="660" t="s">
        <v>87</v>
      </c>
      <c r="D61" s="661">
        <v>160029.36542161196</v>
      </c>
    </row>
    <row r="62" spans="1:4" ht="16.5" thickTop="1" thickBot="1">
      <c r="A62" s="658" t="s">
        <v>88</v>
      </c>
      <c r="B62" s="659" t="s">
        <v>1882</v>
      </c>
      <c r="C62" s="660" t="s">
        <v>87</v>
      </c>
      <c r="D62" s="661">
        <v>160029.36542161196</v>
      </c>
    </row>
    <row r="63" spans="1:4" ht="16.5" thickTop="1" thickBot="1">
      <c r="A63" s="658" t="s">
        <v>60</v>
      </c>
      <c r="B63" s="659" t="s">
        <v>1882</v>
      </c>
      <c r="C63" s="660" t="s">
        <v>61</v>
      </c>
      <c r="D63" s="661">
        <v>160029.36542161196</v>
      </c>
    </row>
    <row r="64" spans="1:4" ht="17.25" customHeight="1" thickTop="1" thickBot="1">
      <c r="A64" s="658" t="s">
        <v>6</v>
      </c>
      <c r="B64" s="659" t="s">
        <v>1882</v>
      </c>
      <c r="C64" s="660" t="s">
        <v>2224</v>
      </c>
      <c r="D64" s="661">
        <f>$D$6*1.85</f>
        <v>54131</v>
      </c>
    </row>
    <row r="65" spans="1:4" ht="16.5" thickTop="1" thickBot="1">
      <c r="A65" s="658" t="s">
        <v>91</v>
      </c>
      <c r="B65" s="659" t="s">
        <v>92</v>
      </c>
      <c r="C65" s="660" t="s">
        <v>93</v>
      </c>
      <c r="D65" s="661">
        <v>533431.21807203989</v>
      </c>
    </row>
    <row r="66" spans="1:4" ht="16.5" thickTop="1" thickBot="1">
      <c r="A66" s="658" t="s">
        <v>94</v>
      </c>
      <c r="B66" s="659" t="s">
        <v>92</v>
      </c>
      <c r="C66" s="660" t="s">
        <v>95</v>
      </c>
      <c r="D66" s="661">
        <v>266715.60903601995</v>
      </c>
    </row>
    <row r="67" spans="1:4" ht="16.5" thickTop="1" thickBot="1">
      <c r="A67" s="658" t="s">
        <v>2228</v>
      </c>
      <c r="B67" s="659" t="s">
        <v>1882</v>
      </c>
      <c r="C67" s="660" t="s">
        <v>2227</v>
      </c>
      <c r="D67" s="661">
        <f>$D$6*1.85</f>
        <v>54131</v>
      </c>
    </row>
    <row r="68" spans="1:4" ht="15.75" thickTop="1">
      <c r="A68" s="3"/>
      <c r="B68" s="4"/>
      <c r="C68" s="5"/>
      <c r="D68" s="184"/>
    </row>
    <row r="69" spans="1:4">
      <c r="A69" s="3"/>
      <c r="B69" s="4"/>
      <c r="C69" s="5"/>
      <c r="D69" s="184"/>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showGridLines="0" zoomScale="90" zoomScaleNormal="90"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6" customWidth="1"/>
    <col min="3" max="3" width="89.7109375" style="7" customWidth="1"/>
    <col min="4" max="4" width="17.140625" style="183" customWidth="1"/>
  </cols>
  <sheetData>
    <row r="1" spans="1:4" ht="15.75" customHeight="1" thickTop="1">
      <c r="A1" s="680" t="s">
        <v>1850</v>
      </c>
      <c r="B1" s="681"/>
      <c r="C1" s="681"/>
      <c r="D1" s="682"/>
    </row>
    <row r="2" spans="1:4" ht="89.25" customHeight="1" thickBot="1">
      <c r="A2" s="683"/>
      <c r="B2" s="684"/>
      <c r="C2" s="684"/>
      <c r="D2" s="685"/>
    </row>
    <row r="3" spans="1:4" ht="37.5" customHeight="1" thickTop="1" thickBot="1">
      <c r="A3" s="677" t="s">
        <v>110</v>
      </c>
      <c r="B3" s="678"/>
      <c r="C3" s="678"/>
      <c r="D3" s="679"/>
    </row>
    <row r="4" spans="1:4" ht="16.5" customHeight="1" thickTop="1" thickBot="1">
      <c r="A4" s="8"/>
      <c r="B4" s="8"/>
      <c r="C4" s="9"/>
      <c r="D4" s="185"/>
    </row>
    <row r="5" spans="1:4" ht="16.5" thickTop="1" thickBot="1">
      <c r="A5" s="8"/>
      <c r="B5" s="8"/>
      <c r="C5" s="9"/>
      <c r="D5" s="185"/>
    </row>
    <row r="6" spans="1:4" ht="16.5" thickTop="1" thickBot="1">
      <c r="A6" s="10"/>
      <c r="B6" s="8"/>
      <c r="C6" s="11" t="s">
        <v>111</v>
      </c>
      <c r="D6" s="186" t="s">
        <v>1846</v>
      </c>
    </row>
    <row r="7" spans="1:4" ht="30" customHeight="1" thickTop="1" thickBot="1">
      <c r="A7" s="10" t="s">
        <v>115</v>
      </c>
      <c r="B7" s="8" t="s">
        <v>92</v>
      </c>
      <c r="C7" s="11" t="s">
        <v>116</v>
      </c>
      <c r="D7" s="648">
        <v>48168.267669895446</v>
      </c>
    </row>
    <row r="8" spans="1:4" ht="30" customHeight="1" thickTop="1" thickBot="1">
      <c r="A8" s="10" t="s">
        <v>112</v>
      </c>
      <c r="B8" s="8" t="s">
        <v>113</v>
      </c>
      <c r="C8" s="11" t="s">
        <v>114</v>
      </c>
      <c r="D8" s="648">
        <v>3209.5943707030974</v>
      </c>
    </row>
    <row r="9" spans="1:4" ht="30" customHeight="1" thickTop="1" thickBot="1">
      <c r="A9" s="10" t="s">
        <v>117</v>
      </c>
      <c r="B9" s="8" t="s">
        <v>113</v>
      </c>
      <c r="C9" s="11" t="s">
        <v>118</v>
      </c>
      <c r="D9" s="648">
        <v>73022.562835060598</v>
      </c>
    </row>
    <row r="10" spans="1:4" ht="30" customHeight="1" thickTop="1" thickBot="1">
      <c r="A10" s="10" t="s">
        <v>119</v>
      </c>
      <c r="B10" s="8" t="s">
        <v>113</v>
      </c>
      <c r="C10" s="11" t="s">
        <v>120</v>
      </c>
      <c r="D10" s="648">
        <v>46607.997694852718</v>
      </c>
    </row>
    <row r="11" spans="1:4" ht="30" customHeight="1" thickTop="1" thickBot="1">
      <c r="A11" s="10" t="s">
        <v>123</v>
      </c>
      <c r="B11" s="8" t="s">
        <v>113</v>
      </c>
      <c r="C11" s="11" t="s">
        <v>124</v>
      </c>
      <c r="D11" s="648">
        <v>22891.959849867682</v>
      </c>
    </row>
    <row r="12" spans="1:4" ht="30" customHeight="1" thickTop="1" thickBot="1">
      <c r="A12" s="10" t="s">
        <v>121</v>
      </c>
      <c r="B12" s="8" t="s">
        <v>113</v>
      </c>
      <c r="C12" s="11" t="s">
        <v>122</v>
      </c>
      <c r="D12" s="648">
        <v>69727.150433055271</v>
      </c>
    </row>
    <row r="13" spans="1:4" ht="30" customHeight="1" thickTop="1" thickBot="1">
      <c r="A13" s="10" t="s">
        <v>125</v>
      </c>
      <c r="B13" s="8" t="s">
        <v>113</v>
      </c>
      <c r="C13" s="11" t="s">
        <v>126</v>
      </c>
      <c r="D13" s="648">
        <v>40060.929737268445</v>
      </c>
    </row>
    <row r="14" spans="1:4" ht="30" customHeight="1" thickTop="1" thickBot="1">
      <c r="A14" s="10" t="s">
        <v>131</v>
      </c>
      <c r="B14" s="8" t="s">
        <v>113</v>
      </c>
      <c r="C14" s="11" t="s">
        <v>132</v>
      </c>
      <c r="D14" s="648">
        <v>212935.990168638</v>
      </c>
    </row>
    <row r="15" spans="1:4" ht="30" customHeight="1" thickTop="1" thickBot="1">
      <c r="A15" s="10" t="s">
        <v>129</v>
      </c>
      <c r="B15" s="8" t="s">
        <v>113</v>
      </c>
      <c r="C15" s="11" t="s">
        <v>130</v>
      </c>
      <c r="D15" s="648">
        <v>150181.55477888827</v>
      </c>
    </row>
    <row r="16" spans="1:4" ht="30" customHeight="1" thickTop="1" thickBot="1">
      <c r="A16" s="10" t="s">
        <v>127</v>
      </c>
      <c r="B16" s="8" t="s">
        <v>113</v>
      </c>
      <c r="C16" s="11" t="s">
        <v>128</v>
      </c>
      <c r="D16" s="648">
        <v>128727.0469533328</v>
      </c>
    </row>
    <row r="17" spans="1:4" ht="30" customHeight="1" thickTop="1" thickBot="1">
      <c r="A17" s="10" t="s">
        <v>1711</v>
      </c>
      <c r="B17" s="8" t="s">
        <v>113</v>
      </c>
      <c r="C17" s="11" t="s">
        <v>1712</v>
      </c>
      <c r="D17" s="648">
        <v>45294.534874515834</v>
      </c>
    </row>
    <row r="18" spans="1:4" ht="30" customHeight="1" thickTop="1" thickBot="1">
      <c r="A18" s="10" t="s">
        <v>133</v>
      </c>
      <c r="B18" s="8" t="s">
        <v>113</v>
      </c>
      <c r="C18" s="11" t="s">
        <v>134</v>
      </c>
      <c r="D18" s="648">
        <v>82599.855128388561</v>
      </c>
    </row>
    <row r="19" spans="1:4" ht="30" customHeight="1" thickTop="1" thickBot="1">
      <c r="A19" s="10" t="s">
        <v>146</v>
      </c>
      <c r="B19" s="8" t="s">
        <v>113</v>
      </c>
      <c r="C19" s="11" t="s">
        <v>147</v>
      </c>
      <c r="D19" s="648">
        <v>214545.07825555469</v>
      </c>
    </row>
    <row r="20" spans="1:4" ht="30" customHeight="1" thickTop="1" thickBot="1">
      <c r="A20" s="10" t="s">
        <v>135</v>
      </c>
      <c r="B20" s="8" t="s">
        <v>113</v>
      </c>
      <c r="C20" s="11" t="s">
        <v>1884</v>
      </c>
      <c r="D20" s="648">
        <v>57927.171128999762</v>
      </c>
    </row>
    <row r="21" spans="1:4" ht="30" customHeight="1" thickTop="1" thickBot="1">
      <c r="A21" s="10" t="s">
        <v>136</v>
      </c>
      <c r="B21" s="8" t="s">
        <v>113</v>
      </c>
      <c r="C21" s="11" t="s">
        <v>137</v>
      </c>
      <c r="D21" s="648">
        <v>156725.17966568269</v>
      </c>
    </row>
    <row r="22" spans="1:4" ht="30" customHeight="1" thickTop="1" thickBot="1">
      <c r="A22" s="10" t="s">
        <v>138</v>
      </c>
      <c r="B22" s="8" t="s">
        <v>113</v>
      </c>
      <c r="C22" s="11" t="s">
        <v>139</v>
      </c>
      <c r="D22" s="648">
        <v>52563.544172610891</v>
      </c>
    </row>
    <row r="23" spans="1:4" ht="30" customHeight="1" thickTop="1" thickBot="1">
      <c r="A23" s="10" t="s">
        <v>143</v>
      </c>
      <c r="B23" s="8" t="s">
        <v>144</v>
      </c>
      <c r="C23" s="11" t="s">
        <v>145</v>
      </c>
      <c r="D23" s="648">
        <v>35796.189196680236</v>
      </c>
    </row>
    <row r="24" spans="1:4" ht="30" customHeight="1" thickTop="1" thickBot="1">
      <c r="A24" s="10" t="s">
        <v>140</v>
      </c>
      <c r="B24" s="8" t="s">
        <v>998</v>
      </c>
      <c r="C24" s="11" t="s">
        <v>142</v>
      </c>
      <c r="D24" s="648">
        <v>26512.605329800586</v>
      </c>
    </row>
    <row r="25" spans="1:4" ht="30" customHeight="1" thickTop="1" thickBot="1">
      <c r="A25" s="10" t="s">
        <v>148</v>
      </c>
      <c r="B25" s="8" t="s">
        <v>113</v>
      </c>
      <c r="C25" s="11" t="s">
        <v>149</v>
      </c>
      <c r="D25" s="648">
        <v>101908.91217138847</v>
      </c>
    </row>
    <row r="26" spans="1:4" ht="30" customHeight="1" thickTop="1" thickBot="1">
      <c r="A26" s="10" t="s">
        <v>150</v>
      </c>
      <c r="B26" s="8" t="s">
        <v>113</v>
      </c>
      <c r="C26" s="11" t="s">
        <v>151</v>
      </c>
      <c r="D26" s="648">
        <v>117999.79304055507</v>
      </c>
    </row>
    <row r="27" spans="1:4" ht="30" customHeight="1" thickTop="1" thickBot="1">
      <c r="A27" s="10" t="s">
        <v>152</v>
      </c>
      <c r="B27" s="8" t="s">
        <v>113</v>
      </c>
      <c r="C27" s="11" t="s">
        <v>153</v>
      </c>
      <c r="D27" s="648">
        <v>63754.972517069342</v>
      </c>
    </row>
    <row r="28" spans="1:4" ht="30" customHeight="1" thickTop="1" thickBot="1">
      <c r="A28" s="10" t="s">
        <v>154</v>
      </c>
      <c r="B28" s="8" t="s">
        <v>113</v>
      </c>
      <c r="C28" s="11" t="s">
        <v>155</v>
      </c>
      <c r="D28" s="648">
        <v>91181.65825861074</v>
      </c>
    </row>
    <row r="29" spans="1:4" ht="30" customHeight="1" thickTop="1" thickBot="1">
      <c r="A29" s="10" t="s">
        <v>156</v>
      </c>
      <c r="B29" s="8" t="s">
        <v>113</v>
      </c>
      <c r="C29" s="11" t="s">
        <v>157</v>
      </c>
      <c r="D29" s="648">
        <v>721.87600055213102</v>
      </c>
    </row>
    <row r="30" spans="1:4" ht="30" customHeight="1" thickTop="1" thickBot="1">
      <c r="A30" s="10" t="s">
        <v>166</v>
      </c>
      <c r="B30" s="8" t="s">
        <v>113</v>
      </c>
      <c r="C30" s="11" t="s">
        <v>167</v>
      </c>
      <c r="D30" s="648">
        <v>78969.093449470936</v>
      </c>
    </row>
    <row r="31" spans="1:4" ht="30" customHeight="1" thickTop="1" thickBot="1">
      <c r="A31" s="10" t="s">
        <v>162</v>
      </c>
      <c r="B31" s="8" t="s">
        <v>113</v>
      </c>
      <c r="C31" s="11" t="s">
        <v>163</v>
      </c>
      <c r="D31" s="648">
        <v>13194.522312716615</v>
      </c>
    </row>
    <row r="32" spans="1:4" ht="30" customHeight="1" thickTop="1" thickBot="1">
      <c r="A32" s="10" t="s">
        <v>164</v>
      </c>
      <c r="B32" s="8" t="s">
        <v>113</v>
      </c>
      <c r="C32" s="11" t="s">
        <v>165</v>
      </c>
      <c r="D32" s="648">
        <v>16184.622566970193</v>
      </c>
    </row>
    <row r="33" spans="1:4" ht="30" customHeight="1" thickTop="1" thickBot="1">
      <c r="A33" s="10" t="s">
        <v>171</v>
      </c>
      <c r="B33" s="8" t="s">
        <v>113</v>
      </c>
      <c r="C33" s="11" t="s">
        <v>172</v>
      </c>
      <c r="D33" s="648">
        <v>13194.522312716615</v>
      </c>
    </row>
    <row r="34" spans="1:4" ht="30" customHeight="1" thickTop="1" thickBot="1">
      <c r="A34" s="10" t="s">
        <v>160</v>
      </c>
      <c r="B34" s="8" t="s">
        <v>113</v>
      </c>
      <c r="C34" s="11" t="s">
        <v>161</v>
      </c>
      <c r="D34" s="648">
        <v>6640.90033783736</v>
      </c>
    </row>
    <row r="35" spans="1:4" ht="30" customHeight="1" thickTop="1" thickBot="1">
      <c r="A35" s="10" t="s">
        <v>173</v>
      </c>
      <c r="B35" s="8" t="s">
        <v>113</v>
      </c>
      <c r="C35" s="11" t="s">
        <v>1886</v>
      </c>
      <c r="D35" s="648">
        <v>128727.0469533328</v>
      </c>
    </row>
    <row r="36" spans="1:4" ht="30" customHeight="1" thickTop="1" thickBot="1">
      <c r="A36" s="10" t="s">
        <v>170</v>
      </c>
      <c r="B36" s="8" t="s">
        <v>113</v>
      </c>
      <c r="C36" s="11" t="s">
        <v>1885</v>
      </c>
      <c r="D36" s="648">
        <v>91181.65825861074</v>
      </c>
    </row>
    <row r="37" spans="1:4" ht="30" customHeight="1" thickTop="1" thickBot="1">
      <c r="A37" s="10" t="s">
        <v>168</v>
      </c>
      <c r="B37" s="8" t="s">
        <v>113</v>
      </c>
      <c r="C37" s="11" t="s">
        <v>169</v>
      </c>
      <c r="D37" s="648">
        <v>91181.65825861074</v>
      </c>
    </row>
    <row r="38" spans="1:4" ht="30" customHeight="1" thickTop="1" thickBot="1">
      <c r="A38" s="10" t="s">
        <v>174</v>
      </c>
      <c r="B38" s="8" t="s">
        <v>113</v>
      </c>
      <c r="C38" s="11" t="s">
        <v>175</v>
      </c>
      <c r="D38" s="648">
        <v>57390.808433360871</v>
      </c>
    </row>
    <row r="39" spans="1:4" ht="30" customHeight="1" thickTop="1" thickBot="1">
      <c r="A39" s="10" t="s">
        <v>176</v>
      </c>
      <c r="B39" s="8" t="s">
        <v>113</v>
      </c>
      <c r="C39" s="11" t="s">
        <v>177</v>
      </c>
      <c r="D39" s="648">
        <v>69043.182634780998</v>
      </c>
    </row>
    <row r="40" spans="1:4" ht="30" customHeight="1" thickTop="1" thickBot="1">
      <c r="A40" s="10" t="s">
        <v>180</v>
      </c>
      <c r="B40" s="8" t="s">
        <v>113</v>
      </c>
      <c r="C40" s="11" t="s">
        <v>181</v>
      </c>
      <c r="D40" s="648">
        <v>107272.53912777735</v>
      </c>
    </row>
    <row r="41" spans="1:4" ht="30" customHeight="1" thickTop="1" thickBot="1">
      <c r="A41" s="10" t="s">
        <v>178</v>
      </c>
      <c r="B41" s="8" t="s">
        <v>113</v>
      </c>
      <c r="C41" s="11" t="s">
        <v>179</v>
      </c>
      <c r="D41" s="648">
        <v>85818.031302221876</v>
      </c>
    </row>
    <row r="42" spans="1:4" ht="30" customHeight="1" thickTop="1" thickBot="1">
      <c r="A42" s="10" t="s">
        <v>182</v>
      </c>
      <c r="B42" s="8" t="s">
        <v>113</v>
      </c>
      <c r="C42" s="11" t="s">
        <v>183</v>
      </c>
      <c r="D42" s="648">
        <v>76527.763465127646</v>
      </c>
    </row>
    <row r="43" spans="1:4" ht="30" customHeight="1" thickTop="1" thickBot="1">
      <c r="A43" s="10" t="s">
        <v>1672</v>
      </c>
      <c r="B43" s="8" t="s">
        <v>113</v>
      </c>
      <c r="C43" s="11" t="s">
        <v>1671</v>
      </c>
      <c r="D43" s="648">
        <v>8551.4228825180471</v>
      </c>
    </row>
    <row r="44" spans="1:4" ht="30" customHeight="1" thickTop="1" thickBot="1">
      <c r="A44" s="10" t="s">
        <v>184</v>
      </c>
      <c r="B44" s="8" t="s">
        <v>113</v>
      </c>
      <c r="C44" s="11" t="s">
        <v>185</v>
      </c>
      <c r="D44" s="648">
        <v>21041.382067620456</v>
      </c>
    </row>
    <row r="45" spans="1:4" ht="30" customHeight="1" thickTop="1" thickBot="1">
      <c r="A45" s="10" t="s">
        <v>1603</v>
      </c>
      <c r="B45" s="8" t="s">
        <v>113</v>
      </c>
      <c r="C45" s="11" t="s">
        <v>1604</v>
      </c>
      <c r="D45" s="648">
        <v>2415.5418982419055</v>
      </c>
    </row>
    <row r="46" spans="1:4" ht="30" customHeight="1" thickTop="1" thickBot="1">
      <c r="A46" s="10" t="s">
        <v>188</v>
      </c>
      <c r="B46" s="8" t="s">
        <v>113</v>
      </c>
      <c r="C46" s="11" t="s">
        <v>189</v>
      </c>
      <c r="D46" s="648">
        <v>2463.1930687422355</v>
      </c>
    </row>
    <row r="47" spans="1:4" ht="30" customHeight="1" thickTop="1" thickBot="1">
      <c r="A47" s="10" t="s">
        <v>186</v>
      </c>
      <c r="B47" s="8" t="s">
        <v>113</v>
      </c>
      <c r="C47" s="11" t="s">
        <v>187</v>
      </c>
      <c r="D47" s="648">
        <v>4505.4466433666485</v>
      </c>
    </row>
    <row r="48" spans="1:4" ht="30" customHeight="1" thickTop="1" thickBot="1">
      <c r="A48" s="10" t="s">
        <v>190</v>
      </c>
      <c r="B48" s="8" t="s">
        <v>113</v>
      </c>
      <c r="C48" s="11" t="s">
        <v>191</v>
      </c>
      <c r="D48" s="648">
        <v>5041.8093390055337</v>
      </c>
    </row>
    <row r="49" spans="1:4" ht="30" customHeight="1" thickTop="1" thickBot="1">
      <c r="A49" s="10" t="s">
        <v>201</v>
      </c>
      <c r="B49" s="8" t="s">
        <v>113</v>
      </c>
      <c r="C49" s="11" t="s">
        <v>1888</v>
      </c>
      <c r="D49" s="648">
        <v>84086.37529233066</v>
      </c>
    </row>
    <row r="50" spans="1:4" ht="30" customHeight="1" thickTop="1" thickBot="1">
      <c r="A50" s="10" t="s">
        <v>192</v>
      </c>
      <c r="B50" s="8" t="s">
        <v>113</v>
      </c>
      <c r="C50" s="11" t="s">
        <v>193</v>
      </c>
      <c r="D50" s="648">
        <v>32181.7617383332</v>
      </c>
    </row>
    <row r="51" spans="1:4" ht="30" customHeight="1" thickTop="1" thickBot="1">
      <c r="A51" s="10" t="s">
        <v>194</v>
      </c>
      <c r="B51" s="8" t="s">
        <v>113</v>
      </c>
      <c r="C51" s="11" t="s">
        <v>1887</v>
      </c>
      <c r="D51" s="648">
        <v>2027.450989514992</v>
      </c>
    </row>
    <row r="52" spans="1:4" ht="30" customHeight="1" thickTop="1" thickBot="1">
      <c r="A52" s="10" t="s">
        <v>224</v>
      </c>
      <c r="B52" s="8" t="s">
        <v>92</v>
      </c>
      <c r="C52" s="11" t="s">
        <v>1891</v>
      </c>
      <c r="D52" s="648">
        <v>156984.36456458233</v>
      </c>
    </row>
    <row r="53" spans="1:4" ht="30" customHeight="1" thickTop="1" thickBot="1">
      <c r="A53" s="10" t="s">
        <v>195</v>
      </c>
      <c r="B53" s="8" t="s">
        <v>113</v>
      </c>
      <c r="C53" s="11" t="s">
        <v>196</v>
      </c>
      <c r="D53" s="648">
        <v>15843.120094430027</v>
      </c>
    </row>
    <row r="54" spans="1:4" ht="30" customHeight="1" thickTop="1" thickBot="1">
      <c r="A54" s="10" t="s">
        <v>214</v>
      </c>
      <c r="B54" s="8" t="s">
        <v>113</v>
      </c>
      <c r="C54" s="11" t="s">
        <v>215</v>
      </c>
      <c r="D54" s="648">
        <v>10363.866424560028</v>
      </c>
    </row>
    <row r="55" spans="1:4" ht="30" customHeight="1" thickTop="1" thickBot="1">
      <c r="A55" s="10" t="s">
        <v>197</v>
      </c>
      <c r="B55" s="8" t="s">
        <v>113</v>
      </c>
      <c r="C55" s="11" t="s">
        <v>198</v>
      </c>
      <c r="D55" s="648">
        <v>140097.93610087724</v>
      </c>
    </row>
    <row r="56" spans="1:4" ht="30" customHeight="1" thickTop="1" thickBot="1">
      <c r="A56" s="10" t="s">
        <v>199</v>
      </c>
      <c r="B56" s="8" t="s">
        <v>113</v>
      </c>
      <c r="C56" s="11" t="s">
        <v>200</v>
      </c>
      <c r="D56" s="648">
        <v>16124.37703534502</v>
      </c>
    </row>
    <row r="57" spans="1:4" ht="30" customHeight="1" thickTop="1" thickBot="1">
      <c r="A57" s="10" t="s">
        <v>202</v>
      </c>
      <c r="B57" s="8" t="s">
        <v>113</v>
      </c>
      <c r="C57" s="11" t="s">
        <v>203</v>
      </c>
      <c r="D57" s="648">
        <v>67039.513097725299</v>
      </c>
    </row>
    <row r="58" spans="1:4" ht="30" customHeight="1" thickTop="1" thickBot="1">
      <c r="A58" s="10" t="s">
        <v>212</v>
      </c>
      <c r="B58" s="8" t="s">
        <v>113</v>
      </c>
      <c r="C58" s="11" t="s">
        <v>213</v>
      </c>
      <c r="D58" s="648">
        <v>38189.023929488721</v>
      </c>
    </row>
    <row r="59" spans="1:4" ht="30" customHeight="1" thickTop="1" thickBot="1">
      <c r="A59" s="10" t="s">
        <v>206</v>
      </c>
      <c r="B59" s="8" t="s">
        <v>113</v>
      </c>
      <c r="C59" s="11" t="s">
        <v>207</v>
      </c>
      <c r="D59" s="648">
        <v>7252.0482239566682</v>
      </c>
    </row>
    <row r="60" spans="1:4" ht="30" customHeight="1" thickTop="1" thickBot="1">
      <c r="A60" s="10" t="s">
        <v>204</v>
      </c>
      <c r="B60" s="8" t="s">
        <v>113</v>
      </c>
      <c r="C60" s="11" t="s">
        <v>205</v>
      </c>
      <c r="D60" s="648">
        <v>14895.921628532511</v>
      </c>
    </row>
    <row r="61" spans="1:4" ht="30" customHeight="1" thickTop="1" thickBot="1">
      <c r="A61" s="10" t="s">
        <v>208</v>
      </c>
      <c r="B61" s="8" t="s">
        <v>113</v>
      </c>
      <c r="C61" s="11" t="s">
        <v>209</v>
      </c>
      <c r="D61" s="648">
        <v>15843.371640486857</v>
      </c>
    </row>
    <row r="62" spans="1:4" ht="30" customHeight="1" thickTop="1" thickBot="1">
      <c r="A62" s="10" t="s">
        <v>210</v>
      </c>
      <c r="B62" s="8" t="s">
        <v>113</v>
      </c>
      <c r="C62" s="11" t="s">
        <v>211</v>
      </c>
      <c r="D62" s="648">
        <v>18332.216072721872</v>
      </c>
    </row>
    <row r="63" spans="1:4" ht="30" customHeight="1" thickTop="1" thickBot="1">
      <c r="A63" s="10" t="s">
        <v>217</v>
      </c>
      <c r="B63" s="8" t="s">
        <v>113</v>
      </c>
      <c r="C63" s="11" t="s">
        <v>218</v>
      </c>
      <c r="D63" s="648">
        <v>23599.958608111017</v>
      </c>
    </row>
    <row r="64" spans="1:4" ht="30" customHeight="1" thickTop="1" thickBot="1">
      <c r="A64" s="10" t="s">
        <v>219</v>
      </c>
      <c r="B64" s="8" t="s">
        <v>113</v>
      </c>
      <c r="C64" s="11" t="s">
        <v>220</v>
      </c>
      <c r="D64" s="648">
        <v>11818.173693695531</v>
      </c>
    </row>
    <row r="65" spans="1:4" ht="30" customHeight="1" thickTop="1" thickBot="1">
      <c r="A65" s="10" t="s">
        <v>216</v>
      </c>
      <c r="B65" s="8" t="s">
        <v>113</v>
      </c>
      <c r="C65" s="11" t="s">
        <v>1889</v>
      </c>
      <c r="D65" s="648">
        <v>20918.145129916582</v>
      </c>
    </row>
    <row r="66" spans="1:4" ht="30" customHeight="1" thickTop="1" thickBot="1">
      <c r="A66" s="10" t="s">
        <v>221</v>
      </c>
      <c r="B66" s="8" t="s">
        <v>113</v>
      </c>
      <c r="C66" s="11" t="s">
        <v>1890</v>
      </c>
      <c r="D66" s="648">
        <v>63501.936168229251</v>
      </c>
    </row>
    <row r="67" spans="1:4" ht="30" customHeight="1" thickTop="1" thickBot="1">
      <c r="A67" s="10" t="s">
        <v>222</v>
      </c>
      <c r="B67" s="8" t="s">
        <v>113</v>
      </c>
      <c r="C67" s="11" t="s">
        <v>223</v>
      </c>
      <c r="D67" s="648">
        <v>37545.388694722067</v>
      </c>
    </row>
    <row r="68" spans="1:4" ht="30" customHeight="1" thickTop="1" thickBot="1">
      <c r="A68" s="10" t="s">
        <v>225</v>
      </c>
      <c r="B68" s="8" t="s">
        <v>113</v>
      </c>
      <c r="C68" s="11" t="s">
        <v>226</v>
      </c>
      <c r="D68" s="648">
        <v>96545.285214999603</v>
      </c>
    </row>
    <row r="69" spans="1:4" ht="30" customHeight="1" thickTop="1" thickBot="1">
      <c r="A69" s="10" t="s">
        <v>227</v>
      </c>
      <c r="B69" s="8" t="s">
        <v>113</v>
      </c>
      <c r="C69" s="11" t="s">
        <v>1892</v>
      </c>
      <c r="D69" s="648">
        <v>24672.683999388788</v>
      </c>
    </row>
    <row r="70" spans="1:4" ht="30" customHeight="1" thickTop="1" thickBot="1">
      <c r="A70" s="10" t="s">
        <v>232</v>
      </c>
      <c r="B70" s="8" t="s">
        <v>233</v>
      </c>
      <c r="C70" s="11" t="s">
        <v>1895</v>
      </c>
      <c r="D70" s="648">
        <v>4007.3928936327675</v>
      </c>
    </row>
    <row r="71" spans="1:4" ht="30" customHeight="1" thickTop="1" thickBot="1">
      <c r="A71" s="10" t="s">
        <v>228</v>
      </c>
      <c r="B71" s="8" t="s">
        <v>113</v>
      </c>
      <c r="C71" s="11" t="s">
        <v>1893</v>
      </c>
      <c r="D71" s="648">
        <v>4725.3860128679589</v>
      </c>
    </row>
    <row r="72" spans="1:4" ht="30" customHeight="1" thickTop="1" thickBot="1">
      <c r="A72" s="10" t="s">
        <v>229</v>
      </c>
      <c r="B72" s="8" t="s">
        <v>113</v>
      </c>
      <c r="C72" s="11" t="s">
        <v>1894</v>
      </c>
      <c r="D72" s="648">
        <v>9820.8758836726429</v>
      </c>
    </row>
    <row r="73" spans="1:4" ht="30" customHeight="1" thickTop="1" thickBot="1">
      <c r="A73" s="10" t="s">
        <v>230</v>
      </c>
      <c r="B73" s="8" t="s">
        <v>113</v>
      </c>
      <c r="C73" s="11" t="s">
        <v>231</v>
      </c>
      <c r="D73" s="648">
        <v>3971.7341373002173</v>
      </c>
    </row>
    <row r="74" spans="1:4" ht="30" customHeight="1" thickTop="1" thickBot="1">
      <c r="A74" s="10" t="s">
        <v>234</v>
      </c>
      <c r="B74" s="8" t="s">
        <v>113</v>
      </c>
      <c r="C74" s="11" t="s">
        <v>235</v>
      </c>
      <c r="D74" s="648">
        <v>17699.968956083259</v>
      </c>
    </row>
    <row r="75" spans="1:4" ht="30" customHeight="1" thickTop="1" thickBot="1">
      <c r="A75" s="10" t="s">
        <v>236</v>
      </c>
      <c r="B75" s="8" t="s">
        <v>113</v>
      </c>
      <c r="C75" s="11" t="s">
        <v>237</v>
      </c>
      <c r="D75" s="648">
        <v>337908.49825249857</v>
      </c>
    </row>
    <row r="76" spans="1:4" ht="30" customHeight="1" thickTop="1" thickBot="1">
      <c r="A76" s="10" t="s">
        <v>238</v>
      </c>
      <c r="B76" s="8" t="s">
        <v>113</v>
      </c>
      <c r="C76" s="11" t="s">
        <v>239</v>
      </c>
      <c r="D76" s="648">
        <v>471999.17216222029</v>
      </c>
    </row>
    <row r="77" spans="1:4" ht="30" customHeight="1" thickTop="1" thickBot="1">
      <c r="A77" s="10" t="s">
        <v>240</v>
      </c>
      <c r="B77" s="8" t="s">
        <v>113</v>
      </c>
      <c r="C77" s="11" t="s">
        <v>1896</v>
      </c>
      <c r="D77" s="648">
        <v>160908.80869166602</v>
      </c>
    </row>
    <row r="78" spans="1:4" ht="30" customHeight="1" thickTop="1" thickBot="1">
      <c r="A78" s="10" t="s">
        <v>241</v>
      </c>
      <c r="B78" s="8" t="s">
        <v>113</v>
      </c>
      <c r="C78" s="11" t="s">
        <v>1897</v>
      </c>
      <c r="D78" s="648">
        <v>172708.78799572153</v>
      </c>
    </row>
    <row r="79" spans="1:4" ht="30" customHeight="1" thickTop="1" thickBot="1">
      <c r="A79" s="10" t="s">
        <v>246</v>
      </c>
      <c r="B79" s="8" t="s">
        <v>113</v>
      </c>
      <c r="C79" s="11" t="s">
        <v>1902</v>
      </c>
      <c r="D79" s="648">
        <v>110932.65123973218</v>
      </c>
    </row>
    <row r="80" spans="1:4" ht="30" customHeight="1" thickTop="1" thickBot="1">
      <c r="A80" s="10" t="s">
        <v>243</v>
      </c>
      <c r="B80" s="8" t="s">
        <v>113</v>
      </c>
      <c r="C80" s="11" t="s">
        <v>1899</v>
      </c>
      <c r="D80" s="648">
        <v>139454.30086611054</v>
      </c>
    </row>
    <row r="81" spans="1:4" ht="30" customHeight="1" thickTop="1" thickBot="1">
      <c r="A81" s="10" t="s">
        <v>244</v>
      </c>
      <c r="B81" s="8" t="s">
        <v>113</v>
      </c>
      <c r="C81" s="11" t="s">
        <v>1900</v>
      </c>
      <c r="D81" s="648">
        <v>264225.04647028196</v>
      </c>
    </row>
    <row r="82" spans="1:4" ht="30" customHeight="1" thickTop="1" thickBot="1">
      <c r="A82" s="10" t="s">
        <v>245</v>
      </c>
      <c r="B82" s="8" t="s">
        <v>113</v>
      </c>
      <c r="C82" s="11" t="s">
        <v>1901</v>
      </c>
      <c r="D82" s="648">
        <v>135858.49939028596</v>
      </c>
    </row>
    <row r="83" spans="1:4" ht="30" customHeight="1" thickTop="1" thickBot="1">
      <c r="A83" s="10" t="s">
        <v>247</v>
      </c>
      <c r="B83" s="8" t="s">
        <v>113</v>
      </c>
      <c r="C83" s="11" t="s">
        <v>1903</v>
      </c>
      <c r="D83" s="648">
        <v>122066.82907307358</v>
      </c>
    </row>
    <row r="84" spans="1:4" ht="30" customHeight="1" thickTop="1" thickBot="1">
      <c r="A84" s="10" t="s">
        <v>242</v>
      </c>
      <c r="B84" s="8" t="s">
        <v>113</v>
      </c>
      <c r="C84" s="11" t="s">
        <v>1898</v>
      </c>
      <c r="D84" s="648">
        <v>203817.82434277693</v>
      </c>
    </row>
    <row r="85" spans="1:4" ht="30" customHeight="1" thickTop="1" thickBot="1">
      <c r="A85" s="10" t="s">
        <v>248</v>
      </c>
      <c r="B85" s="8" t="s">
        <v>113</v>
      </c>
      <c r="C85" s="11" t="s">
        <v>1904</v>
      </c>
      <c r="D85" s="648">
        <v>246726.83999388787</v>
      </c>
    </row>
    <row r="86" spans="1:4" ht="30" customHeight="1" thickTop="1" thickBot="1">
      <c r="A86" s="10" t="s">
        <v>249</v>
      </c>
      <c r="B86" s="8" t="s">
        <v>113</v>
      </c>
      <c r="C86" s="11" t="s">
        <v>250</v>
      </c>
      <c r="D86" s="648">
        <v>5486.3952142537028</v>
      </c>
    </row>
    <row r="87" spans="1:4" ht="30" customHeight="1" thickTop="1" thickBot="1">
      <c r="A87" s="10" t="s">
        <v>255</v>
      </c>
      <c r="B87" s="8" t="s">
        <v>113</v>
      </c>
      <c r="C87" s="11" t="s">
        <v>256</v>
      </c>
      <c r="D87" s="648">
        <v>1303853.9908950957</v>
      </c>
    </row>
    <row r="88" spans="1:4" ht="30" customHeight="1" thickTop="1" thickBot="1">
      <c r="A88" s="10" t="s">
        <v>253</v>
      </c>
      <c r="B88" s="8" t="s">
        <v>113</v>
      </c>
      <c r="C88" s="11" t="s">
        <v>254</v>
      </c>
      <c r="D88" s="648">
        <v>24145.860539577712</v>
      </c>
    </row>
    <row r="89" spans="1:4" ht="30" customHeight="1" thickTop="1" thickBot="1">
      <c r="A89" s="10" t="s">
        <v>251</v>
      </c>
      <c r="B89" s="8" t="s">
        <v>113</v>
      </c>
      <c r="C89" s="11" t="s">
        <v>252</v>
      </c>
      <c r="D89" s="648">
        <v>18299.021193362452</v>
      </c>
    </row>
    <row r="90" spans="1:4" ht="30" customHeight="1" thickTop="1" thickBot="1">
      <c r="A90" s="10" t="s">
        <v>257</v>
      </c>
      <c r="B90" s="8" t="s">
        <v>113</v>
      </c>
      <c r="C90" s="11" t="s">
        <v>258</v>
      </c>
      <c r="D90" s="648">
        <v>6878.2132560400814</v>
      </c>
    </row>
    <row r="91" spans="1:4" ht="30" customHeight="1" thickTop="1" thickBot="1">
      <c r="A91" s="10" t="s">
        <v>259</v>
      </c>
      <c r="B91" s="8" t="s">
        <v>113</v>
      </c>
      <c r="C91" s="11" t="s">
        <v>260</v>
      </c>
      <c r="D91" s="648">
        <v>71872.601215610819</v>
      </c>
    </row>
    <row r="92" spans="1:4" ht="30" customHeight="1" thickTop="1" thickBot="1">
      <c r="A92" s="10" t="s">
        <v>261</v>
      </c>
      <c r="B92" s="8" t="s">
        <v>113</v>
      </c>
      <c r="C92" s="11" t="s">
        <v>262</v>
      </c>
      <c r="D92" s="648">
        <v>10776.508414980401</v>
      </c>
    </row>
    <row r="93" spans="1:4" ht="30" customHeight="1" thickTop="1" thickBot="1">
      <c r="A93" s="10" t="s">
        <v>263</v>
      </c>
      <c r="B93" s="8" t="s">
        <v>113</v>
      </c>
      <c r="C93" s="11" t="s">
        <v>264</v>
      </c>
      <c r="D93" s="648">
        <v>10316.141356894179</v>
      </c>
    </row>
    <row r="94" spans="1:4" ht="30" customHeight="1" thickTop="1" thickBot="1">
      <c r="A94" s="10" t="s">
        <v>265</v>
      </c>
      <c r="B94" s="8" t="s">
        <v>113</v>
      </c>
      <c r="C94" s="11" t="s">
        <v>266</v>
      </c>
      <c r="D94" s="648">
        <v>21659.573710950328</v>
      </c>
    </row>
    <row r="95" spans="1:4" ht="30" customHeight="1" thickTop="1" thickBot="1">
      <c r="A95" s="10" t="s">
        <v>267</v>
      </c>
      <c r="B95" s="8" t="s">
        <v>113</v>
      </c>
      <c r="C95" s="11" t="s">
        <v>268</v>
      </c>
      <c r="D95" s="648">
        <v>87427.119389138534</v>
      </c>
    </row>
    <row r="96" spans="1:4" ht="30" customHeight="1" thickTop="1" thickBot="1">
      <c r="A96" s="10" t="s">
        <v>269</v>
      </c>
      <c r="B96" s="8" t="s">
        <v>113</v>
      </c>
      <c r="C96" s="11" t="s">
        <v>270</v>
      </c>
      <c r="D96" s="648">
        <v>184508.76729977701</v>
      </c>
    </row>
    <row r="97" spans="1:4" ht="30" customHeight="1" thickTop="1" thickBot="1">
      <c r="A97" s="10" t="s">
        <v>271</v>
      </c>
      <c r="B97" s="8" t="s">
        <v>113</v>
      </c>
      <c r="C97" s="11" t="s">
        <v>272</v>
      </c>
      <c r="D97" s="648">
        <v>139454.30086611054</v>
      </c>
    </row>
    <row r="98" spans="1:4" ht="30" customHeight="1" thickTop="1" thickBot="1">
      <c r="A98" s="10" t="s">
        <v>273</v>
      </c>
      <c r="B98" s="8" t="s">
        <v>113</v>
      </c>
      <c r="C98" s="11" t="s">
        <v>274</v>
      </c>
      <c r="D98" s="648">
        <v>7546.018595226994</v>
      </c>
    </row>
    <row r="99" spans="1:4" ht="30" customHeight="1" thickTop="1" thickBot="1">
      <c r="A99" s="10" t="s">
        <v>275</v>
      </c>
      <c r="B99" s="8" t="s">
        <v>113</v>
      </c>
      <c r="C99" s="11" t="s">
        <v>276</v>
      </c>
      <c r="D99" s="648">
        <v>14481.792782249941</v>
      </c>
    </row>
    <row r="100" spans="1:4" ht="30" customHeight="1" thickTop="1" thickBot="1">
      <c r="A100" s="10" t="s">
        <v>277</v>
      </c>
      <c r="B100" s="8" t="s">
        <v>113</v>
      </c>
      <c r="C100" s="11" t="s">
        <v>278</v>
      </c>
      <c r="D100" s="648">
        <v>402272.02172916499</v>
      </c>
    </row>
    <row r="101" spans="1:4" ht="30" customHeight="1" thickTop="1" thickBot="1">
      <c r="A101" s="10" t="s">
        <v>279</v>
      </c>
      <c r="B101" s="8" t="s">
        <v>113</v>
      </c>
      <c r="C101" s="11" t="s">
        <v>1905</v>
      </c>
      <c r="D101" s="648">
        <v>436599.23425005376</v>
      </c>
    </row>
    <row r="102" spans="1:4" ht="30" customHeight="1" thickTop="1" thickBot="1">
      <c r="A102" s="10" t="s">
        <v>280</v>
      </c>
      <c r="B102" s="8" t="s">
        <v>113</v>
      </c>
      <c r="C102" s="11" t="s">
        <v>281</v>
      </c>
      <c r="D102" s="648">
        <v>379238.90588099137</v>
      </c>
    </row>
    <row r="103" spans="1:4" ht="30" customHeight="1" thickTop="1" thickBot="1">
      <c r="A103" s="10" t="s">
        <v>282</v>
      </c>
      <c r="B103" s="8" t="s">
        <v>113</v>
      </c>
      <c r="C103" s="11" t="s">
        <v>283</v>
      </c>
      <c r="D103" s="648">
        <v>600726.21911555307</v>
      </c>
    </row>
    <row r="104" spans="1:4" ht="30" customHeight="1" thickTop="1" thickBot="1">
      <c r="A104" s="10" t="s">
        <v>284</v>
      </c>
      <c r="B104" s="8" t="s">
        <v>113</v>
      </c>
      <c r="C104" s="11" t="s">
        <v>285</v>
      </c>
      <c r="D104" s="648">
        <v>579271.71128999756</v>
      </c>
    </row>
    <row r="105" spans="1:4" ht="30" customHeight="1" thickTop="1" thickBot="1">
      <c r="A105" s="10" t="s">
        <v>286</v>
      </c>
      <c r="B105" s="8" t="s">
        <v>113</v>
      </c>
      <c r="C105" s="11" t="s">
        <v>287</v>
      </c>
      <c r="D105" s="648">
        <v>246726.83999388787</v>
      </c>
    </row>
    <row r="106" spans="1:4" ht="30" customHeight="1" thickTop="1" thickBot="1">
      <c r="A106" s="10" t="s">
        <v>288</v>
      </c>
      <c r="B106" s="8" t="s">
        <v>113</v>
      </c>
      <c r="C106" s="11" t="s">
        <v>289</v>
      </c>
      <c r="D106" s="648">
        <v>13709.012459901347</v>
      </c>
    </row>
    <row r="107" spans="1:4" ht="30" customHeight="1" thickTop="1" thickBot="1">
      <c r="A107" s="10" t="s">
        <v>290</v>
      </c>
      <c r="B107" s="8" t="s">
        <v>113</v>
      </c>
      <c r="C107" s="11" t="s">
        <v>291</v>
      </c>
      <c r="D107" s="648">
        <v>465562.8198145536</v>
      </c>
    </row>
    <row r="108" spans="1:4" ht="30" customHeight="1" thickTop="1" thickBot="1">
      <c r="A108" s="10" t="s">
        <v>292</v>
      </c>
      <c r="B108" s="8" t="s">
        <v>113</v>
      </c>
      <c r="C108" s="11" t="s">
        <v>293</v>
      </c>
      <c r="D108" s="648">
        <v>9138.4583067540789</v>
      </c>
    </row>
    <row r="109" spans="1:4" ht="30" customHeight="1" thickTop="1" thickBot="1">
      <c r="A109" s="10" t="s">
        <v>294</v>
      </c>
      <c r="B109" s="8" t="s">
        <v>113</v>
      </c>
      <c r="C109" s="11" t="s">
        <v>1906</v>
      </c>
      <c r="D109" s="648">
        <v>610202.32282200595</v>
      </c>
    </row>
    <row r="110" spans="1:4" ht="30" customHeight="1" thickTop="1" thickBot="1">
      <c r="A110" s="10" t="s">
        <v>295</v>
      </c>
      <c r="B110" s="8" t="s">
        <v>113</v>
      </c>
      <c r="C110" s="11" t="s">
        <v>296</v>
      </c>
      <c r="D110" s="648">
        <v>3719.5022238904207</v>
      </c>
    </row>
    <row r="111" spans="1:4" ht="30" customHeight="1" thickTop="1" thickBot="1">
      <c r="A111" s="10" t="s">
        <v>297</v>
      </c>
      <c r="B111" s="8" t="s">
        <v>113</v>
      </c>
      <c r="C111" s="11" t="s">
        <v>298</v>
      </c>
      <c r="D111" s="648">
        <v>137308.85008355498</v>
      </c>
    </row>
    <row r="112" spans="1:4" ht="30" customHeight="1" thickTop="1" thickBot="1">
      <c r="A112" s="10" t="s">
        <v>299</v>
      </c>
      <c r="B112" s="8" t="s">
        <v>113</v>
      </c>
      <c r="C112" s="11" t="s">
        <v>300</v>
      </c>
      <c r="D112" s="648">
        <v>458053.74207560916</v>
      </c>
    </row>
    <row r="113" spans="1:4" ht="30" customHeight="1" thickTop="1" thickBot="1">
      <c r="A113" s="10" t="s">
        <v>301</v>
      </c>
      <c r="B113" s="8" t="s">
        <v>113</v>
      </c>
      <c r="C113" s="11" t="s">
        <v>302</v>
      </c>
      <c r="D113" s="648">
        <v>9337.5685285778181</v>
      </c>
    </row>
    <row r="114" spans="1:4" ht="30" customHeight="1" thickTop="1" thickBot="1">
      <c r="A114" s="10" t="s">
        <v>305</v>
      </c>
      <c r="B114" s="8" t="s">
        <v>113</v>
      </c>
      <c r="C114" s="11" t="s">
        <v>306</v>
      </c>
      <c r="D114" s="648">
        <v>119889.03628645647</v>
      </c>
    </row>
    <row r="115" spans="1:4" ht="30" customHeight="1" thickTop="1" thickBot="1">
      <c r="A115" s="10" t="s">
        <v>303</v>
      </c>
      <c r="B115" s="8" t="s">
        <v>113</v>
      </c>
      <c r="C115" s="11" t="s">
        <v>304</v>
      </c>
      <c r="D115" s="648">
        <v>96545.285214999603</v>
      </c>
    </row>
    <row r="116" spans="1:4" ht="30" customHeight="1" thickTop="1" thickBot="1">
      <c r="A116" s="10" t="s">
        <v>309</v>
      </c>
      <c r="B116" s="8" t="s">
        <v>113</v>
      </c>
      <c r="C116" s="11" t="s">
        <v>1907</v>
      </c>
      <c r="D116" s="648">
        <v>123995.39733716148</v>
      </c>
    </row>
    <row r="117" spans="1:4" ht="30" customHeight="1" thickTop="1" thickBot="1">
      <c r="A117" s="10" t="s">
        <v>310</v>
      </c>
      <c r="B117" s="8" t="s">
        <v>113</v>
      </c>
      <c r="C117" s="11" t="s">
        <v>311</v>
      </c>
      <c r="D117" s="648">
        <v>198454.19738638806</v>
      </c>
    </row>
    <row r="118" spans="1:4" ht="30" customHeight="1" thickTop="1" thickBot="1">
      <c r="A118" s="10" t="s">
        <v>313</v>
      </c>
      <c r="B118" s="8" t="s">
        <v>113</v>
      </c>
      <c r="C118" s="11" t="s">
        <v>1909</v>
      </c>
      <c r="D118" s="648">
        <v>241363.21303749899</v>
      </c>
    </row>
    <row r="119" spans="1:4" ht="30" customHeight="1" thickTop="1" thickBot="1">
      <c r="A119" s="10" t="s">
        <v>318</v>
      </c>
      <c r="B119" s="8" t="s">
        <v>113</v>
      </c>
      <c r="C119" s="11" t="s">
        <v>319</v>
      </c>
      <c r="D119" s="648">
        <v>172172.42530008263</v>
      </c>
    </row>
    <row r="120" spans="1:4" ht="30" customHeight="1" thickTop="1" thickBot="1">
      <c r="A120" s="10" t="s">
        <v>314</v>
      </c>
      <c r="B120" s="8" t="s">
        <v>113</v>
      </c>
      <c r="C120" s="11" t="s">
        <v>315</v>
      </c>
      <c r="D120" s="648">
        <v>123363.41999694394</v>
      </c>
    </row>
    <row r="121" spans="1:4" ht="30" customHeight="1" thickTop="1" thickBot="1">
      <c r="A121" s="10" t="s">
        <v>1648</v>
      </c>
      <c r="B121" s="8" t="s">
        <v>113</v>
      </c>
      <c r="C121" s="11" t="s">
        <v>1649</v>
      </c>
      <c r="D121" s="648">
        <v>96545.285214999603</v>
      </c>
    </row>
    <row r="122" spans="1:4" ht="30" customHeight="1" thickTop="1" thickBot="1">
      <c r="A122" s="10" t="s">
        <v>322</v>
      </c>
      <c r="B122" s="8" t="s">
        <v>113</v>
      </c>
      <c r="C122" s="11" t="s">
        <v>323</v>
      </c>
      <c r="D122" s="648">
        <v>96545.285214999603</v>
      </c>
    </row>
    <row r="123" spans="1:4" ht="30" customHeight="1" thickTop="1" thickBot="1">
      <c r="A123" s="10" t="s">
        <v>320</v>
      </c>
      <c r="B123" s="8" t="s">
        <v>113</v>
      </c>
      <c r="C123" s="11" t="s">
        <v>321</v>
      </c>
      <c r="D123" s="648">
        <v>96545.285214999603</v>
      </c>
    </row>
    <row r="124" spans="1:4" ht="30" customHeight="1" thickTop="1" thickBot="1">
      <c r="A124" s="10" t="s">
        <v>312</v>
      </c>
      <c r="B124" s="8" t="s">
        <v>113</v>
      </c>
      <c r="C124" s="11" t="s">
        <v>1908</v>
      </c>
      <c r="D124" s="648">
        <v>193090.57042999921</v>
      </c>
    </row>
    <row r="125" spans="1:4" ht="30" customHeight="1" thickTop="1" thickBot="1">
      <c r="A125" s="10" t="s">
        <v>316</v>
      </c>
      <c r="B125" s="8" t="s">
        <v>113</v>
      </c>
      <c r="C125" s="11" t="s">
        <v>317</v>
      </c>
      <c r="D125" s="648">
        <v>166272.43564805484</v>
      </c>
    </row>
    <row r="126" spans="1:4" ht="30" customHeight="1" thickTop="1" thickBot="1">
      <c r="A126" s="10" t="s">
        <v>307</v>
      </c>
      <c r="B126" s="8" t="s">
        <v>113</v>
      </c>
      <c r="C126" s="11" t="s">
        <v>308</v>
      </c>
      <c r="D126" s="648">
        <v>102445.27486702734</v>
      </c>
    </row>
    <row r="127" spans="1:4" ht="30" customHeight="1" thickTop="1" thickBot="1">
      <c r="A127" s="10" t="s">
        <v>324</v>
      </c>
      <c r="B127" s="8" t="s">
        <v>113</v>
      </c>
      <c r="C127" s="11" t="s">
        <v>325</v>
      </c>
      <c r="D127" s="648">
        <v>4574.3350993386475</v>
      </c>
    </row>
    <row r="128" spans="1:4" ht="30" customHeight="1" thickTop="1" thickBot="1">
      <c r="A128" s="10" t="s">
        <v>326</v>
      </c>
      <c r="B128" s="8" t="s">
        <v>113</v>
      </c>
      <c r="C128" s="11" t="s">
        <v>327</v>
      </c>
      <c r="D128" s="648">
        <v>89040.873547388852</v>
      </c>
    </row>
    <row r="129" spans="1:4" ht="30" customHeight="1" thickTop="1" thickBot="1">
      <c r="A129" s="10" t="s">
        <v>328</v>
      </c>
      <c r="B129" s="8" t="s">
        <v>113</v>
      </c>
      <c r="C129" s="11" t="s">
        <v>329</v>
      </c>
      <c r="D129" s="648">
        <v>80.397763915363512</v>
      </c>
    </row>
    <row r="130" spans="1:4" ht="30" customHeight="1" thickTop="1" thickBot="1">
      <c r="A130" s="10" t="s">
        <v>330</v>
      </c>
      <c r="B130" s="8" t="s">
        <v>113</v>
      </c>
      <c r="C130" s="11" t="s">
        <v>331</v>
      </c>
      <c r="D130" s="648">
        <v>2520.9046695027669</v>
      </c>
    </row>
    <row r="131" spans="1:4" ht="30" customHeight="1" thickTop="1" thickBot="1">
      <c r="A131" s="10" t="s">
        <v>332</v>
      </c>
      <c r="B131" s="8" t="s">
        <v>113</v>
      </c>
      <c r="C131" s="11" t="s">
        <v>333</v>
      </c>
      <c r="D131" s="648">
        <v>2681.8134781944336</v>
      </c>
    </row>
    <row r="132" spans="1:4" ht="30" customHeight="1" thickTop="1" thickBot="1">
      <c r="A132" s="10" t="s">
        <v>334</v>
      </c>
      <c r="B132" s="8" t="s">
        <v>113</v>
      </c>
      <c r="C132" s="11" t="s">
        <v>1676</v>
      </c>
      <c r="D132" s="648">
        <v>3111.8353644780145</v>
      </c>
    </row>
    <row r="133" spans="1:4" ht="30" customHeight="1" thickTop="1" thickBot="1">
      <c r="A133" s="10" t="s">
        <v>335</v>
      </c>
      <c r="B133" s="8" t="s">
        <v>92</v>
      </c>
      <c r="C133" s="11" t="s">
        <v>1910</v>
      </c>
      <c r="D133" s="648">
        <v>247458.08581296101</v>
      </c>
    </row>
    <row r="134" spans="1:4" ht="30" customHeight="1" thickTop="1" thickBot="1">
      <c r="A134" s="10" t="s">
        <v>336</v>
      </c>
      <c r="B134" s="8" t="s">
        <v>113</v>
      </c>
      <c r="C134" s="11" t="s">
        <v>337</v>
      </c>
      <c r="D134" s="648">
        <v>60072.62191155531</v>
      </c>
    </row>
    <row r="135" spans="1:4" ht="30" customHeight="1" thickTop="1" thickBot="1">
      <c r="A135" s="10" t="s">
        <v>338</v>
      </c>
      <c r="B135" s="8" t="s">
        <v>339</v>
      </c>
      <c r="C135" s="11" t="s">
        <v>340</v>
      </c>
      <c r="D135" s="648">
        <v>1287.2704695333282</v>
      </c>
    </row>
    <row r="136" spans="1:4" ht="30" customHeight="1" thickTop="1" thickBot="1">
      <c r="A136" s="10" t="s">
        <v>352</v>
      </c>
      <c r="B136" s="8" t="s">
        <v>339</v>
      </c>
      <c r="C136" s="11" t="s">
        <v>353</v>
      </c>
      <c r="D136" s="648">
        <v>1129.6262552458288</v>
      </c>
    </row>
    <row r="137" spans="1:4" ht="30" customHeight="1" thickTop="1" thickBot="1">
      <c r="A137" s="10" t="s">
        <v>343</v>
      </c>
      <c r="B137" s="8" t="s">
        <v>344</v>
      </c>
      <c r="C137" s="11" t="s">
        <v>345</v>
      </c>
      <c r="D137" s="648">
        <v>0.32043937714269516</v>
      </c>
    </row>
    <row r="138" spans="1:4" ht="30" customHeight="1" thickTop="1" thickBot="1">
      <c r="A138" s="10" t="s">
        <v>346</v>
      </c>
      <c r="B138" s="8" t="s">
        <v>344</v>
      </c>
      <c r="C138" s="11" t="s">
        <v>347</v>
      </c>
      <c r="D138" s="648">
        <v>0.38435809867771248</v>
      </c>
    </row>
    <row r="139" spans="1:4" ht="30" customHeight="1" thickTop="1" thickBot="1">
      <c r="A139" s="10" t="s">
        <v>350</v>
      </c>
      <c r="B139" s="8" t="s">
        <v>339</v>
      </c>
      <c r="C139" s="11" t="s">
        <v>351</v>
      </c>
      <c r="D139" s="648">
        <v>1394.5430086611057</v>
      </c>
    </row>
    <row r="140" spans="1:4" ht="30" customHeight="1" thickTop="1" thickBot="1">
      <c r="A140" s="10" t="s">
        <v>348</v>
      </c>
      <c r="B140" s="8" t="s">
        <v>339</v>
      </c>
      <c r="C140" s="11" t="s">
        <v>349</v>
      </c>
      <c r="D140" s="648">
        <v>1394.5430086611057</v>
      </c>
    </row>
    <row r="141" spans="1:4" ht="30" customHeight="1" thickTop="1" thickBot="1">
      <c r="A141" s="10" t="s">
        <v>356</v>
      </c>
      <c r="B141" s="8" t="s">
        <v>113</v>
      </c>
      <c r="C141" s="11" t="s">
        <v>357</v>
      </c>
      <c r="D141" s="648">
        <v>54748.683097349953</v>
      </c>
    </row>
    <row r="142" spans="1:4" ht="30" customHeight="1" thickTop="1" thickBot="1">
      <c r="A142" s="10" t="s">
        <v>341</v>
      </c>
      <c r="B142" s="8" t="s">
        <v>339</v>
      </c>
      <c r="C142" s="11" t="s">
        <v>342</v>
      </c>
      <c r="D142" s="648">
        <v>1394.5430086611057</v>
      </c>
    </row>
    <row r="143" spans="1:4" ht="30" customHeight="1" thickTop="1" thickBot="1">
      <c r="A143" s="10" t="s">
        <v>354</v>
      </c>
      <c r="B143" s="8" t="s">
        <v>113</v>
      </c>
      <c r="C143" s="11" t="s">
        <v>355</v>
      </c>
      <c r="D143" s="648">
        <v>48357.184689177273</v>
      </c>
    </row>
    <row r="144" spans="1:4" ht="30" customHeight="1" thickTop="1" thickBot="1">
      <c r="A144" s="10" t="s">
        <v>359</v>
      </c>
      <c r="B144" s="8" t="s">
        <v>113</v>
      </c>
      <c r="C144" s="11" t="s">
        <v>360</v>
      </c>
      <c r="D144" s="648">
        <v>117999.79304055507</v>
      </c>
    </row>
    <row r="145" spans="1:4" ht="68.25" customHeight="1" thickTop="1" thickBot="1">
      <c r="A145" s="10" t="s">
        <v>358</v>
      </c>
      <c r="B145" s="8" t="s">
        <v>113</v>
      </c>
      <c r="C145" s="11" t="s">
        <v>2197</v>
      </c>
      <c r="D145" s="648">
        <v>193090.57042999921</v>
      </c>
    </row>
    <row r="146" spans="1:4" ht="30" customHeight="1" thickTop="1" thickBot="1">
      <c r="A146" s="10" t="s">
        <v>361</v>
      </c>
      <c r="B146" s="8" t="s">
        <v>113</v>
      </c>
      <c r="C146" s="11" t="s">
        <v>1911</v>
      </c>
      <c r="D146" s="648">
        <v>138381.57547483276</v>
      </c>
    </row>
    <row r="147" spans="1:4" ht="30" customHeight="1" thickTop="1" thickBot="1">
      <c r="A147" s="10" t="s">
        <v>362</v>
      </c>
      <c r="B147" s="8" t="s">
        <v>113</v>
      </c>
      <c r="C147" s="11" t="s">
        <v>1912</v>
      </c>
      <c r="D147" s="648">
        <v>166272.43564805484</v>
      </c>
    </row>
    <row r="148" spans="1:4" ht="30" customHeight="1" thickTop="1" thickBot="1">
      <c r="A148" s="10" t="s">
        <v>367</v>
      </c>
      <c r="B148" s="8" t="s">
        <v>113</v>
      </c>
      <c r="C148" s="11" t="s">
        <v>368</v>
      </c>
      <c r="D148" s="648">
        <v>9016.4953063099529</v>
      </c>
    </row>
    <row r="149" spans="1:4" ht="30" customHeight="1" thickTop="1" thickBot="1">
      <c r="A149" s="10" t="s">
        <v>363</v>
      </c>
      <c r="B149" s="8" t="s">
        <v>113</v>
      </c>
      <c r="C149" s="11" t="s">
        <v>364</v>
      </c>
      <c r="D149" s="648">
        <v>7618.103011797175</v>
      </c>
    </row>
    <row r="150" spans="1:4" ht="30" customHeight="1" thickTop="1" thickBot="1">
      <c r="A150" s="10" t="s">
        <v>158</v>
      </c>
      <c r="B150" s="8" t="s">
        <v>113</v>
      </c>
      <c r="C150" s="11" t="s">
        <v>159</v>
      </c>
      <c r="D150" s="648">
        <v>64363.5234766664</v>
      </c>
    </row>
    <row r="151" spans="1:4" ht="30" customHeight="1" thickTop="1" thickBot="1">
      <c r="A151" s="10" t="s">
        <v>369</v>
      </c>
      <c r="B151" s="8" t="s">
        <v>113</v>
      </c>
      <c r="C151" s="11" t="s">
        <v>370</v>
      </c>
      <c r="D151" s="648">
        <v>101908.91217138847</v>
      </c>
    </row>
    <row r="152" spans="1:4" ht="30" customHeight="1" thickTop="1" thickBot="1">
      <c r="A152" s="10" t="s">
        <v>371</v>
      </c>
      <c r="B152" s="8" t="s">
        <v>113</v>
      </c>
      <c r="C152" s="11" t="s">
        <v>372</v>
      </c>
      <c r="D152" s="648">
        <v>131945.2231271661</v>
      </c>
    </row>
    <row r="153" spans="1:4" ht="30" customHeight="1" thickTop="1" thickBot="1">
      <c r="A153" s="10" t="s">
        <v>365</v>
      </c>
      <c r="B153" s="8" t="s">
        <v>113</v>
      </c>
      <c r="C153" s="11" t="s">
        <v>366</v>
      </c>
      <c r="D153" s="648">
        <v>101908.91217138847</v>
      </c>
    </row>
    <row r="154" spans="1:4" ht="30" customHeight="1" thickTop="1" thickBot="1">
      <c r="A154" s="10" t="s">
        <v>373</v>
      </c>
      <c r="B154" s="8" t="s">
        <v>113</v>
      </c>
      <c r="C154" s="11" t="s">
        <v>374</v>
      </c>
      <c r="D154" s="648">
        <v>62218.072694110859</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D374"/>
  <sheetViews>
    <sheetView showGridLines="0" zoomScale="90" zoomScaleNormal="90" workbookViewId="0">
      <pane xSplit="3" ySplit="2" topLeftCell="D3"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1.5703125" customWidth="1"/>
    <col min="2" max="2" width="9.140625"/>
    <col min="3" max="3" width="77.42578125" style="198" customWidth="1"/>
    <col min="4" max="4" width="17.7109375" style="183" customWidth="1"/>
  </cols>
  <sheetData>
    <row r="1" spans="1:4" ht="81.75" customHeight="1" thickTop="1" thickBot="1">
      <c r="A1" s="687" t="s">
        <v>1850</v>
      </c>
      <c r="B1" s="688"/>
      <c r="C1" s="688"/>
      <c r="D1" s="689"/>
    </row>
    <row r="2" spans="1:4" ht="48.75" customHeight="1" thickTop="1" thickBot="1">
      <c r="A2" s="686" t="s">
        <v>375</v>
      </c>
      <c r="B2" s="686"/>
      <c r="C2" s="686"/>
      <c r="D2" s="686"/>
    </row>
    <row r="3" spans="1:4" ht="16.5" customHeight="1" thickTop="1" thickBot="1">
      <c r="A3" s="192"/>
      <c r="B3" s="192"/>
      <c r="C3" s="197"/>
      <c r="D3" s="193"/>
    </row>
    <row r="4" spans="1:4" ht="16.5" customHeight="1" thickTop="1" thickBot="1">
      <c r="A4" s="192"/>
      <c r="B4" s="192"/>
      <c r="C4" s="197" t="s">
        <v>375</v>
      </c>
      <c r="D4" s="193"/>
    </row>
    <row r="5" spans="1:4" ht="16.5" thickTop="1" thickBot="1">
      <c r="A5" s="192"/>
      <c r="B5" s="192"/>
      <c r="C5" s="197"/>
      <c r="D5" s="194" t="s">
        <v>1846</v>
      </c>
    </row>
    <row r="6" spans="1:4" ht="16.5" thickTop="1" thickBot="1">
      <c r="A6" s="663" t="s">
        <v>742</v>
      </c>
      <c r="B6" s="663" t="s">
        <v>377</v>
      </c>
      <c r="C6" s="664" t="s">
        <v>2239</v>
      </c>
      <c r="D6" s="647">
        <v>4090.2353042248083</v>
      </c>
    </row>
    <row r="7" spans="1:4" ht="16.5" thickTop="1" thickBot="1">
      <c r="A7" s="663" t="s">
        <v>747</v>
      </c>
      <c r="B7" s="663" t="s">
        <v>377</v>
      </c>
      <c r="C7" s="664" t="s">
        <v>748</v>
      </c>
      <c r="D7" s="647">
        <v>3248.1280357079363</v>
      </c>
    </row>
    <row r="8" spans="1:4" ht="16.5" thickTop="1" thickBot="1">
      <c r="A8" s="663" t="s">
        <v>743</v>
      </c>
      <c r="B8" s="663" t="s">
        <v>377</v>
      </c>
      <c r="C8" s="664" t="s">
        <v>744</v>
      </c>
      <c r="D8" s="647">
        <v>3536.8505277708646</v>
      </c>
    </row>
    <row r="9" spans="1:4" ht="16.5" thickTop="1" thickBot="1">
      <c r="A9" s="663" t="s">
        <v>745</v>
      </c>
      <c r="B9" s="663" t="s">
        <v>377</v>
      </c>
      <c r="C9" s="664" t="s">
        <v>746</v>
      </c>
      <c r="D9" s="647">
        <v>3493.7084997081361</v>
      </c>
    </row>
    <row r="10" spans="1:4" ht="16.5" thickTop="1" thickBot="1">
      <c r="A10" s="663" t="s">
        <v>1668</v>
      </c>
      <c r="B10" s="663" t="s">
        <v>377</v>
      </c>
      <c r="C10" s="664" t="s">
        <v>1667</v>
      </c>
      <c r="D10" s="647">
        <v>3368.4290740674887</v>
      </c>
    </row>
    <row r="11" spans="1:4" ht="16.5" thickTop="1" thickBot="1">
      <c r="A11" s="663" t="s">
        <v>751</v>
      </c>
      <c r="B11" s="663" t="s">
        <v>377</v>
      </c>
      <c r="C11" s="664" t="s">
        <v>752</v>
      </c>
      <c r="D11" s="647">
        <v>15332.244795588189</v>
      </c>
    </row>
    <row r="12" spans="1:4" ht="16.5" thickTop="1" thickBot="1">
      <c r="A12" s="663" t="s">
        <v>749</v>
      </c>
      <c r="B12" s="663" t="s">
        <v>377</v>
      </c>
      <c r="C12" s="664" t="s">
        <v>750</v>
      </c>
      <c r="D12" s="647">
        <v>5904.6621922282447</v>
      </c>
    </row>
    <row r="13" spans="1:4" ht="16.5" thickTop="1" thickBot="1">
      <c r="A13" s="663" t="s">
        <v>753</v>
      </c>
      <c r="B13" s="663" t="s">
        <v>92</v>
      </c>
      <c r="C13" s="664" t="s">
        <v>1935</v>
      </c>
      <c r="D13" s="647">
        <v>1438.4626888083085</v>
      </c>
    </row>
    <row r="14" spans="1:4" ht="16.5" thickTop="1" thickBot="1">
      <c r="A14" s="663" t="s">
        <v>755</v>
      </c>
      <c r="B14" s="663" t="s">
        <v>233</v>
      </c>
      <c r="C14" s="664" t="s">
        <v>1937</v>
      </c>
      <c r="D14" s="647">
        <v>70860.368722561354</v>
      </c>
    </row>
    <row r="15" spans="1:4" ht="16.5" thickTop="1" thickBot="1">
      <c r="A15" s="663" t="s">
        <v>756</v>
      </c>
      <c r="B15" s="663" t="s">
        <v>92</v>
      </c>
      <c r="C15" s="664" t="s">
        <v>1938</v>
      </c>
      <c r="D15" s="647">
        <v>1208.6373523097125</v>
      </c>
    </row>
    <row r="16" spans="1:4" ht="16.5" thickTop="1" thickBot="1">
      <c r="A16" s="663" t="s">
        <v>754</v>
      </c>
      <c r="B16" s="663" t="s">
        <v>233</v>
      </c>
      <c r="C16" s="664" t="s">
        <v>1936</v>
      </c>
      <c r="D16" s="647">
        <v>63647.777050853765</v>
      </c>
    </row>
    <row r="17" spans="1:4" ht="16.5" thickTop="1" thickBot="1">
      <c r="A17" s="663" t="s">
        <v>776</v>
      </c>
      <c r="B17" s="663" t="s">
        <v>422</v>
      </c>
      <c r="C17" s="664" t="s">
        <v>777</v>
      </c>
      <c r="D17" s="647">
        <v>10434.589474393075</v>
      </c>
    </row>
    <row r="18" spans="1:4" ht="16.5" thickTop="1" thickBot="1">
      <c r="A18" s="663" t="s">
        <v>757</v>
      </c>
      <c r="B18" s="663" t="s">
        <v>387</v>
      </c>
      <c r="C18" s="664" t="s">
        <v>1939</v>
      </c>
      <c r="D18" s="647">
        <v>55280.197780192029</v>
      </c>
    </row>
    <row r="19" spans="1:4" ht="16.5" thickTop="1" thickBot="1">
      <c r="A19" s="663" t="s">
        <v>758</v>
      </c>
      <c r="B19" s="663" t="s">
        <v>387</v>
      </c>
      <c r="C19" s="664" t="s">
        <v>2240</v>
      </c>
      <c r="D19" s="647">
        <v>59702.613602607387</v>
      </c>
    </row>
    <row r="20" spans="1:4" ht="16.5" thickTop="1" thickBot="1">
      <c r="A20" s="663" t="s">
        <v>761</v>
      </c>
      <c r="B20" s="663" t="s">
        <v>387</v>
      </c>
      <c r="C20" s="664" t="s">
        <v>762</v>
      </c>
      <c r="D20" s="647">
        <v>59702.613602607387</v>
      </c>
    </row>
    <row r="21" spans="1:4" ht="16.5" thickTop="1" thickBot="1">
      <c r="A21" s="663" t="s">
        <v>759</v>
      </c>
      <c r="B21" s="663" t="s">
        <v>387</v>
      </c>
      <c r="C21" s="664" t="s">
        <v>2241</v>
      </c>
      <c r="D21" s="647">
        <v>59702.613602607387</v>
      </c>
    </row>
    <row r="22" spans="1:4" ht="16.5" thickTop="1" thickBot="1">
      <c r="A22" s="663" t="s">
        <v>760</v>
      </c>
      <c r="B22" s="663" t="s">
        <v>387</v>
      </c>
      <c r="C22" s="664" t="s">
        <v>2242</v>
      </c>
      <c r="D22" s="647">
        <v>59702.613602607387</v>
      </c>
    </row>
    <row r="23" spans="1:4" ht="16.5" thickTop="1" thickBot="1">
      <c r="A23" s="663" t="s">
        <v>763</v>
      </c>
      <c r="B23" s="663" t="s">
        <v>387</v>
      </c>
      <c r="C23" s="664" t="s">
        <v>764</v>
      </c>
      <c r="D23" s="647">
        <v>59702.613602607387</v>
      </c>
    </row>
    <row r="24" spans="1:4" ht="16.5" thickTop="1" thickBot="1">
      <c r="A24" s="663" t="s">
        <v>772</v>
      </c>
      <c r="B24" s="663" t="s">
        <v>387</v>
      </c>
      <c r="C24" s="664" t="s">
        <v>773</v>
      </c>
      <c r="D24" s="647">
        <v>59702.613602607387</v>
      </c>
    </row>
    <row r="25" spans="1:4" ht="16.5" thickTop="1" thickBot="1">
      <c r="A25" s="663" t="s">
        <v>765</v>
      </c>
      <c r="B25" s="663" t="s">
        <v>387</v>
      </c>
      <c r="C25" s="664" t="s">
        <v>766</v>
      </c>
      <c r="D25" s="647">
        <v>59702.613602607387</v>
      </c>
    </row>
    <row r="26" spans="1:4" ht="16.5" thickTop="1" thickBot="1">
      <c r="A26" s="663" t="s">
        <v>768</v>
      </c>
      <c r="B26" s="663" t="s">
        <v>387</v>
      </c>
      <c r="C26" s="664" t="s">
        <v>2002</v>
      </c>
      <c r="D26" s="647">
        <v>59702.613602607387</v>
      </c>
    </row>
    <row r="27" spans="1:4" ht="16.5" thickTop="1" thickBot="1">
      <c r="A27" s="663" t="s">
        <v>767</v>
      </c>
      <c r="B27" s="663" t="s">
        <v>387</v>
      </c>
      <c r="C27" s="664" t="s">
        <v>2004</v>
      </c>
      <c r="D27" s="647">
        <v>66165.571097754262</v>
      </c>
    </row>
    <row r="28" spans="1:4" ht="16.5" thickTop="1" thickBot="1">
      <c r="A28" s="663" t="s">
        <v>770</v>
      </c>
      <c r="B28" s="663" t="s">
        <v>387</v>
      </c>
      <c r="C28" s="664" t="s">
        <v>2003</v>
      </c>
      <c r="D28" s="647">
        <v>53173.058954922511</v>
      </c>
    </row>
    <row r="29" spans="1:4" ht="16.5" thickTop="1" thickBot="1">
      <c r="A29" s="663" t="s">
        <v>769</v>
      </c>
      <c r="B29" s="663" t="s">
        <v>387</v>
      </c>
      <c r="C29" s="664" t="s">
        <v>2001</v>
      </c>
      <c r="D29" s="647">
        <v>66165.571097754262</v>
      </c>
    </row>
    <row r="30" spans="1:4" ht="16.5" thickTop="1" thickBot="1">
      <c r="A30" s="663" t="s">
        <v>771</v>
      </c>
      <c r="B30" s="663" t="s">
        <v>387</v>
      </c>
      <c r="C30" s="664" t="s">
        <v>2243</v>
      </c>
      <c r="D30" s="647">
        <v>59702.613602607387</v>
      </c>
    </row>
    <row r="31" spans="1:4" ht="16.5" thickTop="1" thickBot="1">
      <c r="A31" s="663" t="s">
        <v>774</v>
      </c>
      <c r="B31" s="663" t="s">
        <v>422</v>
      </c>
      <c r="C31" s="664" t="s">
        <v>775</v>
      </c>
      <c r="D31" s="647">
        <v>48.278039394701032</v>
      </c>
    </row>
    <row r="32" spans="1:4" ht="16.5" thickTop="1" thickBot="1">
      <c r="A32" s="663" t="s">
        <v>779</v>
      </c>
      <c r="B32" s="663" t="s">
        <v>144</v>
      </c>
      <c r="C32" s="664" t="s">
        <v>1941</v>
      </c>
      <c r="D32" s="647">
        <v>577.08865827838872</v>
      </c>
    </row>
    <row r="33" spans="1:4" ht="16.5" thickTop="1" thickBot="1">
      <c r="A33" s="663" t="s">
        <v>780</v>
      </c>
      <c r="B33" s="663" t="s">
        <v>377</v>
      </c>
      <c r="C33" s="664" t="s">
        <v>781</v>
      </c>
      <c r="D33" s="647">
        <v>6412.5029425022749</v>
      </c>
    </row>
    <row r="34" spans="1:4" ht="16.5" thickTop="1" thickBot="1">
      <c r="A34" s="663" t="s">
        <v>786</v>
      </c>
      <c r="B34" s="663" t="s">
        <v>377</v>
      </c>
      <c r="C34" s="664" t="s">
        <v>787</v>
      </c>
      <c r="D34" s="647">
        <v>5701.2310643971377</v>
      </c>
    </row>
    <row r="35" spans="1:4" ht="16.5" thickTop="1" thickBot="1">
      <c r="A35" s="663" t="s">
        <v>782</v>
      </c>
      <c r="B35" s="663" t="s">
        <v>377</v>
      </c>
      <c r="C35" s="664" t="s">
        <v>783</v>
      </c>
      <c r="D35" s="647">
        <v>5680.3837489210409</v>
      </c>
    </row>
    <row r="36" spans="1:4" ht="16.5" thickTop="1" thickBot="1">
      <c r="A36" s="663" t="s">
        <v>784</v>
      </c>
      <c r="B36" s="663" t="s">
        <v>377</v>
      </c>
      <c r="C36" s="664" t="s">
        <v>785</v>
      </c>
      <c r="D36" s="647">
        <v>6015.0519179776593</v>
      </c>
    </row>
    <row r="37" spans="1:4" ht="16.5" thickTop="1" thickBot="1">
      <c r="A37" s="663" t="s">
        <v>898</v>
      </c>
      <c r="B37" s="663" t="s">
        <v>377</v>
      </c>
      <c r="C37" s="664" t="s">
        <v>899</v>
      </c>
      <c r="D37" s="647">
        <v>4908.4478130320522</v>
      </c>
    </row>
    <row r="38" spans="1:4" ht="16.5" thickTop="1" thickBot="1">
      <c r="A38" s="663" t="s">
        <v>788</v>
      </c>
      <c r="B38" s="663" t="s">
        <v>377</v>
      </c>
      <c r="C38" s="664" t="s">
        <v>789</v>
      </c>
      <c r="D38" s="647">
        <v>5115.0072220837264</v>
      </c>
    </row>
    <row r="39" spans="1:4" ht="16.5" thickTop="1" thickBot="1">
      <c r="A39" s="663" t="s">
        <v>917</v>
      </c>
      <c r="B39" s="663" t="s">
        <v>92</v>
      </c>
      <c r="C39" s="664" t="s">
        <v>2244</v>
      </c>
      <c r="D39" s="647">
        <v>407193.93684889446</v>
      </c>
    </row>
    <row r="40" spans="1:4" ht="16.5" thickTop="1" thickBot="1">
      <c r="A40" s="663" t="s">
        <v>896</v>
      </c>
      <c r="B40" s="663" t="s">
        <v>92</v>
      </c>
      <c r="C40" s="664" t="s">
        <v>897</v>
      </c>
      <c r="D40" s="647">
        <v>39322.647354309927</v>
      </c>
    </row>
    <row r="41" spans="1:4" ht="16.5" thickTop="1" thickBot="1">
      <c r="A41" s="663" t="s">
        <v>827</v>
      </c>
      <c r="B41" s="663" t="s">
        <v>92</v>
      </c>
      <c r="C41" s="664" t="s">
        <v>828</v>
      </c>
      <c r="D41" s="647">
        <v>947.8727372521322</v>
      </c>
    </row>
    <row r="42" spans="1:4" ht="16.5" thickTop="1" thickBot="1">
      <c r="A42" s="663" t="s">
        <v>432</v>
      </c>
      <c r="B42" s="663" t="s">
        <v>92</v>
      </c>
      <c r="C42" s="664" t="s">
        <v>433</v>
      </c>
      <c r="D42" s="647">
        <v>19849.671329326273</v>
      </c>
    </row>
    <row r="43" spans="1:4" ht="16.5" thickTop="1" thickBot="1">
      <c r="A43" s="663" t="s">
        <v>376</v>
      </c>
      <c r="B43" s="663" t="s">
        <v>377</v>
      </c>
      <c r="C43" s="664" t="s">
        <v>378</v>
      </c>
      <c r="D43" s="647">
        <v>4136.5118771430634</v>
      </c>
    </row>
    <row r="44" spans="1:4" ht="16.5" thickTop="1" thickBot="1">
      <c r="A44" s="663" t="s">
        <v>379</v>
      </c>
      <c r="B44" s="663" t="s">
        <v>144</v>
      </c>
      <c r="C44" s="664" t="s">
        <v>2245</v>
      </c>
      <c r="D44" s="647">
        <v>12420.183023648349</v>
      </c>
    </row>
    <row r="45" spans="1:4" ht="16.5" thickTop="1" thickBot="1">
      <c r="A45" s="663" t="s">
        <v>778</v>
      </c>
      <c r="B45" s="663" t="s">
        <v>377</v>
      </c>
      <c r="C45" s="664" t="s">
        <v>1940</v>
      </c>
      <c r="D45" s="647">
        <v>5875.9164893825437</v>
      </c>
    </row>
    <row r="46" spans="1:4" ht="16.5" thickTop="1" thickBot="1">
      <c r="A46" s="663" t="s">
        <v>913</v>
      </c>
      <c r="B46" s="663" t="s">
        <v>92</v>
      </c>
      <c r="C46" s="664" t="s">
        <v>1954</v>
      </c>
      <c r="D46" s="647">
        <v>16584.059334057609</v>
      </c>
    </row>
    <row r="47" spans="1:4" ht="16.5" thickTop="1" thickBot="1">
      <c r="A47" s="663" t="s">
        <v>914</v>
      </c>
      <c r="B47" s="663" t="s">
        <v>92</v>
      </c>
      <c r="C47" s="664" t="s">
        <v>1955</v>
      </c>
      <c r="D47" s="647">
        <v>22112.079112076808</v>
      </c>
    </row>
    <row r="48" spans="1:4" ht="16.5" thickTop="1" thickBot="1">
      <c r="A48" s="663" t="s">
        <v>797</v>
      </c>
      <c r="B48" s="663" t="s">
        <v>387</v>
      </c>
      <c r="C48" s="664" t="s">
        <v>798</v>
      </c>
      <c r="D48" s="647">
        <v>62819.614093034943</v>
      </c>
    </row>
    <row r="49" spans="1:4" ht="16.5" thickTop="1" thickBot="1">
      <c r="A49" s="663" t="s">
        <v>800</v>
      </c>
      <c r="B49" s="663" t="s">
        <v>387</v>
      </c>
      <c r="C49" s="664" t="s">
        <v>801</v>
      </c>
      <c r="D49" s="647">
        <v>56754.33638766381</v>
      </c>
    </row>
    <row r="50" spans="1:4" ht="16.5" thickTop="1" thickBot="1">
      <c r="A50" s="663" t="s">
        <v>799</v>
      </c>
      <c r="B50" s="663" t="s">
        <v>387</v>
      </c>
      <c r="C50" s="664" t="s">
        <v>1943</v>
      </c>
      <c r="D50" s="647">
        <v>56754.33638766381</v>
      </c>
    </row>
    <row r="51" spans="1:4" ht="16.5" thickTop="1" thickBot="1">
      <c r="A51" s="663" t="s">
        <v>796</v>
      </c>
      <c r="B51" s="663" t="s">
        <v>387</v>
      </c>
      <c r="C51" s="664" t="s">
        <v>1942</v>
      </c>
      <c r="D51" s="647">
        <v>56754.33638766381</v>
      </c>
    </row>
    <row r="52" spans="1:4" ht="16.5" thickTop="1" thickBot="1">
      <c r="A52" s="663" t="s">
        <v>802</v>
      </c>
      <c r="B52" s="663" t="s">
        <v>387</v>
      </c>
      <c r="C52" s="664" t="s">
        <v>803</v>
      </c>
      <c r="D52" s="647">
        <v>56754.33638766381</v>
      </c>
    </row>
    <row r="53" spans="1:4" ht="16.5" thickTop="1" thickBot="1">
      <c r="A53" s="663" t="s">
        <v>380</v>
      </c>
      <c r="B53" s="663" t="s">
        <v>144</v>
      </c>
      <c r="C53" s="664" t="s">
        <v>381</v>
      </c>
      <c r="D53" s="647">
        <v>3934.2308713240986</v>
      </c>
    </row>
    <row r="54" spans="1:4" ht="16.5" thickTop="1" thickBot="1">
      <c r="A54" s="663" t="s">
        <v>794</v>
      </c>
      <c r="B54" s="663" t="s">
        <v>377</v>
      </c>
      <c r="C54" s="664" t="s">
        <v>795</v>
      </c>
      <c r="D54" s="647">
        <v>3537.9326579322897</v>
      </c>
    </row>
    <row r="55" spans="1:4" ht="16.5" thickTop="1" thickBot="1">
      <c r="A55" s="663" t="s">
        <v>790</v>
      </c>
      <c r="B55" s="663" t="s">
        <v>422</v>
      </c>
      <c r="C55" s="664" t="s">
        <v>791</v>
      </c>
      <c r="D55" s="647">
        <v>3398.1399437343148</v>
      </c>
    </row>
    <row r="56" spans="1:4" ht="16.5" thickTop="1" thickBot="1">
      <c r="A56" s="663" t="s">
        <v>792</v>
      </c>
      <c r="B56" s="663" t="s">
        <v>606</v>
      </c>
      <c r="C56" s="664" t="s">
        <v>793</v>
      </c>
      <c r="D56" s="647">
        <v>9263.1799536855942</v>
      </c>
    </row>
    <row r="57" spans="1:4" ht="16.5" thickTop="1" thickBot="1">
      <c r="A57" s="663" t="s">
        <v>382</v>
      </c>
      <c r="B57" s="663" t="s">
        <v>377</v>
      </c>
      <c r="C57" s="664" t="s">
        <v>383</v>
      </c>
      <c r="D57" s="647">
        <v>3427.3722623719054</v>
      </c>
    </row>
    <row r="58" spans="1:4" ht="16.5" thickTop="1" thickBot="1">
      <c r="A58" s="663" t="s">
        <v>384</v>
      </c>
      <c r="B58" s="663" t="s">
        <v>377</v>
      </c>
      <c r="C58" s="664" t="s">
        <v>385</v>
      </c>
      <c r="D58" s="647">
        <v>3012.0337097167298</v>
      </c>
    </row>
    <row r="59" spans="1:4" ht="16.5" thickTop="1" thickBot="1">
      <c r="A59" s="663" t="s">
        <v>386</v>
      </c>
      <c r="B59" s="663" t="s">
        <v>387</v>
      </c>
      <c r="C59" s="664" t="s">
        <v>2246</v>
      </c>
      <c r="D59" s="647">
        <v>25356.396293631107</v>
      </c>
    </row>
    <row r="60" spans="1:4" ht="16.5" thickTop="1" thickBot="1">
      <c r="A60" s="663" t="s">
        <v>388</v>
      </c>
      <c r="B60" s="663" t="s">
        <v>377</v>
      </c>
      <c r="C60" s="664" t="s">
        <v>389</v>
      </c>
      <c r="D60" s="647">
        <v>9624.0830687642556</v>
      </c>
    </row>
    <row r="61" spans="1:4" ht="16.5" thickTop="1" thickBot="1">
      <c r="A61" s="663" t="s">
        <v>390</v>
      </c>
      <c r="B61" s="663" t="s">
        <v>233</v>
      </c>
      <c r="C61" s="664" t="s">
        <v>391</v>
      </c>
      <c r="D61" s="647">
        <v>83506.323324238605</v>
      </c>
    </row>
    <row r="62" spans="1:4" ht="16.5" thickTop="1" thickBot="1">
      <c r="A62" s="663" t="s">
        <v>398</v>
      </c>
      <c r="B62" s="663" t="s">
        <v>233</v>
      </c>
      <c r="C62" s="664" t="s">
        <v>399</v>
      </c>
      <c r="D62" s="647">
        <v>4028.2331992569812</v>
      </c>
    </row>
    <row r="63" spans="1:4" ht="16.5" thickTop="1" thickBot="1">
      <c r="A63" s="663" t="s">
        <v>392</v>
      </c>
      <c r="B63" s="663" t="s">
        <v>387</v>
      </c>
      <c r="C63" s="664" t="s">
        <v>393</v>
      </c>
      <c r="D63" s="647">
        <v>21783.637344985578</v>
      </c>
    </row>
    <row r="64" spans="1:4" ht="16.5" thickTop="1" thickBot="1">
      <c r="A64" s="663" t="s">
        <v>400</v>
      </c>
      <c r="B64" s="663" t="s">
        <v>92</v>
      </c>
      <c r="C64" s="664" t="s">
        <v>401</v>
      </c>
      <c r="D64" s="647">
        <v>43712.86875575508</v>
      </c>
    </row>
    <row r="65" spans="1:4" ht="16.5" thickTop="1" thickBot="1">
      <c r="A65" s="663" t="s">
        <v>394</v>
      </c>
      <c r="B65" s="663" t="s">
        <v>92</v>
      </c>
      <c r="C65" s="664" t="s">
        <v>395</v>
      </c>
      <c r="D65" s="647">
        <v>70095.290785283491</v>
      </c>
    </row>
    <row r="66" spans="1:4" ht="16.5" thickTop="1" thickBot="1">
      <c r="A66" s="663" t="s">
        <v>396</v>
      </c>
      <c r="B66" s="663" t="s">
        <v>92</v>
      </c>
      <c r="C66" s="664" t="s">
        <v>397</v>
      </c>
      <c r="D66" s="647">
        <v>64543.74271630674</v>
      </c>
    </row>
    <row r="67" spans="1:4" ht="16.5" thickTop="1" thickBot="1">
      <c r="A67" s="663" t="s">
        <v>918</v>
      </c>
      <c r="B67" s="663" t="s">
        <v>144</v>
      </c>
      <c r="C67" s="664" t="s">
        <v>919</v>
      </c>
      <c r="D67" s="647">
        <v>14436.124603146382</v>
      </c>
    </row>
    <row r="68" spans="1:4" ht="16.5" thickTop="1" thickBot="1">
      <c r="A68" s="663" t="s">
        <v>402</v>
      </c>
      <c r="B68" s="663" t="s">
        <v>377</v>
      </c>
      <c r="C68" s="664" t="s">
        <v>403</v>
      </c>
      <c r="D68" s="647">
        <v>1117.9761830116388</v>
      </c>
    </row>
    <row r="69" spans="1:4" ht="16.5" thickTop="1" thickBot="1">
      <c r="A69" s="663" t="s">
        <v>404</v>
      </c>
      <c r="B69" s="663" t="s">
        <v>377</v>
      </c>
      <c r="C69" s="664" t="s">
        <v>405</v>
      </c>
      <c r="D69" s="647">
        <v>9624.0830687642556</v>
      </c>
    </row>
    <row r="70" spans="1:4" ht="16.5" thickTop="1" thickBot="1">
      <c r="A70" s="663" t="s">
        <v>406</v>
      </c>
      <c r="B70" s="663" t="s">
        <v>144</v>
      </c>
      <c r="C70" s="664" t="s">
        <v>407</v>
      </c>
      <c r="D70" s="647">
        <v>58947.50879618105</v>
      </c>
    </row>
    <row r="71" spans="1:4" ht="16.5" thickTop="1" thickBot="1">
      <c r="A71" s="663" t="s">
        <v>408</v>
      </c>
      <c r="B71" s="663" t="s">
        <v>92</v>
      </c>
      <c r="C71" s="664" t="s">
        <v>409</v>
      </c>
      <c r="D71" s="647">
        <v>8292.0296670288044</v>
      </c>
    </row>
    <row r="72" spans="1:4" ht="16.5" thickTop="1" thickBot="1">
      <c r="A72" s="663" t="s">
        <v>410</v>
      </c>
      <c r="B72" s="663" t="s">
        <v>92</v>
      </c>
      <c r="C72" s="664" t="s">
        <v>411</v>
      </c>
      <c r="D72" s="647">
        <v>16026237.57319227</v>
      </c>
    </row>
    <row r="73" spans="1:4" ht="16.5" thickTop="1" thickBot="1">
      <c r="A73" s="663" t="s">
        <v>810</v>
      </c>
      <c r="B73" s="663" t="s">
        <v>377</v>
      </c>
      <c r="C73" s="664" t="s">
        <v>811</v>
      </c>
      <c r="D73" s="647">
        <v>1815.4754020318794</v>
      </c>
    </row>
    <row r="74" spans="1:4" ht="16.5" thickTop="1" thickBot="1">
      <c r="A74" s="663" t="s">
        <v>805</v>
      </c>
      <c r="B74" s="663" t="s">
        <v>377</v>
      </c>
      <c r="C74" s="664" t="s">
        <v>806</v>
      </c>
      <c r="D74" s="647">
        <v>1670.6781373129634</v>
      </c>
    </row>
    <row r="75" spans="1:4" ht="16.5" thickTop="1" thickBot="1">
      <c r="A75" s="663" t="s">
        <v>808</v>
      </c>
      <c r="B75" s="663" t="s">
        <v>377</v>
      </c>
      <c r="C75" s="664" t="s">
        <v>809</v>
      </c>
      <c r="D75" s="647">
        <v>1670.6781373129634</v>
      </c>
    </row>
    <row r="76" spans="1:4" ht="16.5" thickTop="1" thickBot="1">
      <c r="A76" s="663" t="s">
        <v>822</v>
      </c>
      <c r="B76" s="663" t="s">
        <v>377</v>
      </c>
      <c r="C76" s="664" t="s">
        <v>823</v>
      </c>
      <c r="D76" s="647">
        <v>2341.7428848993077</v>
      </c>
    </row>
    <row r="77" spans="1:4" ht="16.5" thickTop="1" thickBot="1">
      <c r="A77" s="663" t="s">
        <v>807</v>
      </c>
      <c r="B77" s="663" t="s">
        <v>377</v>
      </c>
      <c r="C77" s="664" t="s">
        <v>2037</v>
      </c>
      <c r="D77" s="647">
        <v>1113.7117179449353</v>
      </c>
    </row>
    <row r="78" spans="1:4" ht="16.5" thickTop="1" thickBot="1">
      <c r="A78" s="663" t="s">
        <v>817</v>
      </c>
      <c r="B78" s="663" t="s">
        <v>377</v>
      </c>
      <c r="C78" s="664" t="s">
        <v>818</v>
      </c>
      <c r="D78" s="647">
        <v>3248.1280357079363</v>
      </c>
    </row>
    <row r="79" spans="1:4" ht="16.5" thickTop="1" thickBot="1">
      <c r="A79" s="663" t="s">
        <v>819</v>
      </c>
      <c r="B79" s="663" t="s">
        <v>377</v>
      </c>
      <c r="C79" s="664" t="s">
        <v>2023</v>
      </c>
      <c r="D79" s="647">
        <v>2648.7490223451068</v>
      </c>
    </row>
    <row r="80" spans="1:4" ht="16.5" thickTop="1" thickBot="1">
      <c r="A80" s="663" t="s">
        <v>820</v>
      </c>
      <c r="B80" s="663" t="s">
        <v>377</v>
      </c>
      <c r="C80" s="664" t="s">
        <v>2024</v>
      </c>
      <c r="D80" s="647">
        <v>2823.9624280791295</v>
      </c>
    </row>
    <row r="81" spans="1:4" ht="16.5" thickTop="1" thickBot="1">
      <c r="A81" s="663" t="s">
        <v>812</v>
      </c>
      <c r="B81" s="663" t="s">
        <v>377</v>
      </c>
      <c r="C81" s="664" t="s">
        <v>2247</v>
      </c>
      <c r="D81" s="647">
        <v>2790.984089941634</v>
      </c>
    </row>
    <row r="82" spans="1:4" ht="16.5" thickTop="1" thickBot="1">
      <c r="A82" s="663" t="s">
        <v>813</v>
      </c>
      <c r="B82" s="663" t="s">
        <v>377</v>
      </c>
      <c r="C82" s="664" t="s">
        <v>2248</v>
      </c>
      <c r="D82" s="647">
        <v>2790.984089941634</v>
      </c>
    </row>
    <row r="83" spans="1:4" ht="16.5" thickTop="1" thickBot="1">
      <c r="A83" s="663" t="s">
        <v>814</v>
      </c>
      <c r="B83" s="663" t="s">
        <v>377</v>
      </c>
      <c r="C83" s="664" t="s">
        <v>2249</v>
      </c>
      <c r="D83" s="647">
        <v>2790.984089941634</v>
      </c>
    </row>
    <row r="84" spans="1:4" ht="16.5" thickTop="1" thickBot="1">
      <c r="A84" s="663" t="s">
        <v>815</v>
      </c>
      <c r="B84" s="663" t="s">
        <v>377</v>
      </c>
      <c r="C84" s="664" t="s">
        <v>2250</v>
      </c>
      <c r="D84" s="647">
        <v>2790.984089941634</v>
      </c>
    </row>
    <row r="85" spans="1:4" ht="16.5" thickTop="1" thickBot="1">
      <c r="A85" s="663" t="s">
        <v>821</v>
      </c>
      <c r="B85" s="663" t="s">
        <v>377</v>
      </c>
      <c r="C85" s="664" t="s">
        <v>1944</v>
      </c>
      <c r="D85" s="647">
        <v>3729.3321891461487</v>
      </c>
    </row>
    <row r="86" spans="1:4" ht="16.5" thickTop="1" thickBot="1">
      <c r="A86" s="663" t="s">
        <v>816</v>
      </c>
      <c r="B86" s="663" t="s">
        <v>377</v>
      </c>
      <c r="C86" s="664" t="s">
        <v>2251</v>
      </c>
      <c r="D86" s="647">
        <v>3729.3321891461487</v>
      </c>
    </row>
    <row r="87" spans="1:4" ht="16.5" thickTop="1" thickBot="1">
      <c r="A87" s="663" t="s">
        <v>804</v>
      </c>
      <c r="B87" s="663" t="s">
        <v>377</v>
      </c>
      <c r="C87" s="664" t="s">
        <v>2252</v>
      </c>
      <c r="D87" s="647">
        <v>603.70713882628502</v>
      </c>
    </row>
    <row r="88" spans="1:4" ht="16.5" thickTop="1" thickBot="1">
      <c r="A88" s="663" t="s">
        <v>826</v>
      </c>
      <c r="B88" s="663" t="s">
        <v>377</v>
      </c>
      <c r="C88" s="664" t="s">
        <v>1945</v>
      </c>
      <c r="D88" s="647">
        <v>642.14242929003535</v>
      </c>
    </row>
    <row r="89" spans="1:4" ht="16.5" thickTop="1" thickBot="1">
      <c r="A89" s="663" t="s">
        <v>824</v>
      </c>
      <c r="B89" s="663" t="s">
        <v>377</v>
      </c>
      <c r="C89" s="664" t="s">
        <v>825</v>
      </c>
      <c r="D89" s="647">
        <v>721.80623015731919</v>
      </c>
    </row>
    <row r="90" spans="1:4" ht="16.5" thickTop="1" thickBot="1">
      <c r="A90" s="663" t="s">
        <v>915</v>
      </c>
      <c r="B90" s="663" t="s">
        <v>233</v>
      </c>
      <c r="C90" s="664" t="s">
        <v>916</v>
      </c>
      <c r="D90" s="647">
        <v>5593.9982837192247</v>
      </c>
    </row>
    <row r="91" spans="1:4" ht="16.5" thickTop="1" thickBot="1">
      <c r="A91" s="663" t="s">
        <v>412</v>
      </c>
      <c r="B91" s="663" t="s">
        <v>377</v>
      </c>
      <c r="C91" s="664" t="s">
        <v>2253</v>
      </c>
      <c r="D91" s="647">
        <v>12881.215106737911</v>
      </c>
    </row>
    <row r="92" spans="1:4" ht="16.5" thickTop="1" thickBot="1">
      <c r="A92" s="663" t="s">
        <v>413</v>
      </c>
      <c r="B92" s="663" t="s">
        <v>144</v>
      </c>
      <c r="C92" s="664" t="s">
        <v>414</v>
      </c>
      <c r="D92" s="647">
        <v>39518.860960628561</v>
      </c>
    </row>
    <row r="93" spans="1:4" ht="16.5" thickTop="1" thickBot="1">
      <c r="A93" s="663" t="s">
        <v>415</v>
      </c>
      <c r="B93" s="663" t="s">
        <v>144</v>
      </c>
      <c r="C93" s="664" t="s">
        <v>416</v>
      </c>
      <c r="D93" s="647">
        <v>1011.5022608200542</v>
      </c>
    </row>
    <row r="94" spans="1:4" ht="16.5" thickTop="1" thickBot="1">
      <c r="A94" s="663" t="s">
        <v>417</v>
      </c>
      <c r="B94" s="663" t="s">
        <v>144</v>
      </c>
      <c r="C94" s="664" t="s">
        <v>418</v>
      </c>
      <c r="D94" s="647">
        <v>855.73746163737258</v>
      </c>
    </row>
    <row r="95" spans="1:4" ht="16.5" thickTop="1" thickBot="1">
      <c r="A95" s="663" t="s">
        <v>419</v>
      </c>
      <c r="B95" s="663" t="s">
        <v>377</v>
      </c>
      <c r="C95" s="664" t="s">
        <v>420</v>
      </c>
      <c r="D95" s="647">
        <v>4015.5398715470687</v>
      </c>
    </row>
    <row r="96" spans="1:4" ht="16.5" thickTop="1" thickBot="1">
      <c r="A96" s="663" t="s">
        <v>436</v>
      </c>
      <c r="B96" s="663" t="s">
        <v>377</v>
      </c>
      <c r="C96" s="664" t="s">
        <v>437</v>
      </c>
      <c r="D96" s="647">
        <v>3729.3321891461487</v>
      </c>
    </row>
    <row r="97" spans="1:4" ht="16.5" thickTop="1" thickBot="1">
      <c r="A97" s="663" t="s">
        <v>434</v>
      </c>
      <c r="B97" s="663" t="s">
        <v>377</v>
      </c>
      <c r="C97" s="664" t="s">
        <v>435</v>
      </c>
      <c r="D97" s="647">
        <v>5966.9315026338372</v>
      </c>
    </row>
    <row r="98" spans="1:4" ht="16.5" thickTop="1" thickBot="1">
      <c r="A98" s="663" t="s">
        <v>421</v>
      </c>
      <c r="B98" s="663" t="s">
        <v>422</v>
      </c>
      <c r="C98" s="664" t="s">
        <v>423</v>
      </c>
      <c r="D98" s="647">
        <v>3729.3321891461487</v>
      </c>
    </row>
    <row r="99" spans="1:4" ht="16.5" thickTop="1" thickBot="1">
      <c r="A99" s="663" t="s">
        <v>835</v>
      </c>
      <c r="B99" s="663" t="s">
        <v>387</v>
      </c>
      <c r="C99" s="664" t="s">
        <v>2254</v>
      </c>
      <c r="D99" s="647">
        <v>303678.18310403376</v>
      </c>
    </row>
    <row r="100" spans="1:4" ht="16.5" thickTop="1" thickBot="1">
      <c r="A100" s="663" t="s">
        <v>836</v>
      </c>
      <c r="B100" s="663" t="s">
        <v>387</v>
      </c>
      <c r="C100" s="664" t="s">
        <v>2255</v>
      </c>
      <c r="D100" s="647">
        <v>332231.86245884321</v>
      </c>
    </row>
    <row r="101" spans="1:4" ht="16.5" thickTop="1" thickBot="1">
      <c r="A101" s="663" t="s">
        <v>837</v>
      </c>
      <c r="B101" s="663" t="s">
        <v>387</v>
      </c>
      <c r="C101" s="664" t="s">
        <v>2256</v>
      </c>
      <c r="D101" s="647">
        <v>423352.8866779214</v>
      </c>
    </row>
    <row r="102" spans="1:4" ht="16.5" thickTop="1" thickBot="1">
      <c r="A102" s="663" t="s">
        <v>838</v>
      </c>
      <c r="B102" s="663" t="s">
        <v>387</v>
      </c>
      <c r="C102" s="664" t="s">
        <v>2257</v>
      </c>
      <c r="D102" s="647">
        <v>371021.78019985295</v>
      </c>
    </row>
    <row r="103" spans="1:4" ht="16.5" thickTop="1" thickBot="1">
      <c r="A103" s="663" t="s">
        <v>839</v>
      </c>
      <c r="B103" s="663" t="s">
        <v>387</v>
      </c>
      <c r="C103" s="664" t="s">
        <v>2258</v>
      </c>
      <c r="D103" s="647">
        <v>388171.5939218814</v>
      </c>
    </row>
    <row r="104" spans="1:4" ht="16.5" thickTop="1" thickBot="1">
      <c r="A104" s="663" t="s">
        <v>833</v>
      </c>
      <c r="B104" s="663" t="s">
        <v>387</v>
      </c>
      <c r="C104" s="664" t="s">
        <v>2006</v>
      </c>
      <c r="D104" s="647">
        <v>394319.17878588784</v>
      </c>
    </row>
    <row r="105" spans="1:4" ht="16.5" thickTop="1" thickBot="1">
      <c r="A105" s="663" t="s">
        <v>832</v>
      </c>
      <c r="B105" s="663" t="s">
        <v>387</v>
      </c>
      <c r="C105" s="664" t="s">
        <v>2007</v>
      </c>
      <c r="D105" s="647">
        <v>376807.51773307851</v>
      </c>
    </row>
    <row r="106" spans="1:4" ht="16.5" thickTop="1" thickBot="1">
      <c r="A106" s="663" t="s">
        <v>1661</v>
      </c>
      <c r="B106" s="663" t="s">
        <v>387</v>
      </c>
      <c r="C106" s="664" t="s">
        <v>2005</v>
      </c>
      <c r="D106" s="647">
        <v>433183.92183525179</v>
      </c>
    </row>
    <row r="107" spans="1:4" ht="16.5" thickTop="1" thickBot="1">
      <c r="A107" s="663" t="s">
        <v>829</v>
      </c>
      <c r="B107" s="663" t="s">
        <v>387</v>
      </c>
      <c r="C107" s="664" t="s">
        <v>2005</v>
      </c>
      <c r="D107" s="647">
        <v>469784.38798353903</v>
      </c>
    </row>
    <row r="108" spans="1:4" ht="16.5" thickTop="1" thickBot="1">
      <c r="A108" s="663" t="s">
        <v>831</v>
      </c>
      <c r="B108" s="663" t="s">
        <v>387</v>
      </c>
      <c r="C108" s="664" t="s">
        <v>2008</v>
      </c>
      <c r="D108" s="647">
        <v>499422.31322141126</v>
      </c>
    </row>
    <row r="109" spans="1:4" ht="16.5" thickTop="1" thickBot="1">
      <c r="A109" s="663" t="s">
        <v>830</v>
      </c>
      <c r="B109" s="663" t="s">
        <v>387</v>
      </c>
      <c r="C109" s="664" t="s">
        <v>2009</v>
      </c>
      <c r="D109" s="647">
        <v>520045.1438052897</v>
      </c>
    </row>
    <row r="110" spans="1:4" ht="16.5" thickTop="1" thickBot="1">
      <c r="A110" s="663" t="s">
        <v>834</v>
      </c>
      <c r="B110" s="663" t="s">
        <v>387</v>
      </c>
      <c r="C110" s="664" t="s">
        <v>2010</v>
      </c>
      <c r="D110" s="647">
        <v>374525.05992255447</v>
      </c>
    </row>
    <row r="111" spans="1:4" ht="16.5" thickTop="1" thickBot="1">
      <c r="A111" s="663" t="s">
        <v>424</v>
      </c>
      <c r="B111" s="663" t="s">
        <v>144</v>
      </c>
      <c r="C111" s="664" t="s">
        <v>425</v>
      </c>
      <c r="D111" s="647">
        <v>2335.6236402729851</v>
      </c>
    </row>
    <row r="112" spans="1:4" ht="16.5" thickTop="1" thickBot="1">
      <c r="A112" s="663" t="s">
        <v>426</v>
      </c>
      <c r="B112" s="663" t="s">
        <v>233</v>
      </c>
      <c r="C112" s="664" t="s">
        <v>427</v>
      </c>
      <c r="D112" s="647">
        <v>1203.0103835955319</v>
      </c>
    </row>
    <row r="113" spans="1:4" ht="16.5" thickTop="1" thickBot="1">
      <c r="A113" s="663" t="s">
        <v>428</v>
      </c>
      <c r="B113" s="663" t="s">
        <v>92</v>
      </c>
      <c r="C113" s="664" t="s">
        <v>427</v>
      </c>
      <c r="D113" s="647">
        <v>884.48316448307241</v>
      </c>
    </row>
    <row r="114" spans="1:4" ht="16.5" thickTop="1" thickBot="1">
      <c r="A114" s="663" t="s">
        <v>429</v>
      </c>
      <c r="B114" s="663" t="s">
        <v>144</v>
      </c>
      <c r="C114" s="664" t="s">
        <v>2259</v>
      </c>
      <c r="D114" s="647">
        <v>37221.691221119392</v>
      </c>
    </row>
    <row r="115" spans="1:4" ht="16.5" thickTop="1" thickBot="1">
      <c r="A115" s="663" t="s">
        <v>430</v>
      </c>
      <c r="B115" s="663" t="s">
        <v>92</v>
      </c>
      <c r="C115" s="664" t="s">
        <v>431</v>
      </c>
      <c r="D115" s="647">
        <v>39699.342658652546</v>
      </c>
    </row>
    <row r="116" spans="1:4" ht="16.5" thickTop="1" thickBot="1">
      <c r="A116" s="663" t="s">
        <v>438</v>
      </c>
      <c r="B116" s="663" t="s">
        <v>92</v>
      </c>
      <c r="C116" s="664" t="s">
        <v>1913</v>
      </c>
      <c r="D116" s="647">
        <v>381986.16666112689</v>
      </c>
    </row>
    <row r="117" spans="1:4" ht="16.5" thickTop="1" thickBot="1">
      <c r="A117" s="663" t="s">
        <v>440</v>
      </c>
      <c r="B117" s="663" t="s">
        <v>92</v>
      </c>
      <c r="C117" s="664" t="s">
        <v>441</v>
      </c>
      <c r="D117" s="647">
        <v>46051.237484036959</v>
      </c>
    </row>
    <row r="118" spans="1:4" ht="16.5" thickTop="1" thickBot="1">
      <c r="A118" s="663" t="s">
        <v>439</v>
      </c>
      <c r="B118" s="663" t="s">
        <v>92</v>
      </c>
      <c r="C118" s="664" t="s">
        <v>2260</v>
      </c>
      <c r="D118" s="647">
        <v>28265.374429536401</v>
      </c>
    </row>
    <row r="119" spans="1:4" ht="16.5" thickTop="1" thickBot="1">
      <c r="A119" s="663" t="s">
        <v>443</v>
      </c>
      <c r="B119" s="663" t="s">
        <v>387</v>
      </c>
      <c r="C119" s="664" t="s">
        <v>2261</v>
      </c>
      <c r="D119" s="647">
        <v>4571.4394576630202</v>
      </c>
    </row>
    <row r="120" spans="1:4" ht="16.5" thickTop="1" thickBot="1">
      <c r="A120" s="663" t="s">
        <v>442</v>
      </c>
      <c r="B120" s="663" t="s">
        <v>387</v>
      </c>
      <c r="C120" s="664" t="s">
        <v>2262</v>
      </c>
      <c r="D120" s="647">
        <v>4571.4394576630202</v>
      </c>
    </row>
    <row r="121" spans="1:4" ht="16.5" thickTop="1" thickBot="1">
      <c r="A121" s="663" t="s">
        <v>840</v>
      </c>
      <c r="B121" s="663" t="s">
        <v>606</v>
      </c>
      <c r="C121" s="664" t="s">
        <v>2263</v>
      </c>
      <c r="D121" s="647">
        <v>23760.720476274029</v>
      </c>
    </row>
    <row r="122" spans="1:4" ht="16.5" thickTop="1" thickBot="1">
      <c r="A122" s="663" t="s">
        <v>841</v>
      </c>
      <c r="B122" s="663" t="s">
        <v>606</v>
      </c>
      <c r="C122" s="664" t="s">
        <v>1946</v>
      </c>
      <c r="D122" s="647">
        <v>30169.38585298551</v>
      </c>
    </row>
    <row r="123" spans="1:4" ht="16.5" thickTop="1" thickBot="1">
      <c r="A123" s="663" t="s">
        <v>444</v>
      </c>
      <c r="B123" s="663" t="s">
        <v>387</v>
      </c>
      <c r="C123" s="664" t="s">
        <v>1914</v>
      </c>
      <c r="D123" s="647">
        <v>3030.0564802081426</v>
      </c>
    </row>
    <row r="124" spans="1:4" ht="16.5" thickTop="1" thickBot="1">
      <c r="A124" s="663" t="s">
        <v>445</v>
      </c>
      <c r="B124" s="663" t="s">
        <v>144</v>
      </c>
      <c r="C124" s="664" t="s">
        <v>446</v>
      </c>
      <c r="D124" s="647">
        <v>18887.263022449853</v>
      </c>
    </row>
    <row r="125" spans="1:4" ht="16.5" thickTop="1" thickBot="1">
      <c r="A125" s="663" t="s">
        <v>865</v>
      </c>
      <c r="B125" s="663" t="s">
        <v>422</v>
      </c>
      <c r="C125" s="664" t="s">
        <v>1947</v>
      </c>
      <c r="D125" s="647">
        <v>2216.3626336171219</v>
      </c>
    </row>
    <row r="126" spans="1:4" ht="16.5" thickTop="1" thickBot="1">
      <c r="A126" s="663" t="s">
        <v>866</v>
      </c>
      <c r="B126" s="663" t="s">
        <v>422</v>
      </c>
      <c r="C126" s="664" t="s">
        <v>1948</v>
      </c>
      <c r="D126" s="647">
        <v>2582.0705292378339</v>
      </c>
    </row>
    <row r="127" spans="1:4" ht="16.5" thickTop="1" thickBot="1">
      <c r="A127" s="663" t="s">
        <v>864</v>
      </c>
      <c r="B127" s="663" t="s">
        <v>422</v>
      </c>
      <c r="C127" s="664" t="s">
        <v>2264</v>
      </c>
      <c r="D127" s="647">
        <v>2521.7103552940912</v>
      </c>
    </row>
    <row r="128" spans="1:4" ht="16.5" thickTop="1" thickBot="1">
      <c r="A128" s="663" t="s">
        <v>846</v>
      </c>
      <c r="B128" s="663" t="s">
        <v>422</v>
      </c>
      <c r="C128" s="664" t="s">
        <v>847</v>
      </c>
      <c r="D128" s="647">
        <v>1177.4682127180902</v>
      </c>
    </row>
    <row r="129" spans="1:4" ht="16.5" thickTop="1" thickBot="1">
      <c r="A129" s="663" t="s">
        <v>848</v>
      </c>
      <c r="B129" s="663" t="s">
        <v>422</v>
      </c>
      <c r="C129" s="664" t="s">
        <v>849</v>
      </c>
      <c r="D129" s="647">
        <v>1177.4682127180902</v>
      </c>
    </row>
    <row r="130" spans="1:4" ht="16.5" thickTop="1" thickBot="1">
      <c r="A130" s="663" t="s">
        <v>850</v>
      </c>
      <c r="B130" s="663" t="s">
        <v>422</v>
      </c>
      <c r="C130" s="664" t="s">
        <v>851</v>
      </c>
      <c r="D130" s="647">
        <v>1317.8799150797777</v>
      </c>
    </row>
    <row r="131" spans="1:4" ht="16.5" thickTop="1" thickBot="1">
      <c r="A131" s="663" t="s">
        <v>852</v>
      </c>
      <c r="B131" s="663" t="s">
        <v>422</v>
      </c>
      <c r="C131" s="664" t="s">
        <v>853</v>
      </c>
      <c r="D131" s="647">
        <v>1647.3498938497221</v>
      </c>
    </row>
    <row r="132" spans="1:4" ht="16.5" thickTop="1" thickBot="1">
      <c r="A132" s="663" t="s">
        <v>854</v>
      </c>
      <c r="B132" s="663" t="s">
        <v>422</v>
      </c>
      <c r="C132" s="664" t="s">
        <v>855</v>
      </c>
      <c r="D132" s="647">
        <v>1341.0975981474585</v>
      </c>
    </row>
    <row r="133" spans="1:4" ht="16.5" thickTop="1" thickBot="1">
      <c r="A133" s="663" t="s">
        <v>858</v>
      </c>
      <c r="B133" s="663" t="s">
        <v>422</v>
      </c>
      <c r="C133" s="664" t="s">
        <v>859</v>
      </c>
      <c r="D133" s="647">
        <v>1186.6815790147887</v>
      </c>
    </row>
    <row r="134" spans="1:4" ht="16.5" thickTop="1" thickBot="1">
      <c r="A134" s="663" t="s">
        <v>856</v>
      </c>
      <c r="B134" s="663" t="s">
        <v>422</v>
      </c>
      <c r="C134" s="664" t="s">
        <v>857</v>
      </c>
      <c r="D134" s="647">
        <v>1818.1657049905157</v>
      </c>
    </row>
    <row r="135" spans="1:4" ht="16.5" thickTop="1" thickBot="1">
      <c r="A135" s="663" t="s">
        <v>860</v>
      </c>
      <c r="B135" s="663" t="s">
        <v>422</v>
      </c>
      <c r="C135" s="664" t="s">
        <v>861</v>
      </c>
      <c r="D135" s="647">
        <v>1061.379797379687</v>
      </c>
    </row>
    <row r="136" spans="1:4" ht="16.5" thickTop="1" thickBot="1">
      <c r="A136" s="663" t="s">
        <v>862</v>
      </c>
      <c r="B136" s="663" t="s">
        <v>422</v>
      </c>
      <c r="C136" s="664" t="s">
        <v>863</v>
      </c>
      <c r="D136" s="647">
        <v>1547.8455378453768</v>
      </c>
    </row>
    <row r="137" spans="1:4" ht="16.5" thickTop="1" thickBot="1">
      <c r="A137" s="663" t="s">
        <v>845</v>
      </c>
      <c r="B137" s="663" t="s">
        <v>377</v>
      </c>
      <c r="C137" s="664" t="s">
        <v>2265</v>
      </c>
      <c r="D137" s="647">
        <v>6405.5976631151898</v>
      </c>
    </row>
    <row r="138" spans="1:4" ht="31.5" thickTop="1" thickBot="1">
      <c r="A138" s="663" t="s">
        <v>842</v>
      </c>
      <c r="B138" s="663" t="s">
        <v>843</v>
      </c>
      <c r="C138" s="664" t="s">
        <v>844</v>
      </c>
      <c r="D138" s="647">
        <v>3.45207012136848E-2</v>
      </c>
    </row>
    <row r="139" spans="1:4" ht="16.5" thickTop="1" thickBot="1">
      <c r="A139" s="663" t="s">
        <v>447</v>
      </c>
      <c r="B139" s="663" t="s">
        <v>377</v>
      </c>
      <c r="C139" s="664" t="s">
        <v>448</v>
      </c>
      <c r="D139" s="647">
        <v>3906.4673098002363</v>
      </c>
    </row>
    <row r="140" spans="1:4" ht="16.5" thickTop="1" thickBot="1">
      <c r="A140" s="663" t="s">
        <v>449</v>
      </c>
      <c r="B140" s="663" t="s">
        <v>450</v>
      </c>
      <c r="C140" s="664" t="s">
        <v>2266</v>
      </c>
      <c r="D140" s="647">
        <v>15828.563297728317</v>
      </c>
    </row>
    <row r="141" spans="1:4" ht="16.5" thickTop="1" thickBot="1">
      <c r="A141" s="663" t="s">
        <v>451</v>
      </c>
      <c r="B141" s="663" t="s">
        <v>144</v>
      </c>
      <c r="C141" s="664" t="s">
        <v>2267</v>
      </c>
      <c r="D141" s="647">
        <v>12386.818183933561</v>
      </c>
    </row>
    <row r="142" spans="1:4" ht="16.5" thickTop="1" thickBot="1">
      <c r="A142" s="663" t="s">
        <v>452</v>
      </c>
      <c r="B142" s="663" t="s">
        <v>92</v>
      </c>
      <c r="C142" s="664" t="s">
        <v>2268</v>
      </c>
      <c r="D142" s="647">
        <v>7054.8588407081061</v>
      </c>
    </row>
    <row r="143" spans="1:4" ht="16.5" thickTop="1" thickBot="1">
      <c r="A143" s="663" t="s">
        <v>453</v>
      </c>
      <c r="B143" s="663" t="s">
        <v>454</v>
      </c>
      <c r="C143" s="664" t="s">
        <v>455</v>
      </c>
      <c r="D143" s="647">
        <v>10028.778731225359</v>
      </c>
    </row>
    <row r="144" spans="1:4" ht="16.5" thickTop="1" thickBot="1">
      <c r="A144" s="663" t="s">
        <v>456</v>
      </c>
      <c r="B144" s="663" t="s">
        <v>422</v>
      </c>
      <c r="C144" s="664" t="s">
        <v>457</v>
      </c>
      <c r="D144" s="647">
        <v>28872.249206292763</v>
      </c>
    </row>
    <row r="145" spans="1:4" ht="16.5" thickTop="1" thickBot="1">
      <c r="A145" s="663" t="s">
        <v>873</v>
      </c>
      <c r="B145" s="663" t="s">
        <v>233</v>
      </c>
      <c r="C145" s="664" t="s">
        <v>875</v>
      </c>
      <c r="D145" s="647">
        <v>7004.0010587503293</v>
      </c>
    </row>
    <row r="146" spans="1:4" ht="31.5" thickTop="1" thickBot="1">
      <c r="A146" s="663" t="s">
        <v>867</v>
      </c>
      <c r="B146" s="663" t="s">
        <v>233</v>
      </c>
      <c r="C146" s="664" t="s">
        <v>2269</v>
      </c>
      <c r="D146" s="647">
        <v>1776.5827117714159</v>
      </c>
    </row>
    <row r="147" spans="1:4" ht="16.5" thickTop="1" thickBot="1">
      <c r="A147" s="663" t="s">
        <v>868</v>
      </c>
      <c r="B147" s="663" t="s">
        <v>233</v>
      </c>
      <c r="C147" s="664" t="s">
        <v>2270</v>
      </c>
      <c r="D147" s="647">
        <v>9093.454334347136</v>
      </c>
    </row>
    <row r="148" spans="1:4" ht="16.5" thickTop="1" thickBot="1">
      <c r="A148" s="663" t="s">
        <v>1691</v>
      </c>
      <c r="B148" s="663" t="s">
        <v>233</v>
      </c>
      <c r="C148" s="664" t="s">
        <v>1949</v>
      </c>
      <c r="D148" s="647">
        <v>4661.502677814693</v>
      </c>
    </row>
    <row r="149" spans="1:4" ht="16.5" thickTop="1" thickBot="1">
      <c r="A149" s="663" t="s">
        <v>869</v>
      </c>
      <c r="B149" s="663" t="s">
        <v>144</v>
      </c>
      <c r="C149" s="664" t="s">
        <v>2271</v>
      </c>
      <c r="D149" s="647">
        <v>7414.1801262793542</v>
      </c>
    </row>
    <row r="150" spans="1:4" ht="16.5" thickTop="1" thickBot="1">
      <c r="A150" s="663" t="s">
        <v>870</v>
      </c>
      <c r="B150" s="663" t="s">
        <v>233</v>
      </c>
      <c r="C150" s="664" t="s">
        <v>871</v>
      </c>
      <c r="D150" s="647">
        <v>3915.9570770858359</v>
      </c>
    </row>
    <row r="151" spans="1:4" ht="16.5" thickTop="1" thickBot="1">
      <c r="A151" s="663" t="s">
        <v>872</v>
      </c>
      <c r="B151" s="663" t="s">
        <v>450</v>
      </c>
      <c r="C151" s="664" t="s">
        <v>2272</v>
      </c>
      <c r="D151" s="647">
        <v>313845.21513469913</v>
      </c>
    </row>
    <row r="152" spans="1:4" ht="16.5" thickTop="1" thickBot="1">
      <c r="A152" s="663" t="s">
        <v>458</v>
      </c>
      <c r="B152" s="663" t="s">
        <v>92</v>
      </c>
      <c r="C152" s="664" t="s">
        <v>459</v>
      </c>
      <c r="D152" s="647">
        <v>1206.9509848675259</v>
      </c>
    </row>
    <row r="153" spans="1:4" ht="16.5" thickTop="1" thickBot="1">
      <c r="A153" s="663" t="s">
        <v>460</v>
      </c>
      <c r="B153" s="663" t="s">
        <v>377</v>
      </c>
      <c r="C153" s="664" t="s">
        <v>461</v>
      </c>
      <c r="D153" s="647">
        <v>34655.893057706118</v>
      </c>
    </row>
    <row r="154" spans="1:4" ht="16.5" thickTop="1" thickBot="1">
      <c r="A154" s="663" t="s">
        <v>462</v>
      </c>
      <c r="B154" s="663" t="s">
        <v>377</v>
      </c>
      <c r="C154" s="664" t="s">
        <v>463</v>
      </c>
      <c r="D154" s="647">
        <v>3719.9887759550552</v>
      </c>
    </row>
    <row r="155" spans="1:4" ht="16.5" thickTop="1" thickBot="1">
      <c r="A155" s="663" t="s">
        <v>909</v>
      </c>
      <c r="B155" s="663" t="s">
        <v>144</v>
      </c>
      <c r="C155" s="664" t="s">
        <v>2273</v>
      </c>
      <c r="D155" s="647">
        <v>55357.590057084293</v>
      </c>
    </row>
    <row r="156" spans="1:4" ht="16.5" thickTop="1" thickBot="1">
      <c r="A156" s="663" t="s">
        <v>910</v>
      </c>
      <c r="B156" s="663" t="s">
        <v>144</v>
      </c>
      <c r="C156" s="664" t="s">
        <v>2274</v>
      </c>
      <c r="D156" s="647">
        <v>20106.58540086856</v>
      </c>
    </row>
    <row r="157" spans="1:4" ht="16.5" thickTop="1" thickBot="1">
      <c r="A157" s="663" t="s">
        <v>911</v>
      </c>
      <c r="B157" s="663" t="s">
        <v>144</v>
      </c>
      <c r="C157" s="664" t="s">
        <v>2275</v>
      </c>
      <c r="D157" s="647">
        <v>33370.840366741475</v>
      </c>
    </row>
    <row r="158" spans="1:4" ht="16.5" thickTop="1" thickBot="1">
      <c r="A158" s="663" t="s">
        <v>912</v>
      </c>
      <c r="B158" s="663" t="s">
        <v>144</v>
      </c>
      <c r="C158" s="664" t="s">
        <v>2276</v>
      </c>
      <c r="D158" s="647">
        <v>60646.626169406685</v>
      </c>
    </row>
    <row r="159" spans="1:4" ht="16.5" thickTop="1" thickBot="1">
      <c r="A159" s="663" t="s">
        <v>466</v>
      </c>
      <c r="B159" s="663" t="s">
        <v>233</v>
      </c>
      <c r="C159" s="664" t="s">
        <v>467</v>
      </c>
      <c r="D159" s="647">
        <v>5749.1405691399705</v>
      </c>
    </row>
    <row r="160" spans="1:4" ht="16.5" thickTop="1" thickBot="1">
      <c r="A160" s="663" t="s">
        <v>902</v>
      </c>
      <c r="B160" s="663" t="s">
        <v>233</v>
      </c>
      <c r="C160" s="664" t="s">
        <v>467</v>
      </c>
      <c r="D160" s="647">
        <v>3648.4930534926734</v>
      </c>
    </row>
    <row r="161" spans="1:4" ht="16.5" thickTop="1" thickBot="1">
      <c r="A161" s="663" t="s">
        <v>468</v>
      </c>
      <c r="B161" s="663" t="s">
        <v>233</v>
      </c>
      <c r="C161" s="664" t="s">
        <v>469</v>
      </c>
      <c r="D161" s="647">
        <v>8905.478852104141</v>
      </c>
    </row>
    <row r="162" spans="1:4" ht="16.5" thickTop="1" thickBot="1">
      <c r="A162" s="663" t="s">
        <v>903</v>
      </c>
      <c r="B162" s="663" t="s">
        <v>233</v>
      </c>
      <c r="C162" s="664" t="s">
        <v>469</v>
      </c>
      <c r="D162" s="647">
        <v>9065.9524359514926</v>
      </c>
    </row>
    <row r="163" spans="1:4" ht="16.5" thickTop="1" thickBot="1">
      <c r="A163" s="663" t="s">
        <v>894</v>
      </c>
      <c r="B163" s="663" t="s">
        <v>233</v>
      </c>
      <c r="C163" s="664" t="s">
        <v>895</v>
      </c>
      <c r="D163" s="647">
        <v>6633.6237336230433</v>
      </c>
    </row>
    <row r="164" spans="1:4" ht="16.5" thickTop="1" thickBot="1">
      <c r="A164" s="663" t="s">
        <v>900</v>
      </c>
      <c r="B164" s="663" t="s">
        <v>233</v>
      </c>
      <c r="C164" s="664" t="s">
        <v>895</v>
      </c>
      <c r="D164" s="647">
        <v>8688.2720508333077</v>
      </c>
    </row>
    <row r="165" spans="1:4" ht="16.5" thickTop="1" thickBot="1">
      <c r="A165" s="663" t="s">
        <v>907</v>
      </c>
      <c r="B165" s="663" t="s">
        <v>874</v>
      </c>
      <c r="C165" s="664" t="s">
        <v>908</v>
      </c>
      <c r="D165" s="647">
        <v>15186.375522185717</v>
      </c>
    </row>
    <row r="166" spans="1:4" ht="16.5" thickTop="1" thickBot="1">
      <c r="A166" s="663" t="s">
        <v>905</v>
      </c>
      <c r="B166" s="663" t="s">
        <v>233</v>
      </c>
      <c r="C166" s="664" t="s">
        <v>906</v>
      </c>
      <c r="D166" s="647">
        <v>7493.6346438437276</v>
      </c>
    </row>
    <row r="167" spans="1:4" ht="16.5" thickTop="1" thickBot="1">
      <c r="A167" s="663" t="s">
        <v>470</v>
      </c>
      <c r="B167" s="663" t="s">
        <v>233</v>
      </c>
      <c r="C167" s="664" t="s">
        <v>471</v>
      </c>
      <c r="D167" s="647">
        <v>4126.9292241458206</v>
      </c>
    </row>
    <row r="168" spans="1:4" ht="16.5" thickTop="1" thickBot="1">
      <c r="A168" s="663" t="s">
        <v>904</v>
      </c>
      <c r="B168" s="663" t="s">
        <v>233</v>
      </c>
      <c r="C168" s="664" t="s">
        <v>471</v>
      </c>
      <c r="D168" s="647">
        <v>11581.168516778662</v>
      </c>
    </row>
    <row r="169" spans="1:4" ht="16.5" thickTop="1" thickBot="1">
      <c r="A169" s="663" t="s">
        <v>464</v>
      </c>
      <c r="B169" s="663" t="s">
        <v>233</v>
      </c>
      <c r="C169" s="664" t="s">
        <v>465</v>
      </c>
      <c r="D169" s="647">
        <v>12935.566280564935</v>
      </c>
    </row>
    <row r="170" spans="1:4" ht="16.5" thickTop="1" thickBot="1">
      <c r="A170" s="663" t="s">
        <v>901</v>
      </c>
      <c r="B170" s="663" t="s">
        <v>233</v>
      </c>
      <c r="C170" s="664" t="s">
        <v>465</v>
      </c>
      <c r="D170" s="647">
        <v>12935.566280564935</v>
      </c>
    </row>
    <row r="171" spans="1:4" ht="16.5" thickTop="1" thickBot="1">
      <c r="A171" s="663" t="s">
        <v>877</v>
      </c>
      <c r="B171" s="663" t="s">
        <v>233</v>
      </c>
      <c r="C171" s="664" t="s">
        <v>878</v>
      </c>
      <c r="D171" s="647">
        <v>9618.7544137534132</v>
      </c>
    </row>
    <row r="172" spans="1:4" ht="16.5" thickTop="1" thickBot="1">
      <c r="A172" s="663" t="s">
        <v>890</v>
      </c>
      <c r="B172" s="663" t="s">
        <v>874</v>
      </c>
      <c r="C172" s="664" t="s">
        <v>891</v>
      </c>
      <c r="D172" s="647">
        <v>24048.413014035694</v>
      </c>
    </row>
    <row r="173" spans="1:4" ht="16.5" thickTop="1" thickBot="1">
      <c r="A173" s="663" t="s">
        <v>892</v>
      </c>
      <c r="B173" s="663" t="s">
        <v>874</v>
      </c>
      <c r="C173" s="664" t="s">
        <v>893</v>
      </c>
      <c r="D173" s="647">
        <v>7560.4257352345076</v>
      </c>
    </row>
    <row r="174" spans="1:4" ht="16.5" thickTop="1" thickBot="1">
      <c r="A174" s="663" t="s">
        <v>879</v>
      </c>
      <c r="B174" s="663" t="s">
        <v>233</v>
      </c>
      <c r="C174" s="664" t="s">
        <v>880</v>
      </c>
      <c r="D174" s="647">
        <v>2521.3024774967244</v>
      </c>
    </row>
    <row r="175" spans="1:4" ht="16.5" thickTop="1" thickBot="1">
      <c r="A175" s="663" t="s">
        <v>881</v>
      </c>
      <c r="B175" s="663" t="s">
        <v>233</v>
      </c>
      <c r="C175" s="664" t="s">
        <v>882</v>
      </c>
      <c r="D175" s="647">
        <v>6367.6080512117223</v>
      </c>
    </row>
    <row r="176" spans="1:4" ht="31.5" thickTop="1" thickBot="1">
      <c r="A176" s="663" t="s">
        <v>887</v>
      </c>
      <c r="B176" s="663" t="s">
        <v>233</v>
      </c>
      <c r="C176" s="664" t="s">
        <v>1952</v>
      </c>
      <c r="D176" s="647">
        <v>8831.2069187511661</v>
      </c>
    </row>
    <row r="177" spans="1:4" ht="31.5" thickTop="1" thickBot="1">
      <c r="A177" s="663" t="s">
        <v>883</v>
      </c>
      <c r="B177" s="663" t="s">
        <v>233</v>
      </c>
      <c r="C177" s="664" t="s">
        <v>1951</v>
      </c>
      <c r="D177" s="647">
        <v>4969.499985093551</v>
      </c>
    </row>
    <row r="178" spans="1:4" ht="16.5" thickTop="1" thickBot="1">
      <c r="A178" s="663" t="s">
        <v>884</v>
      </c>
      <c r="B178" s="663" t="s">
        <v>233</v>
      </c>
      <c r="C178" s="664" t="s">
        <v>2277</v>
      </c>
      <c r="D178" s="647">
        <v>6131.2354535233972</v>
      </c>
    </row>
    <row r="179" spans="1:4" ht="31.5" thickTop="1" thickBot="1">
      <c r="A179" s="663" t="s">
        <v>889</v>
      </c>
      <c r="B179" s="663" t="s">
        <v>233</v>
      </c>
      <c r="C179" s="664" t="s">
        <v>1953</v>
      </c>
      <c r="D179" s="647">
        <v>4828.9427115443759</v>
      </c>
    </row>
    <row r="180" spans="1:4" ht="31.5" thickTop="1" thickBot="1">
      <c r="A180" s="663" t="s">
        <v>876</v>
      </c>
      <c r="B180" s="663" t="s">
        <v>233</v>
      </c>
      <c r="C180" s="664" t="s">
        <v>1950</v>
      </c>
      <c r="D180" s="647">
        <v>5942.3095975123388</v>
      </c>
    </row>
    <row r="181" spans="1:4" ht="16.5" thickTop="1" thickBot="1">
      <c r="A181" s="663" t="s">
        <v>885</v>
      </c>
      <c r="B181" s="663" t="s">
        <v>233</v>
      </c>
      <c r="C181" s="664" t="s">
        <v>886</v>
      </c>
      <c r="D181" s="647">
        <v>4735.5302333354066</v>
      </c>
    </row>
    <row r="182" spans="1:4" ht="16.5" thickTop="1" thickBot="1">
      <c r="A182" s="663" t="s">
        <v>888</v>
      </c>
      <c r="B182" s="663" t="s">
        <v>233</v>
      </c>
      <c r="C182" s="664" t="s">
        <v>886</v>
      </c>
      <c r="D182" s="647">
        <v>5415.2923987058348</v>
      </c>
    </row>
    <row r="183" spans="1:4" ht="16.5" thickTop="1" thickBot="1">
      <c r="A183" s="663" t="s">
        <v>472</v>
      </c>
      <c r="B183" s="663" t="s">
        <v>377</v>
      </c>
      <c r="C183" s="664" t="s">
        <v>473</v>
      </c>
      <c r="D183" s="647">
        <v>6324.5509781801284</v>
      </c>
    </row>
    <row r="184" spans="1:4" ht="16.5" thickTop="1" thickBot="1">
      <c r="A184" s="663" t="s">
        <v>476</v>
      </c>
      <c r="B184" s="663" t="s">
        <v>92</v>
      </c>
      <c r="C184" s="664" t="s">
        <v>477</v>
      </c>
      <c r="D184" s="647">
        <v>13841.609884906004</v>
      </c>
    </row>
    <row r="185" spans="1:4" ht="16.5" thickTop="1" thickBot="1">
      <c r="A185" s="663" t="s">
        <v>474</v>
      </c>
      <c r="B185" s="663" t="s">
        <v>387</v>
      </c>
      <c r="C185" s="664" t="s">
        <v>475</v>
      </c>
      <c r="D185" s="647">
        <v>60071.148254475331</v>
      </c>
    </row>
    <row r="186" spans="1:4" ht="16.5" thickTop="1" thickBot="1">
      <c r="A186" s="663" t="s">
        <v>478</v>
      </c>
      <c r="B186" s="663" t="s">
        <v>144</v>
      </c>
      <c r="C186" s="664" t="s">
        <v>1915</v>
      </c>
      <c r="D186" s="647">
        <v>2165.1410797241874</v>
      </c>
    </row>
    <row r="187" spans="1:4" ht="16.5" thickTop="1" thickBot="1">
      <c r="A187" s="663" t="s">
        <v>1455</v>
      </c>
      <c r="B187" s="663" t="s">
        <v>377</v>
      </c>
      <c r="C187" s="664" t="s">
        <v>1454</v>
      </c>
      <c r="D187" s="647">
        <v>13735.135962714419</v>
      </c>
    </row>
    <row r="188" spans="1:4" ht="16.5" thickTop="1" thickBot="1">
      <c r="A188" s="663" t="s">
        <v>1709</v>
      </c>
      <c r="B188" s="663" t="s">
        <v>377</v>
      </c>
      <c r="C188" s="664" t="s">
        <v>1708</v>
      </c>
      <c r="D188" s="647">
        <v>13735.135962714419</v>
      </c>
    </row>
    <row r="189" spans="1:4" ht="16.5" thickTop="1" thickBot="1">
      <c r="A189" s="663" t="s">
        <v>479</v>
      </c>
      <c r="B189" s="663" t="s">
        <v>377</v>
      </c>
      <c r="C189" s="664" t="s">
        <v>480</v>
      </c>
      <c r="D189" s="647">
        <v>69072.607126349933</v>
      </c>
    </row>
    <row r="190" spans="1:4" ht="16.5" thickTop="1" thickBot="1">
      <c r="A190" s="663" t="s">
        <v>1666</v>
      </c>
      <c r="B190" s="663" t="s">
        <v>144</v>
      </c>
      <c r="C190" s="664" t="s">
        <v>1665</v>
      </c>
      <c r="D190" s="647">
        <v>1354885.2165431422</v>
      </c>
    </row>
    <row r="191" spans="1:4" ht="16.5" thickTop="1" thickBot="1">
      <c r="A191" s="663" t="s">
        <v>488</v>
      </c>
      <c r="B191" s="663" t="s">
        <v>92</v>
      </c>
      <c r="C191" s="664" t="s">
        <v>489</v>
      </c>
      <c r="D191" s="647">
        <v>891430.69424428907</v>
      </c>
    </row>
    <row r="192" spans="1:4" ht="16.5" thickTop="1" thickBot="1">
      <c r="A192" s="663" t="s">
        <v>490</v>
      </c>
      <c r="B192" s="663" t="s">
        <v>92</v>
      </c>
      <c r="C192" s="664" t="s">
        <v>491</v>
      </c>
      <c r="D192" s="647">
        <v>478798.13267102174</v>
      </c>
    </row>
    <row r="193" spans="1:4" ht="16.5" thickTop="1" thickBot="1">
      <c r="A193" s="663" t="s">
        <v>481</v>
      </c>
      <c r="B193" s="663" t="s">
        <v>233</v>
      </c>
      <c r="C193" s="664" t="s">
        <v>482</v>
      </c>
      <c r="D193" s="647">
        <v>2766.9238822697234</v>
      </c>
    </row>
    <row r="194" spans="1:4" ht="16.5" thickTop="1" thickBot="1">
      <c r="A194" s="663" t="s">
        <v>492</v>
      </c>
      <c r="B194" s="663" t="s">
        <v>92</v>
      </c>
      <c r="C194" s="664" t="s">
        <v>493</v>
      </c>
      <c r="D194" s="647">
        <v>1154.8899682517106</v>
      </c>
    </row>
    <row r="195" spans="1:4" ht="16.5" thickTop="1" thickBot="1">
      <c r="A195" s="663" t="s">
        <v>483</v>
      </c>
      <c r="B195" s="663" t="s">
        <v>422</v>
      </c>
      <c r="C195" s="664" t="s">
        <v>2278</v>
      </c>
      <c r="D195" s="647">
        <v>1221.8144287684408</v>
      </c>
    </row>
    <row r="196" spans="1:4" ht="16.5" thickTop="1" thickBot="1">
      <c r="A196" s="663" t="s">
        <v>484</v>
      </c>
      <c r="B196" s="663" t="s">
        <v>92</v>
      </c>
      <c r="C196" s="664" t="s">
        <v>485</v>
      </c>
      <c r="D196" s="647">
        <v>42012.950312945948</v>
      </c>
    </row>
    <row r="197" spans="1:4" ht="16.5" thickTop="1" thickBot="1">
      <c r="A197" s="663" t="s">
        <v>486</v>
      </c>
      <c r="B197" s="663" t="s">
        <v>144</v>
      </c>
      <c r="C197" s="664" t="s">
        <v>487</v>
      </c>
      <c r="D197" s="647">
        <v>2358.6217719548599</v>
      </c>
    </row>
    <row r="198" spans="1:4" ht="16.5" thickTop="1" thickBot="1">
      <c r="A198" s="663" t="s">
        <v>494</v>
      </c>
      <c r="B198" s="663" t="s">
        <v>92</v>
      </c>
      <c r="C198" s="664" t="s">
        <v>495</v>
      </c>
      <c r="D198" s="647">
        <v>26719.171333889721</v>
      </c>
    </row>
    <row r="199" spans="1:4" ht="16.5" thickTop="1" thickBot="1">
      <c r="A199" s="663" t="s">
        <v>925</v>
      </c>
      <c r="B199" s="663" t="s">
        <v>92</v>
      </c>
      <c r="C199" s="664" t="s">
        <v>926</v>
      </c>
      <c r="D199" s="647">
        <v>110963.10677707494</v>
      </c>
    </row>
    <row r="200" spans="1:4" ht="31.5" thickTop="1" thickBot="1">
      <c r="A200" s="663" t="s">
        <v>929</v>
      </c>
      <c r="B200" s="663" t="s">
        <v>92</v>
      </c>
      <c r="C200" s="664" t="s">
        <v>930</v>
      </c>
      <c r="D200" s="647">
        <v>123484.1651696262</v>
      </c>
    </row>
    <row r="201" spans="1:4" ht="16.5" thickTop="1" thickBot="1">
      <c r="A201" s="663" t="s">
        <v>927</v>
      </c>
      <c r="B201" s="663" t="s">
        <v>92</v>
      </c>
      <c r="C201" s="664" t="s">
        <v>928</v>
      </c>
      <c r="D201" s="647">
        <v>119377.03945014279</v>
      </c>
    </row>
    <row r="202" spans="1:4" ht="16.5" thickTop="1" thickBot="1">
      <c r="A202" s="663" t="s">
        <v>931</v>
      </c>
      <c r="B202" s="663" t="s">
        <v>233</v>
      </c>
      <c r="C202" s="664" t="s">
        <v>932</v>
      </c>
      <c r="D202" s="647">
        <v>6015.0519179776593</v>
      </c>
    </row>
    <row r="203" spans="1:4" ht="16.5" thickTop="1" thickBot="1">
      <c r="A203" s="663" t="s">
        <v>920</v>
      </c>
      <c r="B203" s="663" t="s">
        <v>233</v>
      </c>
      <c r="C203" s="664" t="s">
        <v>2279</v>
      </c>
      <c r="D203" s="647">
        <v>16851.627665262102</v>
      </c>
    </row>
    <row r="204" spans="1:4" ht="16.5" thickTop="1" thickBot="1">
      <c r="A204" s="663" t="s">
        <v>923</v>
      </c>
      <c r="B204" s="663" t="s">
        <v>92</v>
      </c>
      <c r="C204" s="664" t="s">
        <v>924</v>
      </c>
      <c r="D204" s="647">
        <v>163433.69352922653</v>
      </c>
    </row>
    <row r="205" spans="1:4" ht="16.5" thickTop="1" thickBot="1">
      <c r="A205" s="663" t="s">
        <v>921</v>
      </c>
      <c r="B205" s="663" t="s">
        <v>92</v>
      </c>
      <c r="C205" s="664" t="s">
        <v>922</v>
      </c>
      <c r="D205" s="647">
        <v>187952.67245265291</v>
      </c>
    </row>
    <row r="206" spans="1:4" ht="16.5" thickTop="1" thickBot="1">
      <c r="A206" s="663" t="s">
        <v>496</v>
      </c>
      <c r="B206" s="663" t="s">
        <v>144</v>
      </c>
      <c r="C206" s="664" t="s">
        <v>1916</v>
      </c>
      <c r="D206" s="647">
        <v>16584.059334057609</v>
      </c>
    </row>
    <row r="207" spans="1:4" ht="16.5" thickTop="1" thickBot="1">
      <c r="A207" s="663" t="s">
        <v>505</v>
      </c>
      <c r="B207" s="663" t="s">
        <v>144</v>
      </c>
      <c r="C207" s="664" t="s">
        <v>506</v>
      </c>
      <c r="D207" s="647">
        <v>16584.059334057609</v>
      </c>
    </row>
    <row r="208" spans="1:4" ht="16.5" thickTop="1" thickBot="1">
      <c r="A208" s="663" t="s">
        <v>507</v>
      </c>
      <c r="B208" s="663" t="s">
        <v>144</v>
      </c>
      <c r="C208" s="664" t="s">
        <v>508</v>
      </c>
      <c r="D208" s="647">
        <v>11719.40192940071</v>
      </c>
    </row>
    <row r="209" spans="1:4" ht="16.5" thickTop="1" thickBot="1">
      <c r="A209" s="663" t="s">
        <v>509</v>
      </c>
      <c r="B209" s="663" t="s">
        <v>233</v>
      </c>
      <c r="C209" s="664" t="s">
        <v>510</v>
      </c>
      <c r="D209" s="647">
        <v>11670.894875115031</v>
      </c>
    </row>
    <row r="210" spans="1:4" ht="16.5" thickTop="1" thickBot="1">
      <c r="A210" s="663" t="s">
        <v>512</v>
      </c>
      <c r="B210" s="663" t="s">
        <v>233</v>
      </c>
      <c r="C210" s="664" t="s">
        <v>1918</v>
      </c>
      <c r="D210" s="647">
        <v>8065.603022298239</v>
      </c>
    </row>
    <row r="211" spans="1:4" ht="16.5" thickTop="1" thickBot="1">
      <c r="A211" s="663" t="s">
        <v>511</v>
      </c>
      <c r="B211" s="663" t="s">
        <v>233</v>
      </c>
      <c r="C211" s="664" t="s">
        <v>1917</v>
      </c>
      <c r="D211" s="647">
        <v>4173.0448102184073</v>
      </c>
    </row>
    <row r="212" spans="1:4" ht="16.5" thickTop="1" thickBot="1">
      <c r="A212" s="663" t="s">
        <v>519</v>
      </c>
      <c r="B212" s="663" t="s">
        <v>387</v>
      </c>
      <c r="C212" s="664" t="s">
        <v>520</v>
      </c>
      <c r="D212" s="647">
        <v>38696.138446134421</v>
      </c>
    </row>
    <row r="213" spans="1:4" ht="16.5" thickTop="1" thickBot="1">
      <c r="A213" s="663" t="s">
        <v>515</v>
      </c>
      <c r="B213" s="663" t="s">
        <v>387</v>
      </c>
      <c r="C213" s="664" t="s">
        <v>516</v>
      </c>
      <c r="D213" s="647">
        <v>47909.504742833087</v>
      </c>
    </row>
    <row r="214" spans="1:4" ht="16.5" thickTop="1" thickBot="1">
      <c r="A214" s="663" t="s">
        <v>513</v>
      </c>
      <c r="B214" s="663" t="s">
        <v>387</v>
      </c>
      <c r="C214" s="664" t="s">
        <v>514</v>
      </c>
      <c r="D214" s="647">
        <v>46066.831483493348</v>
      </c>
    </row>
    <row r="215" spans="1:4" ht="16.5" thickTop="1" thickBot="1">
      <c r="A215" s="663" t="s">
        <v>521</v>
      </c>
      <c r="B215" s="663" t="s">
        <v>387</v>
      </c>
      <c r="C215" s="664" t="s">
        <v>522</v>
      </c>
      <c r="D215" s="647">
        <v>61831.536095097035</v>
      </c>
    </row>
    <row r="216" spans="1:4" ht="16.5" thickTop="1" thickBot="1">
      <c r="A216" s="663" t="s">
        <v>525</v>
      </c>
      <c r="B216" s="663" t="s">
        <v>387</v>
      </c>
      <c r="C216" s="664" t="s">
        <v>526</v>
      </c>
      <c r="D216" s="647">
        <v>58965.544298871493</v>
      </c>
    </row>
    <row r="217" spans="1:4" ht="16.5" thickTop="1" thickBot="1">
      <c r="A217" s="663" t="s">
        <v>527</v>
      </c>
      <c r="B217" s="663" t="s">
        <v>387</v>
      </c>
      <c r="C217" s="664" t="s">
        <v>528</v>
      </c>
      <c r="D217" s="647">
        <v>58965.544298871493</v>
      </c>
    </row>
    <row r="218" spans="1:4" ht="16.5" thickTop="1" thickBot="1">
      <c r="A218" s="663" t="s">
        <v>529</v>
      </c>
      <c r="B218" s="663" t="s">
        <v>387</v>
      </c>
      <c r="C218" s="664" t="s">
        <v>530</v>
      </c>
      <c r="D218" s="647">
        <v>58965.544298871493</v>
      </c>
    </row>
    <row r="219" spans="1:4" ht="16.5" thickTop="1" thickBot="1">
      <c r="A219" s="663" t="s">
        <v>531</v>
      </c>
      <c r="B219" s="663" t="s">
        <v>387</v>
      </c>
      <c r="C219" s="664" t="s">
        <v>532</v>
      </c>
      <c r="D219" s="647">
        <v>58965.544298871493</v>
      </c>
    </row>
    <row r="220" spans="1:4" ht="16.5" thickTop="1" thickBot="1">
      <c r="A220" s="663" t="s">
        <v>523</v>
      </c>
      <c r="B220" s="663" t="s">
        <v>387</v>
      </c>
      <c r="C220" s="664" t="s">
        <v>524</v>
      </c>
      <c r="D220" s="647">
        <v>58965.544298871493</v>
      </c>
    </row>
    <row r="221" spans="1:4" ht="16.5" thickTop="1" thickBot="1">
      <c r="A221" s="663" t="s">
        <v>533</v>
      </c>
      <c r="B221" s="663" t="s">
        <v>387</v>
      </c>
      <c r="C221" s="664" t="s">
        <v>534</v>
      </c>
      <c r="D221" s="647">
        <v>36090.311507865961</v>
      </c>
    </row>
    <row r="222" spans="1:4" ht="16.5" thickTop="1" thickBot="1">
      <c r="A222" s="663" t="s">
        <v>540</v>
      </c>
      <c r="B222" s="663" t="s">
        <v>387</v>
      </c>
      <c r="C222" s="664" t="s">
        <v>541</v>
      </c>
      <c r="D222" s="647">
        <v>25797.425630756279</v>
      </c>
    </row>
    <row r="223" spans="1:4" ht="16.5" thickTop="1" thickBot="1">
      <c r="A223" s="663" t="s">
        <v>551</v>
      </c>
      <c r="B223" s="663" t="s">
        <v>387</v>
      </c>
      <c r="C223" s="664" t="s">
        <v>1856</v>
      </c>
      <c r="D223" s="647">
        <v>9397.6336226326457</v>
      </c>
    </row>
    <row r="224" spans="1:4" ht="16.5" thickTop="1" thickBot="1">
      <c r="A224" s="663" t="s">
        <v>535</v>
      </c>
      <c r="B224" s="663" t="s">
        <v>387</v>
      </c>
      <c r="C224" s="664" t="s">
        <v>2280</v>
      </c>
      <c r="D224" s="647">
        <v>47142.829822063803</v>
      </c>
    </row>
    <row r="225" spans="1:4" ht="16.5" thickTop="1" thickBot="1">
      <c r="A225" s="663" t="s">
        <v>536</v>
      </c>
      <c r="B225" s="663" t="s">
        <v>387</v>
      </c>
      <c r="C225" s="664" t="s">
        <v>2281</v>
      </c>
      <c r="D225" s="647">
        <v>45906.396065046843</v>
      </c>
    </row>
    <row r="226" spans="1:4" ht="16.5" thickTop="1" thickBot="1">
      <c r="A226" s="663" t="s">
        <v>537</v>
      </c>
      <c r="B226" s="663" t="s">
        <v>387</v>
      </c>
      <c r="C226" s="664" t="s">
        <v>1919</v>
      </c>
      <c r="D226" s="647">
        <v>56763.377398777608</v>
      </c>
    </row>
    <row r="227" spans="1:4" ht="16.5" thickTop="1" thickBot="1">
      <c r="A227" s="663" t="s">
        <v>538</v>
      </c>
      <c r="B227" s="663" t="s">
        <v>387</v>
      </c>
      <c r="C227" s="664" t="s">
        <v>2282</v>
      </c>
      <c r="D227" s="647">
        <v>47325.254474738431</v>
      </c>
    </row>
    <row r="228" spans="1:4" ht="16.5" thickTop="1" thickBot="1">
      <c r="A228" s="663" t="s">
        <v>539</v>
      </c>
      <c r="B228" s="663" t="s">
        <v>387</v>
      </c>
      <c r="C228" s="664" t="s">
        <v>2283</v>
      </c>
      <c r="D228" s="647">
        <v>43302.82159448375</v>
      </c>
    </row>
    <row r="229" spans="1:4" ht="16.5" thickTop="1" thickBot="1">
      <c r="A229" s="663" t="s">
        <v>542</v>
      </c>
      <c r="B229" s="663" t="s">
        <v>387</v>
      </c>
      <c r="C229" s="664" t="s">
        <v>543</v>
      </c>
      <c r="D229" s="647">
        <v>44224.158224153616</v>
      </c>
    </row>
    <row r="230" spans="1:4" ht="16.5" thickTop="1" thickBot="1">
      <c r="A230" s="663" t="s">
        <v>544</v>
      </c>
      <c r="B230" s="663" t="s">
        <v>387</v>
      </c>
      <c r="C230" s="664" t="s">
        <v>545</v>
      </c>
      <c r="D230" s="647">
        <v>33168.118668115218</v>
      </c>
    </row>
    <row r="231" spans="1:4" ht="16.5" thickTop="1" thickBot="1">
      <c r="A231" s="663" t="s">
        <v>517</v>
      </c>
      <c r="B231" s="663" t="s">
        <v>387</v>
      </c>
      <c r="C231" s="664" t="s">
        <v>518</v>
      </c>
      <c r="D231" s="647">
        <v>60808.217558211225</v>
      </c>
    </row>
    <row r="232" spans="1:4" ht="16.5" thickTop="1" thickBot="1">
      <c r="A232" s="663" t="s">
        <v>546</v>
      </c>
      <c r="B232" s="663" t="s">
        <v>387</v>
      </c>
      <c r="C232" s="664" t="s">
        <v>547</v>
      </c>
      <c r="D232" s="647">
        <v>35846.997052543316</v>
      </c>
    </row>
    <row r="233" spans="1:4" ht="16.5" thickTop="1" thickBot="1">
      <c r="A233" s="663" t="s">
        <v>548</v>
      </c>
      <c r="B233" s="663" t="s">
        <v>387</v>
      </c>
      <c r="C233" s="664" t="s">
        <v>549</v>
      </c>
      <c r="D233" s="647">
        <v>47540.970090965144</v>
      </c>
    </row>
    <row r="234" spans="1:4" ht="16.5" thickTop="1" thickBot="1">
      <c r="A234" s="663" t="s">
        <v>550</v>
      </c>
      <c r="B234" s="663" t="s">
        <v>387</v>
      </c>
      <c r="C234" s="664" t="s">
        <v>2284</v>
      </c>
      <c r="D234" s="647">
        <v>25797.425630756279</v>
      </c>
    </row>
    <row r="235" spans="1:4" ht="16.5" thickTop="1" thickBot="1">
      <c r="A235" s="663" t="s">
        <v>552</v>
      </c>
      <c r="B235" s="663" t="s">
        <v>144</v>
      </c>
      <c r="C235" s="664" t="s">
        <v>553</v>
      </c>
      <c r="D235" s="647">
        <v>1179.31088597743</v>
      </c>
    </row>
    <row r="236" spans="1:4" ht="16.5" thickTop="1" thickBot="1">
      <c r="A236" s="663" t="s">
        <v>556</v>
      </c>
      <c r="B236" s="663" t="s">
        <v>387</v>
      </c>
      <c r="C236" s="664" t="s">
        <v>2285</v>
      </c>
      <c r="D236" s="647">
        <v>354888.06316068198</v>
      </c>
    </row>
    <row r="237" spans="1:4" ht="16.5" thickTop="1" thickBot="1">
      <c r="A237" s="663" t="s">
        <v>557</v>
      </c>
      <c r="B237" s="663" t="s">
        <v>387</v>
      </c>
      <c r="C237" s="664" t="s">
        <v>2286</v>
      </c>
      <c r="D237" s="647">
        <v>358737.69638818759</v>
      </c>
    </row>
    <row r="238" spans="1:4" ht="16.5" thickTop="1" thickBot="1">
      <c r="A238" s="663" t="s">
        <v>558</v>
      </c>
      <c r="B238" s="663" t="s">
        <v>387</v>
      </c>
      <c r="C238" s="664" t="s">
        <v>2287</v>
      </c>
      <c r="D238" s="647">
        <v>358737.69638818759</v>
      </c>
    </row>
    <row r="239" spans="1:4" ht="16.5" thickTop="1" thickBot="1">
      <c r="A239" s="663" t="s">
        <v>570</v>
      </c>
      <c r="B239" s="663" t="s">
        <v>571</v>
      </c>
      <c r="C239" s="664" t="s">
        <v>572</v>
      </c>
      <c r="D239" s="647">
        <v>271423.43137881107</v>
      </c>
    </row>
    <row r="240" spans="1:4" ht="16.5" thickTop="1" thickBot="1">
      <c r="A240" s="663" t="s">
        <v>559</v>
      </c>
      <c r="B240" s="663" t="s">
        <v>387</v>
      </c>
      <c r="C240" s="664" t="s">
        <v>1920</v>
      </c>
      <c r="D240" s="647">
        <v>267832.65945875389</v>
      </c>
    </row>
    <row r="241" spans="1:4" ht="16.5" thickTop="1" thickBot="1">
      <c r="A241" s="663" t="s">
        <v>560</v>
      </c>
      <c r="B241" s="663" t="s">
        <v>387</v>
      </c>
      <c r="C241" s="664" t="s">
        <v>2011</v>
      </c>
      <c r="D241" s="647">
        <v>265941.50730688195</v>
      </c>
    </row>
    <row r="242" spans="1:4" ht="16.5" thickTop="1" thickBot="1">
      <c r="A242" s="665" t="s">
        <v>2013</v>
      </c>
      <c r="B242" s="663" t="s">
        <v>387</v>
      </c>
      <c r="C242" s="664" t="s">
        <v>2012</v>
      </c>
      <c r="D242" s="647">
        <v>397955.83489340183</v>
      </c>
    </row>
    <row r="243" spans="1:4" ht="16.5" thickTop="1" thickBot="1">
      <c r="A243" s="663" t="s">
        <v>561</v>
      </c>
      <c r="B243" s="663" t="s">
        <v>387</v>
      </c>
      <c r="C243" s="664" t="s">
        <v>562</v>
      </c>
      <c r="D243" s="647">
        <v>397955.83489340183</v>
      </c>
    </row>
    <row r="244" spans="1:4" ht="16.5" thickTop="1" thickBot="1">
      <c r="A244" s="663" t="s">
        <v>563</v>
      </c>
      <c r="B244" s="663" t="s">
        <v>387</v>
      </c>
      <c r="C244" s="664" t="s">
        <v>564</v>
      </c>
      <c r="D244" s="647">
        <v>393953.51210886321</v>
      </c>
    </row>
    <row r="245" spans="1:4" ht="16.5" thickTop="1" thickBot="1">
      <c r="A245" s="663" t="s">
        <v>565</v>
      </c>
      <c r="B245" s="663" t="s">
        <v>387</v>
      </c>
      <c r="C245" s="664" t="s">
        <v>566</v>
      </c>
      <c r="D245" s="647">
        <v>375905.34490530583</v>
      </c>
    </row>
    <row r="246" spans="1:4" ht="16.5" thickTop="1" thickBot="1">
      <c r="A246" s="663" t="s">
        <v>567</v>
      </c>
      <c r="B246" s="663" t="s">
        <v>387</v>
      </c>
      <c r="C246" s="664" t="s">
        <v>2014</v>
      </c>
      <c r="D246" s="647">
        <v>272060.03787418961</v>
      </c>
    </row>
    <row r="247" spans="1:4" ht="16.5" thickTop="1" thickBot="1">
      <c r="A247" s="663" t="s">
        <v>568</v>
      </c>
      <c r="B247" s="663" t="s">
        <v>387</v>
      </c>
      <c r="C247" s="664" t="s">
        <v>569</v>
      </c>
      <c r="D247" s="647">
        <v>272743.28499177034</v>
      </c>
    </row>
    <row r="248" spans="1:4" ht="16.5" thickTop="1" thickBot="1">
      <c r="A248" s="663" t="s">
        <v>573</v>
      </c>
      <c r="B248" s="663" t="s">
        <v>387</v>
      </c>
      <c r="C248" s="664" t="s">
        <v>574</v>
      </c>
      <c r="D248" s="647">
        <v>269065.65816577879</v>
      </c>
    </row>
    <row r="249" spans="1:4" ht="16.5" thickTop="1" thickBot="1">
      <c r="A249" s="663" t="s">
        <v>575</v>
      </c>
      <c r="B249" s="663" t="s">
        <v>387</v>
      </c>
      <c r="C249" s="664" t="s">
        <v>576</v>
      </c>
      <c r="D249" s="647">
        <v>277274.4043999709</v>
      </c>
    </row>
    <row r="250" spans="1:4" ht="16.5" thickTop="1" thickBot="1">
      <c r="A250" s="663" t="s">
        <v>577</v>
      </c>
      <c r="B250" s="663" t="s">
        <v>387</v>
      </c>
      <c r="C250" s="664" t="s">
        <v>578</v>
      </c>
      <c r="D250" s="647">
        <v>218518.24256903544</v>
      </c>
    </row>
    <row r="251" spans="1:4" ht="16.5" thickTop="1" thickBot="1">
      <c r="A251" s="663" t="s">
        <v>579</v>
      </c>
      <c r="B251" s="663" t="s">
        <v>387</v>
      </c>
      <c r="C251" s="664" t="s">
        <v>580</v>
      </c>
      <c r="D251" s="647">
        <v>234275.774141929</v>
      </c>
    </row>
    <row r="252" spans="1:4" ht="16.5" thickTop="1" thickBot="1">
      <c r="A252" s="663" t="s">
        <v>581</v>
      </c>
      <c r="B252" s="663" t="s">
        <v>387</v>
      </c>
      <c r="C252" s="664" t="s">
        <v>2288</v>
      </c>
      <c r="D252" s="647">
        <v>336842.90740674891</v>
      </c>
    </row>
    <row r="253" spans="1:4" ht="16.5" thickTop="1" thickBot="1">
      <c r="A253" s="663" t="s">
        <v>582</v>
      </c>
      <c r="B253" s="663" t="s">
        <v>387</v>
      </c>
      <c r="C253" s="664" t="s">
        <v>2289</v>
      </c>
      <c r="D253" s="647">
        <v>186938.6558749406</v>
      </c>
    </row>
    <row r="254" spans="1:4" ht="16.5" thickTop="1" thickBot="1">
      <c r="A254" s="663" t="s">
        <v>584</v>
      </c>
      <c r="B254" s="663" t="s">
        <v>233</v>
      </c>
      <c r="C254" s="664" t="s">
        <v>1921</v>
      </c>
      <c r="D254" s="647">
        <v>16791.742159802903</v>
      </c>
    </row>
    <row r="255" spans="1:4" ht="16.5" thickTop="1" thickBot="1">
      <c r="A255" s="663" t="s">
        <v>583</v>
      </c>
      <c r="B255" s="663" t="s">
        <v>387</v>
      </c>
      <c r="C255" s="664" t="s">
        <v>2290</v>
      </c>
      <c r="D255" s="647">
        <v>297987.38181321789</v>
      </c>
    </row>
    <row r="256" spans="1:4" ht="16.5" thickTop="1" thickBot="1">
      <c r="A256" s="663" t="s">
        <v>554</v>
      </c>
      <c r="B256" s="663" t="s">
        <v>387</v>
      </c>
      <c r="C256" s="664" t="s">
        <v>555</v>
      </c>
      <c r="D256" s="647">
        <v>292618.44211867522</v>
      </c>
    </row>
    <row r="257" spans="1:4" ht="16.5" thickTop="1" thickBot="1">
      <c r="A257" s="663" t="s">
        <v>585</v>
      </c>
      <c r="B257" s="663" t="s">
        <v>387</v>
      </c>
      <c r="C257" s="664" t="s">
        <v>586</v>
      </c>
      <c r="D257" s="647">
        <v>461957.81758181955</v>
      </c>
    </row>
    <row r="258" spans="1:4" ht="16.5" thickTop="1" thickBot="1">
      <c r="A258" s="663" t="s">
        <v>587</v>
      </c>
      <c r="B258" s="663" t="s">
        <v>387</v>
      </c>
      <c r="C258" s="664" t="s">
        <v>588</v>
      </c>
      <c r="D258" s="647">
        <v>479902.87538522546</v>
      </c>
    </row>
    <row r="259" spans="1:4" ht="16.5" thickTop="1" thickBot="1">
      <c r="A259" s="663" t="s">
        <v>497</v>
      </c>
      <c r="B259" s="663" t="s">
        <v>387</v>
      </c>
      <c r="C259" s="664" t="s">
        <v>498</v>
      </c>
      <c r="D259" s="647">
        <v>461957.81758181955</v>
      </c>
    </row>
    <row r="260" spans="1:4" ht="16.5" thickTop="1" thickBot="1">
      <c r="A260" s="663" t="s">
        <v>1669</v>
      </c>
      <c r="B260" s="663" t="s">
        <v>387</v>
      </c>
      <c r="C260" s="664" t="s">
        <v>1670</v>
      </c>
      <c r="D260" s="647">
        <v>503782.81522231275</v>
      </c>
    </row>
    <row r="261" spans="1:4" ht="16.5" thickTop="1" thickBot="1">
      <c r="A261" s="663" t="s">
        <v>499</v>
      </c>
      <c r="B261" s="663" t="s">
        <v>377</v>
      </c>
      <c r="C261" s="664" t="s">
        <v>500</v>
      </c>
      <c r="D261" s="647">
        <v>2384.148970321959</v>
      </c>
    </row>
    <row r="262" spans="1:4" ht="31.5" thickTop="1" thickBot="1">
      <c r="A262" s="663" t="s">
        <v>589</v>
      </c>
      <c r="B262" s="663" t="s">
        <v>377</v>
      </c>
      <c r="C262" s="664" t="s">
        <v>2291</v>
      </c>
      <c r="D262" s="647">
        <v>2009.1629117552022</v>
      </c>
    </row>
    <row r="263" spans="1:4" ht="16.5" thickTop="1" thickBot="1">
      <c r="A263" s="663" t="s">
        <v>590</v>
      </c>
      <c r="B263" s="663" t="s">
        <v>233</v>
      </c>
      <c r="C263" s="664" t="s">
        <v>2292</v>
      </c>
      <c r="D263" s="647">
        <v>57624.19737422598</v>
      </c>
    </row>
    <row r="264" spans="1:4" ht="16.5" thickTop="1" thickBot="1">
      <c r="A264" s="663" t="s">
        <v>591</v>
      </c>
      <c r="B264" s="663" t="s">
        <v>377</v>
      </c>
      <c r="C264" s="664" t="s">
        <v>2293</v>
      </c>
      <c r="D264" s="647">
        <v>12270.705912674424</v>
      </c>
    </row>
    <row r="265" spans="1:4" ht="16.5" thickTop="1" thickBot="1">
      <c r="A265" s="663" t="s">
        <v>592</v>
      </c>
      <c r="B265" s="663" t="s">
        <v>144</v>
      </c>
      <c r="C265" s="664" t="s">
        <v>2294</v>
      </c>
      <c r="D265" s="647">
        <v>11608.841533840327</v>
      </c>
    </row>
    <row r="266" spans="1:4" ht="16.5" thickTop="1" thickBot="1">
      <c r="A266" s="663" t="s">
        <v>593</v>
      </c>
      <c r="B266" s="663" t="s">
        <v>92</v>
      </c>
      <c r="C266" s="664" t="s">
        <v>2295</v>
      </c>
      <c r="D266" s="647">
        <v>77392.276892268841</v>
      </c>
    </row>
    <row r="267" spans="1:4" ht="16.5" thickTop="1" thickBot="1">
      <c r="A267" s="663" t="s">
        <v>594</v>
      </c>
      <c r="B267" s="663" t="s">
        <v>92</v>
      </c>
      <c r="C267" s="664" t="s">
        <v>2296</v>
      </c>
      <c r="D267" s="647">
        <v>116088.41533840325</v>
      </c>
    </row>
    <row r="268" spans="1:4" ht="16.5" thickTop="1" thickBot="1">
      <c r="A268" s="663" t="s">
        <v>595</v>
      </c>
      <c r="B268" s="663" t="s">
        <v>92</v>
      </c>
      <c r="C268" s="664" t="s">
        <v>2297</v>
      </c>
      <c r="D268" s="647">
        <v>132672.47467246087</v>
      </c>
    </row>
    <row r="269" spans="1:4" ht="16.5" thickTop="1" thickBot="1">
      <c r="A269" s="663" t="s">
        <v>596</v>
      </c>
      <c r="B269" s="663" t="s">
        <v>377</v>
      </c>
      <c r="C269" s="664" t="s">
        <v>597</v>
      </c>
      <c r="D269" s="647">
        <v>71864.257114249631</v>
      </c>
    </row>
    <row r="270" spans="1:4" ht="16.5" thickTop="1" thickBot="1">
      <c r="A270" s="663" t="s">
        <v>599</v>
      </c>
      <c r="B270" s="663" t="s">
        <v>144</v>
      </c>
      <c r="C270" s="664" t="s">
        <v>600</v>
      </c>
      <c r="D270" s="647">
        <v>205026.22056920102</v>
      </c>
    </row>
    <row r="271" spans="1:4" ht="16.5" thickTop="1" thickBot="1">
      <c r="A271" s="663" t="s">
        <v>601</v>
      </c>
      <c r="B271" s="663" t="s">
        <v>387</v>
      </c>
      <c r="C271" s="664" t="s">
        <v>1922</v>
      </c>
      <c r="D271" s="647">
        <v>35379.326579322893</v>
      </c>
    </row>
    <row r="272" spans="1:4" ht="16.5" thickTop="1" thickBot="1">
      <c r="A272" s="663" t="s">
        <v>598</v>
      </c>
      <c r="B272" s="663" t="s">
        <v>387</v>
      </c>
      <c r="C272" s="664" t="s">
        <v>2298</v>
      </c>
      <c r="D272" s="647">
        <v>35379.326579322893</v>
      </c>
    </row>
    <row r="273" spans="1:4" ht="16.5" thickTop="1" thickBot="1">
      <c r="A273" s="663" t="s">
        <v>602</v>
      </c>
      <c r="B273" s="663" t="s">
        <v>387</v>
      </c>
      <c r="C273" s="664" t="s">
        <v>2299</v>
      </c>
      <c r="D273" s="647">
        <v>35379.326579322893</v>
      </c>
    </row>
    <row r="274" spans="1:4" ht="16.5" thickTop="1" thickBot="1">
      <c r="A274" s="663" t="s">
        <v>603</v>
      </c>
      <c r="B274" s="663" t="s">
        <v>144</v>
      </c>
      <c r="C274" s="664" t="s">
        <v>2300</v>
      </c>
      <c r="D274" s="647">
        <v>48120.415343821274</v>
      </c>
    </row>
    <row r="275" spans="1:4" ht="16.5" thickTop="1" thickBot="1">
      <c r="A275" s="663" t="s">
        <v>604</v>
      </c>
      <c r="B275" s="663" t="s">
        <v>144</v>
      </c>
      <c r="C275" s="664" t="s">
        <v>2301</v>
      </c>
      <c r="D275" s="647">
        <v>40661.750965528969</v>
      </c>
    </row>
    <row r="276" spans="1:4" ht="16.5" thickTop="1" thickBot="1">
      <c r="A276" s="663" t="s">
        <v>605</v>
      </c>
      <c r="B276" s="663" t="s">
        <v>606</v>
      </c>
      <c r="C276" s="664" t="s">
        <v>2302</v>
      </c>
      <c r="D276" s="647">
        <v>89652.107224536187</v>
      </c>
    </row>
    <row r="277" spans="1:4" ht="16.5" thickTop="1" thickBot="1">
      <c r="A277" s="663" t="s">
        <v>607</v>
      </c>
      <c r="B277" s="663" t="s">
        <v>606</v>
      </c>
      <c r="C277" s="664" t="s">
        <v>1923</v>
      </c>
      <c r="D277" s="647">
        <v>53055.955428066627</v>
      </c>
    </row>
    <row r="278" spans="1:4" ht="16.5" thickTop="1" thickBot="1">
      <c r="A278" s="663" t="s">
        <v>608</v>
      </c>
      <c r="B278" s="663" t="s">
        <v>606</v>
      </c>
      <c r="C278" s="664" t="s">
        <v>609</v>
      </c>
      <c r="D278" s="647">
        <v>77429.130357455622</v>
      </c>
    </row>
    <row r="279" spans="1:4" ht="16.5" thickTop="1" thickBot="1">
      <c r="A279" s="663" t="s">
        <v>501</v>
      </c>
      <c r="B279" s="663" t="s">
        <v>141</v>
      </c>
      <c r="C279" s="664" t="s">
        <v>502</v>
      </c>
      <c r="D279" s="647">
        <v>53677.072044566456</v>
      </c>
    </row>
    <row r="280" spans="1:4" ht="16.5" thickTop="1" thickBot="1">
      <c r="A280" s="663" t="s">
        <v>503</v>
      </c>
      <c r="B280" s="663" t="s">
        <v>141</v>
      </c>
      <c r="C280" s="664" t="s">
        <v>504</v>
      </c>
      <c r="D280" s="647">
        <v>56071.356875712263</v>
      </c>
    </row>
    <row r="281" spans="1:4" ht="16.5" thickTop="1" thickBot="1">
      <c r="A281" s="663" t="s">
        <v>610</v>
      </c>
      <c r="B281" s="663" t="s">
        <v>92</v>
      </c>
      <c r="C281" s="664" t="s">
        <v>2303</v>
      </c>
      <c r="D281" s="647">
        <v>62506.072492483683</v>
      </c>
    </row>
    <row r="282" spans="1:4" ht="16.5" thickTop="1" thickBot="1">
      <c r="A282" s="663" t="s">
        <v>611</v>
      </c>
      <c r="B282" s="663" t="s">
        <v>377</v>
      </c>
      <c r="C282" s="664" t="s">
        <v>2304</v>
      </c>
      <c r="D282" s="647">
        <v>9366.6767118757361</v>
      </c>
    </row>
    <row r="283" spans="1:4" ht="16.5" thickTop="1" thickBot="1">
      <c r="A283" s="663" t="s">
        <v>612</v>
      </c>
      <c r="B283" s="663" t="s">
        <v>144</v>
      </c>
      <c r="C283" s="664" t="s">
        <v>2305</v>
      </c>
      <c r="D283" s="647">
        <v>3921.4345543160625</v>
      </c>
    </row>
    <row r="284" spans="1:4" ht="16.5" thickTop="1" thickBot="1">
      <c r="A284" s="663" t="s">
        <v>613</v>
      </c>
      <c r="B284" s="663" t="s">
        <v>92</v>
      </c>
      <c r="C284" s="664" t="s">
        <v>614</v>
      </c>
      <c r="D284" s="647">
        <v>18426.732593397344</v>
      </c>
    </row>
    <row r="285" spans="1:4" ht="16.5" thickTop="1" thickBot="1">
      <c r="A285" s="663" t="s">
        <v>615</v>
      </c>
      <c r="B285" s="663" t="s">
        <v>92</v>
      </c>
      <c r="C285" s="664" t="s">
        <v>2306</v>
      </c>
      <c r="D285" s="647">
        <v>80616.955096113365</v>
      </c>
    </row>
    <row r="286" spans="1:4" ht="16.5" thickTop="1" thickBot="1">
      <c r="A286" s="663" t="s">
        <v>616</v>
      </c>
      <c r="B286" s="663" t="s">
        <v>92</v>
      </c>
      <c r="C286" s="664" t="s">
        <v>617</v>
      </c>
      <c r="D286" s="647">
        <v>121616.43511642245</v>
      </c>
    </row>
    <row r="287" spans="1:4" ht="16.5" thickTop="1" thickBot="1">
      <c r="A287" s="663" t="s">
        <v>620</v>
      </c>
      <c r="B287" s="663" t="s">
        <v>92</v>
      </c>
      <c r="C287" s="664" t="s">
        <v>621</v>
      </c>
      <c r="D287" s="647">
        <v>29812.6982136437</v>
      </c>
    </row>
    <row r="288" spans="1:4" ht="16.5" thickTop="1" thickBot="1">
      <c r="A288" s="663" t="s">
        <v>618</v>
      </c>
      <c r="B288" s="663" t="s">
        <v>92</v>
      </c>
      <c r="C288" s="664" t="s">
        <v>2307</v>
      </c>
      <c r="D288" s="647">
        <v>31752.59530478904</v>
      </c>
    </row>
    <row r="289" spans="1:4" ht="16.5" thickTop="1" thickBot="1">
      <c r="A289" s="663" t="s">
        <v>619</v>
      </c>
      <c r="B289" s="663" t="s">
        <v>92</v>
      </c>
      <c r="C289" s="664" t="s">
        <v>2308</v>
      </c>
      <c r="D289" s="647">
        <v>143728.51422849926</v>
      </c>
    </row>
    <row r="290" spans="1:4" ht="16.5" thickTop="1" thickBot="1">
      <c r="A290" s="663" t="s">
        <v>622</v>
      </c>
      <c r="B290" s="663" t="s">
        <v>454</v>
      </c>
      <c r="C290" s="664" t="s">
        <v>623</v>
      </c>
      <c r="D290" s="647">
        <v>2280.6714133437431</v>
      </c>
    </row>
    <row r="291" spans="1:4" ht="16.5" thickTop="1" thickBot="1">
      <c r="A291" s="663" t="s">
        <v>624</v>
      </c>
      <c r="B291" s="663" t="s">
        <v>422</v>
      </c>
      <c r="C291" s="664" t="s">
        <v>1924</v>
      </c>
      <c r="D291" s="647">
        <v>78195.674933709583</v>
      </c>
    </row>
    <row r="292" spans="1:4" ht="16.5" thickTop="1" thickBot="1">
      <c r="A292" s="663" t="s">
        <v>625</v>
      </c>
      <c r="B292" s="663" t="s">
        <v>377</v>
      </c>
      <c r="C292" s="664" t="s">
        <v>2309</v>
      </c>
      <c r="D292" s="647">
        <v>3245.3251483995004</v>
      </c>
    </row>
    <row r="293" spans="1:4" ht="16.5" thickTop="1" thickBot="1">
      <c r="A293" s="663" t="s">
        <v>626</v>
      </c>
      <c r="B293" s="663" t="s">
        <v>377</v>
      </c>
      <c r="C293" s="664" t="s">
        <v>1925</v>
      </c>
      <c r="D293" s="647">
        <v>4676.7047322042454</v>
      </c>
    </row>
    <row r="294" spans="1:4" ht="16.5" thickTop="1" thickBot="1">
      <c r="A294" s="663" t="s">
        <v>627</v>
      </c>
      <c r="B294" s="663" t="s">
        <v>92</v>
      </c>
      <c r="C294" s="664" t="s">
        <v>628</v>
      </c>
      <c r="D294" s="647">
        <v>1563.913498674191</v>
      </c>
    </row>
    <row r="295" spans="1:4" ht="16.5" thickTop="1" thickBot="1">
      <c r="A295" s="663" t="s">
        <v>633</v>
      </c>
      <c r="B295" s="663" t="s">
        <v>92</v>
      </c>
      <c r="C295" s="664" t="s">
        <v>1926</v>
      </c>
      <c r="D295" s="647">
        <v>72151.714142706638</v>
      </c>
    </row>
    <row r="296" spans="1:4" ht="16.5" thickTop="1" thickBot="1">
      <c r="A296" s="663" t="s">
        <v>629</v>
      </c>
      <c r="B296" s="663" t="s">
        <v>92</v>
      </c>
      <c r="C296" s="664" t="s">
        <v>630</v>
      </c>
      <c r="D296" s="647">
        <v>72151.714142706638</v>
      </c>
    </row>
    <row r="297" spans="1:4" ht="16.5" thickTop="1" thickBot="1">
      <c r="A297" s="663" t="s">
        <v>631</v>
      </c>
      <c r="B297" s="663" t="s">
        <v>92</v>
      </c>
      <c r="C297" s="664" t="s">
        <v>632</v>
      </c>
      <c r="D297" s="647">
        <v>72180.623015731922</v>
      </c>
    </row>
    <row r="298" spans="1:4" ht="16.5" thickTop="1" thickBot="1">
      <c r="A298" s="663" t="s">
        <v>646</v>
      </c>
      <c r="B298" s="663" t="s">
        <v>144</v>
      </c>
      <c r="C298" s="664" t="s">
        <v>647</v>
      </c>
      <c r="D298" s="647">
        <v>5913.2251681350372</v>
      </c>
    </row>
    <row r="299" spans="1:4" ht="16.5" thickTop="1" thickBot="1">
      <c r="A299" s="663" t="s">
        <v>634</v>
      </c>
      <c r="B299" s="663" t="s">
        <v>377</v>
      </c>
      <c r="C299" s="664" t="s">
        <v>635</v>
      </c>
      <c r="D299" s="647">
        <v>40880.99426739609</v>
      </c>
    </row>
    <row r="300" spans="1:4" ht="16.5" thickTop="1" thickBot="1">
      <c r="A300" s="663" t="s">
        <v>650</v>
      </c>
      <c r="B300" s="663" t="s">
        <v>377</v>
      </c>
      <c r="C300" s="664" t="s">
        <v>651</v>
      </c>
      <c r="D300" s="647">
        <v>22705.563907355427</v>
      </c>
    </row>
    <row r="301" spans="1:4" ht="31.5" thickTop="1" thickBot="1">
      <c r="A301" s="663" t="s">
        <v>652</v>
      </c>
      <c r="B301" s="663" t="s">
        <v>92</v>
      </c>
      <c r="C301" s="664" t="s">
        <v>2310</v>
      </c>
      <c r="D301" s="647">
        <v>243232.8702328449</v>
      </c>
    </row>
    <row r="302" spans="1:4" ht="31.5" thickTop="1" thickBot="1">
      <c r="A302" s="663" t="s">
        <v>653</v>
      </c>
      <c r="B302" s="663" t="s">
        <v>92</v>
      </c>
      <c r="C302" s="664" t="s">
        <v>2311</v>
      </c>
      <c r="D302" s="647">
        <v>204536.7317867105</v>
      </c>
    </row>
    <row r="303" spans="1:4" ht="31.5" thickTop="1" thickBot="1">
      <c r="A303" s="663" t="s">
        <v>654</v>
      </c>
      <c r="B303" s="663" t="s">
        <v>92</v>
      </c>
      <c r="C303" s="664" t="s">
        <v>2312</v>
      </c>
      <c r="D303" s="647">
        <v>276400.98890096013</v>
      </c>
    </row>
    <row r="304" spans="1:4" ht="31.5" thickTop="1" thickBot="1">
      <c r="A304" s="663" t="s">
        <v>655</v>
      </c>
      <c r="B304" s="663" t="s">
        <v>92</v>
      </c>
      <c r="C304" s="664" t="s">
        <v>2313</v>
      </c>
      <c r="D304" s="647">
        <v>474379.65397549857</v>
      </c>
    </row>
    <row r="305" spans="1:4" ht="31.5" thickTop="1" thickBot="1">
      <c r="A305" s="663" t="s">
        <v>656</v>
      </c>
      <c r="B305" s="663" t="s">
        <v>92</v>
      </c>
      <c r="C305" s="664" t="s">
        <v>2314</v>
      </c>
      <c r="D305" s="647">
        <v>193480.69223067208</v>
      </c>
    </row>
    <row r="306" spans="1:4" ht="31.5" thickTop="1" thickBot="1">
      <c r="A306" s="663" t="s">
        <v>657</v>
      </c>
      <c r="B306" s="663" t="s">
        <v>233</v>
      </c>
      <c r="C306" s="664" t="s">
        <v>2315</v>
      </c>
      <c r="D306" s="647">
        <v>670060.62239685853</v>
      </c>
    </row>
    <row r="307" spans="1:4" ht="16.5" thickTop="1" thickBot="1">
      <c r="A307" s="663" t="s">
        <v>658</v>
      </c>
      <c r="B307" s="663" t="s">
        <v>92</v>
      </c>
      <c r="C307" s="664" t="s">
        <v>659</v>
      </c>
      <c r="D307" s="647">
        <v>348435.91037196072</v>
      </c>
    </row>
    <row r="308" spans="1:4" ht="16.5" thickTop="1" thickBot="1">
      <c r="A308" s="663" t="s">
        <v>636</v>
      </c>
      <c r="B308" s="663" t="s">
        <v>377</v>
      </c>
      <c r="C308" s="664" t="s">
        <v>637</v>
      </c>
      <c r="D308" s="647">
        <v>24654.968209965646</v>
      </c>
    </row>
    <row r="309" spans="1:4" ht="16.5" thickTop="1" thickBot="1">
      <c r="A309" s="663" t="s">
        <v>642</v>
      </c>
      <c r="B309" s="663" t="s">
        <v>377</v>
      </c>
      <c r="C309" s="664" t="s">
        <v>643</v>
      </c>
      <c r="D309" s="647">
        <v>5843.2397502502527</v>
      </c>
    </row>
    <row r="310" spans="1:4" ht="16.5" thickTop="1" thickBot="1">
      <c r="A310" s="663" t="s">
        <v>640</v>
      </c>
      <c r="B310" s="663" t="s">
        <v>377</v>
      </c>
      <c r="C310" s="664" t="s">
        <v>641</v>
      </c>
      <c r="D310" s="647">
        <v>15975.240089171761</v>
      </c>
    </row>
    <row r="311" spans="1:4" ht="16.5" thickTop="1" thickBot="1">
      <c r="A311" s="663" t="s">
        <v>638</v>
      </c>
      <c r="B311" s="663" t="s">
        <v>377</v>
      </c>
      <c r="C311" s="664" t="s">
        <v>639</v>
      </c>
      <c r="D311" s="647">
        <v>103226.46756474132</v>
      </c>
    </row>
    <row r="312" spans="1:4" ht="16.5" thickTop="1" thickBot="1">
      <c r="A312" s="663" t="s">
        <v>644</v>
      </c>
      <c r="B312" s="663" t="s">
        <v>377</v>
      </c>
      <c r="C312" s="664" t="s">
        <v>645</v>
      </c>
      <c r="D312" s="647">
        <v>15622.918603171216</v>
      </c>
    </row>
    <row r="313" spans="1:4" ht="16.5" thickTop="1" thickBot="1">
      <c r="A313" s="663" t="s">
        <v>660</v>
      </c>
      <c r="B313" s="663" t="s">
        <v>377</v>
      </c>
      <c r="C313" s="664" t="s">
        <v>661</v>
      </c>
      <c r="D313" s="647">
        <v>11791.986882718</v>
      </c>
    </row>
    <row r="314" spans="1:4" ht="16.5" thickTop="1" thickBot="1">
      <c r="A314" s="663" t="s">
        <v>662</v>
      </c>
      <c r="B314" s="663" t="s">
        <v>377</v>
      </c>
      <c r="C314" s="664" t="s">
        <v>663</v>
      </c>
      <c r="D314" s="647">
        <v>11761.10944528244</v>
      </c>
    </row>
    <row r="315" spans="1:4" ht="16.5" thickTop="1" thickBot="1">
      <c r="A315" s="663" t="s">
        <v>667</v>
      </c>
      <c r="B315" s="663" t="s">
        <v>377</v>
      </c>
      <c r="C315" s="664" t="s">
        <v>2316</v>
      </c>
      <c r="D315" s="647">
        <v>9312.6117694225904</v>
      </c>
    </row>
    <row r="316" spans="1:4" ht="16.5" thickTop="1" thickBot="1">
      <c r="A316" s="663" t="s">
        <v>664</v>
      </c>
      <c r="B316" s="663" t="s">
        <v>92</v>
      </c>
      <c r="C316" s="664" t="s">
        <v>2317</v>
      </c>
      <c r="D316" s="647">
        <v>29450.686878192315</v>
      </c>
    </row>
    <row r="317" spans="1:4" ht="16.5" thickTop="1" thickBot="1">
      <c r="A317" s="663" t="s">
        <v>665</v>
      </c>
      <c r="B317" s="663" t="s">
        <v>377</v>
      </c>
      <c r="C317" s="664" t="s">
        <v>666</v>
      </c>
      <c r="D317" s="647">
        <v>21798.54815075103</v>
      </c>
    </row>
    <row r="318" spans="1:4" ht="16.5" thickTop="1" thickBot="1">
      <c r="A318" s="663" t="s">
        <v>668</v>
      </c>
      <c r="B318" s="663" t="s">
        <v>606</v>
      </c>
      <c r="C318" s="664" t="s">
        <v>2318</v>
      </c>
      <c r="D318" s="647">
        <v>16802.600382615299</v>
      </c>
    </row>
    <row r="319" spans="1:4" ht="16.5" thickTop="1" thickBot="1">
      <c r="A319" s="663" t="s">
        <v>669</v>
      </c>
      <c r="B319" s="663" t="s">
        <v>92</v>
      </c>
      <c r="C319" s="664" t="s">
        <v>2319</v>
      </c>
      <c r="D319" s="647">
        <v>12314.585392167444</v>
      </c>
    </row>
    <row r="320" spans="1:4" ht="16.5" thickTop="1" thickBot="1">
      <c r="A320" s="663" t="s">
        <v>673</v>
      </c>
      <c r="B320" s="663" t="s">
        <v>92</v>
      </c>
      <c r="C320" s="664" t="s">
        <v>2320</v>
      </c>
      <c r="D320" s="647">
        <v>241021.66232163724</v>
      </c>
    </row>
    <row r="321" spans="1:4" ht="16.5" thickTop="1" thickBot="1">
      <c r="A321" s="663" t="s">
        <v>674</v>
      </c>
      <c r="B321" s="663" t="s">
        <v>92</v>
      </c>
      <c r="C321" s="664" t="s">
        <v>2321</v>
      </c>
      <c r="D321" s="647">
        <v>309569.10756907536</v>
      </c>
    </row>
    <row r="322" spans="1:4" ht="16.5" thickTop="1" thickBot="1">
      <c r="A322" s="663" t="s">
        <v>672</v>
      </c>
      <c r="B322" s="663" t="s">
        <v>92</v>
      </c>
      <c r="C322" s="664" t="s">
        <v>2322</v>
      </c>
      <c r="D322" s="647">
        <v>284140.21659018699</v>
      </c>
    </row>
    <row r="323" spans="1:4" ht="31.5" thickTop="1" thickBot="1">
      <c r="A323" s="663" t="s">
        <v>671</v>
      </c>
      <c r="B323" s="663" t="s">
        <v>92</v>
      </c>
      <c r="C323" s="664" t="s">
        <v>2323</v>
      </c>
      <c r="D323" s="647">
        <v>148003.88349045214</v>
      </c>
    </row>
    <row r="324" spans="1:4" ht="16.5" thickTop="1" thickBot="1">
      <c r="A324" s="663" t="s">
        <v>675</v>
      </c>
      <c r="B324" s="663" t="s">
        <v>92</v>
      </c>
      <c r="C324" s="664" t="s">
        <v>676</v>
      </c>
      <c r="D324" s="647">
        <v>179624.94244977378</v>
      </c>
    </row>
    <row r="325" spans="1:4" ht="16.5" thickTop="1" thickBot="1">
      <c r="A325" s="663" t="s">
        <v>678</v>
      </c>
      <c r="B325" s="663" t="s">
        <v>92</v>
      </c>
      <c r="C325" s="664" t="s">
        <v>679</v>
      </c>
      <c r="D325" s="647">
        <v>16391.684245782541</v>
      </c>
    </row>
    <row r="326" spans="1:4" ht="16.5" thickTop="1" thickBot="1">
      <c r="A326" s="663" t="s">
        <v>670</v>
      </c>
      <c r="B326" s="663" t="s">
        <v>92</v>
      </c>
      <c r="C326" s="664" t="s">
        <v>2324</v>
      </c>
      <c r="D326" s="647">
        <v>19077.196253944268</v>
      </c>
    </row>
    <row r="327" spans="1:4" ht="16.5" thickTop="1" thickBot="1">
      <c r="A327" s="663" t="s">
        <v>677</v>
      </c>
      <c r="B327" s="663" t="s">
        <v>92</v>
      </c>
      <c r="C327" s="664" t="s">
        <v>2325</v>
      </c>
      <c r="D327" s="647">
        <v>16690.007870384368</v>
      </c>
    </row>
    <row r="328" spans="1:4" ht="16.5" thickTop="1" thickBot="1">
      <c r="A328" s="663" t="s">
        <v>680</v>
      </c>
      <c r="B328" s="663" t="s">
        <v>92</v>
      </c>
      <c r="C328" s="664" t="s">
        <v>2326</v>
      </c>
      <c r="D328" s="647">
        <v>85052.83412020409</v>
      </c>
    </row>
    <row r="329" spans="1:4" ht="16.5" thickTop="1" thickBot="1">
      <c r="A329" s="663" t="s">
        <v>681</v>
      </c>
      <c r="B329" s="663" t="s">
        <v>92</v>
      </c>
      <c r="C329" s="664" t="s">
        <v>682</v>
      </c>
      <c r="D329" s="647">
        <v>4698.8168113163229</v>
      </c>
    </row>
    <row r="330" spans="1:4" ht="16.5" thickTop="1" thickBot="1">
      <c r="A330" s="663" t="s">
        <v>683</v>
      </c>
      <c r="B330" s="663" t="s">
        <v>92</v>
      </c>
      <c r="C330" s="664" t="s">
        <v>2327</v>
      </c>
      <c r="D330" s="647">
        <v>29333.642032418145</v>
      </c>
    </row>
    <row r="331" spans="1:4" ht="16.5" thickTop="1" thickBot="1">
      <c r="A331" s="663" t="s">
        <v>684</v>
      </c>
      <c r="B331" s="663" t="s">
        <v>92</v>
      </c>
      <c r="C331" s="664" t="s">
        <v>2328</v>
      </c>
      <c r="D331" s="647">
        <v>1334.8325090657036</v>
      </c>
    </row>
    <row r="332" spans="1:4" ht="16.5" thickTop="1" thickBot="1">
      <c r="A332" s="663" t="s">
        <v>686</v>
      </c>
      <c r="B332" s="663" t="s">
        <v>387</v>
      </c>
      <c r="C332" s="664" t="s">
        <v>687</v>
      </c>
      <c r="D332" s="647">
        <v>196355.26251524207</v>
      </c>
    </row>
    <row r="333" spans="1:4" ht="16.5" thickTop="1" thickBot="1">
      <c r="A333" s="663" t="s">
        <v>685</v>
      </c>
      <c r="B333" s="663" t="s">
        <v>387</v>
      </c>
      <c r="C333" s="664" t="s">
        <v>2329</v>
      </c>
      <c r="D333" s="647">
        <v>43344.097475492963</v>
      </c>
    </row>
    <row r="334" spans="1:4" ht="16.5" thickTop="1" thickBot="1">
      <c r="A334" s="663" t="s">
        <v>690</v>
      </c>
      <c r="B334" s="663" t="s">
        <v>92</v>
      </c>
      <c r="C334" s="664" t="s">
        <v>1929</v>
      </c>
      <c r="D334" s="647">
        <v>939.76336226326453</v>
      </c>
    </row>
    <row r="335" spans="1:4" ht="16.5" thickTop="1" thickBot="1">
      <c r="A335" s="663" t="s">
        <v>688</v>
      </c>
      <c r="B335" s="663" t="s">
        <v>92</v>
      </c>
      <c r="C335" s="664" t="s">
        <v>689</v>
      </c>
      <c r="D335" s="647">
        <v>3832.760379426647</v>
      </c>
    </row>
    <row r="336" spans="1:4" ht="16.5" thickTop="1" thickBot="1">
      <c r="A336" s="663" t="s">
        <v>691</v>
      </c>
      <c r="B336" s="663" t="s">
        <v>377</v>
      </c>
      <c r="C336" s="664" t="s">
        <v>692</v>
      </c>
      <c r="D336" s="647">
        <v>5654.1488028989988</v>
      </c>
    </row>
    <row r="337" spans="1:4" ht="16.5" thickTop="1" thickBot="1">
      <c r="A337" s="663" t="s">
        <v>696</v>
      </c>
      <c r="B337" s="663" t="s">
        <v>92</v>
      </c>
      <c r="C337" s="664" t="s">
        <v>697</v>
      </c>
      <c r="D337" s="647">
        <v>495159.10463040823</v>
      </c>
    </row>
    <row r="338" spans="1:4" ht="16.5" thickTop="1" thickBot="1">
      <c r="A338" s="663" t="s">
        <v>694</v>
      </c>
      <c r="B338" s="663" t="s">
        <v>92</v>
      </c>
      <c r="C338" s="664" t="s">
        <v>695</v>
      </c>
      <c r="D338" s="647">
        <v>80000.19050910286</v>
      </c>
    </row>
    <row r="339" spans="1:4" ht="16.5" thickTop="1" thickBot="1">
      <c r="A339" s="663" t="s">
        <v>693</v>
      </c>
      <c r="B339" s="663" t="s">
        <v>144</v>
      </c>
      <c r="C339" s="664" t="s">
        <v>2330</v>
      </c>
      <c r="D339" s="647">
        <v>452966.68348354899</v>
      </c>
    </row>
    <row r="340" spans="1:4" ht="31.5" thickTop="1" thickBot="1">
      <c r="A340" s="663" t="s">
        <v>648</v>
      </c>
      <c r="B340" s="663" t="s">
        <v>92</v>
      </c>
      <c r="C340" s="664" t="s">
        <v>1927</v>
      </c>
      <c r="D340" s="647">
        <v>1559386.1348829612</v>
      </c>
    </row>
    <row r="341" spans="1:4" ht="31.5" thickTop="1" thickBot="1">
      <c r="A341" s="663" t="s">
        <v>698</v>
      </c>
      <c r="B341" s="663" t="s">
        <v>92</v>
      </c>
      <c r="C341" s="664" t="s">
        <v>699</v>
      </c>
      <c r="D341" s="647">
        <v>1550666.5404508368</v>
      </c>
    </row>
    <row r="342" spans="1:4" ht="31.5" thickTop="1" thickBot="1">
      <c r="A342" s="663" t="s">
        <v>649</v>
      </c>
      <c r="B342" s="663" t="s">
        <v>92</v>
      </c>
      <c r="C342" s="664" t="s">
        <v>1928</v>
      </c>
      <c r="D342" s="647">
        <v>975990.85098794359</v>
      </c>
    </row>
    <row r="343" spans="1:4" ht="31.5" thickTop="1" thickBot="1">
      <c r="A343" s="663" t="s">
        <v>700</v>
      </c>
      <c r="B343" s="663" t="s">
        <v>92</v>
      </c>
      <c r="C343" s="664" t="s">
        <v>701</v>
      </c>
      <c r="D343" s="647">
        <v>947124.46230240073</v>
      </c>
    </row>
    <row r="344" spans="1:4" ht="16.5" thickTop="1" thickBot="1">
      <c r="A344" s="663" t="s">
        <v>737</v>
      </c>
      <c r="B344" s="663" t="s">
        <v>387</v>
      </c>
      <c r="C344" s="664" t="s">
        <v>2331</v>
      </c>
      <c r="D344" s="647">
        <v>68995.101580146846</v>
      </c>
    </row>
    <row r="345" spans="1:4" ht="16.5" thickTop="1" thickBot="1">
      <c r="A345" s="663" t="s">
        <v>702</v>
      </c>
      <c r="B345" s="663" t="s">
        <v>377</v>
      </c>
      <c r="C345" s="664" t="s">
        <v>2332</v>
      </c>
      <c r="D345" s="647">
        <v>78436.27701042869</v>
      </c>
    </row>
    <row r="346" spans="1:4" ht="16.5" thickTop="1" thickBot="1">
      <c r="A346" s="663" t="s">
        <v>703</v>
      </c>
      <c r="B346" s="663" t="s">
        <v>144</v>
      </c>
      <c r="C346" s="664" t="s">
        <v>2333</v>
      </c>
      <c r="D346" s="647">
        <v>48193.766848552259</v>
      </c>
    </row>
    <row r="347" spans="1:4" ht="16.5" thickTop="1" thickBot="1">
      <c r="A347" s="663" t="s">
        <v>708</v>
      </c>
      <c r="B347" s="663" t="s">
        <v>92</v>
      </c>
      <c r="C347" s="664" t="s">
        <v>2334</v>
      </c>
      <c r="D347" s="647">
        <v>75549.052089799414</v>
      </c>
    </row>
    <row r="348" spans="1:4" ht="16.5" thickTop="1" thickBot="1">
      <c r="A348" s="663" t="s">
        <v>713</v>
      </c>
      <c r="B348" s="663" t="s">
        <v>144</v>
      </c>
      <c r="C348" s="664" t="s">
        <v>1931</v>
      </c>
      <c r="D348" s="647">
        <v>13683.690285770179</v>
      </c>
    </row>
    <row r="349" spans="1:4" ht="16.5" thickTop="1" thickBot="1">
      <c r="A349" s="663" t="s">
        <v>704</v>
      </c>
      <c r="B349" s="663" t="s">
        <v>144</v>
      </c>
      <c r="C349" s="664" t="s">
        <v>2335</v>
      </c>
      <c r="D349" s="647">
        <v>70496.408478698184</v>
      </c>
    </row>
    <row r="350" spans="1:4" ht="16.5" thickTop="1" thickBot="1">
      <c r="A350" s="663" t="s">
        <v>705</v>
      </c>
      <c r="B350" s="663" t="s">
        <v>144</v>
      </c>
      <c r="C350" s="664" t="s">
        <v>2336</v>
      </c>
      <c r="D350" s="647">
        <v>8292.0296670288044</v>
      </c>
    </row>
    <row r="351" spans="1:4" ht="16.5" thickTop="1" thickBot="1">
      <c r="A351" s="663" t="s">
        <v>736</v>
      </c>
      <c r="B351" s="663" t="s">
        <v>144</v>
      </c>
      <c r="C351" s="664" t="s">
        <v>1933</v>
      </c>
      <c r="D351" s="647">
        <v>141368.32208388389</v>
      </c>
    </row>
    <row r="352" spans="1:4" ht="16.5" thickTop="1" thickBot="1">
      <c r="A352" s="663" t="s">
        <v>709</v>
      </c>
      <c r="B352" s="663" t="s">
        <v>144</v>
      </c>
      <c r="C352" s="664" t="s">
        <v>710</v>
      </c>
      <c r="D352" s="647">
        <v>332361.55834613915</v>
      </c>
    </row>
    <row r="353" spans="1:4" ht="16.5" thickTop="1" thickBot="1">
      <c r="A353" s="663" t="s">
        <v>711</v>
      </c>
      <c r="B353" s="663" t="s">
        <v>144</v>
      </c>
      <c r="C353" s="664" t="s">
        <v>712</v>
      </c>
      <c r="D353" s="647">
        <v>921648.46668298612</v>
      </c>
    </row>
    <row r="354" spans="1:4" ht="16.5" thickTop="1" thickBot="1">
      <c r="A354" s="663" t="s">
        <v>707</v>
      </c>
      <c r="B354" s="663" t="s">
        <v>144</v>
      </c>
      <c r="C354" s="664" t="s">
        <v>2337</v>
      </c>
      <c r="D354" s="647">
        <v>2284.9148415812701</v>
      </c>
    </row>
    <row r="355" spans="1:4" ht="16.5" thickTop="1" thickBot="1">
      <c r="A355" s="663" t="s">
        <v>706</v>
      </c>
      <c r="B355" s="663" t="s">
        <v>144</v>
      </c>
      <c r="C355" s="664" t="s">
        <v>1930</v>
      </c>
      <c r="D355" s="647">
        <v>3242.7216603999891</v>
      </c>
    </row>
    <row r="356" spans="1:4" ht="16.5" thickTop="1" thickBot="1">
      <c r="A356" s="663" t="s">
        <v>716</v>
      </c>
      <c r="B356" s="663" t="s">
        <v>144</v>
      </c>
      <c r="C356" s="664" t="s">
        <v>717</v>
      </c>
      <c r="D356" s="647">
        <v>45385.410912189531</v>
      </c>
    </row>
    <row r="357" spans="1:4" ht="16.5" thickTop="1" thickBot="1">
      <c r="A357" s="663" t="s">
        <v>714</v>
      </c>
      <c r="B357" s="663" t="s">
        <v>144</v>
      </c>
      <c r="C357" s="664" t="s">
        <v>2338</v>
      </c>
      <c r="D357" s="647">
        <v>370050.11657685245</v>
      </c>
    </row>
    <row r="358" spans="1:4" ht="16.5" thickTop="1" thickBot="1">
      <c r="A358" s="663" t="s">
        <v>715</v>
      </c>
      <c r="B358" s="663" t="s">
        <v>144</v>
      </c>
      <c r="C358" s="664" t="s">
        <v>2339</v>
      </c>
      <c r="D358" s="647">
        <v>336842.90740674891</v>
      </c>
    </row>
    <row r="359" spans="1:4" ht="16.5" thickTop="1" thickBot="1">
      <c r="A359" s="663" t="s">
        <v>718</v>
      </c>
      <c r="B359" s="663" t="s">
        <v>144</v>
      </c>
      <c r="C359" s="664" t="s">
        <v>719</v>
      </c>
      <c r="D359" s="647">
        <v>110423.03996567051</v>
      </c>
    </row>
    <row r="360" spans="1:4" ht="16.5" thickTop="1" thickBot="1">
      <c r="A360" s="663" t="s">
        <v>720</v>
      </c>
      <c r="B360" s="663" t="s">
        <v>144</v>
      </c>
      <c r="C360" s="664" t="s">
        <v>721</v>
      </c>
      <c r="D360" s="647">
        <v>139374.36414878431</v>
      </c>
    </row>
    <row r="361" spans="1:4" ht="16.5" thickTop="1" thickBot="1">
      <c r="A361" s="663" t="s">
        <v>722</v>
      </c>
      <c r="B361" s="663" t="s">
        <v>144</v>
      </c>
      <c r="C361" s="664" t="s">
        <v>723</v>
      </c>
      <c r="D361" s="647">
        <v>184480.9765460272</v>
      </c>
    </row>
    <row r="362" spans="1:4" ht="16.5" thickTop="1" thickBot="1">
      <c r="A362" s="663" t="s">
        <v>724</v>
      </c>
      <c r="B362" s="663" t="s">
        <v>144</v>
      </c>
      <c r="C362" s="664" t="s">
        <v>725</v>
      </c>
      <c r="D362" s="647">
        <v>234402.33970477359</v>
      </c>
    </row>
    <row r="363" spans="1:4" ht="16.5" thickTop="1" thickBot="1">
      <c r="A363" s="663" t="s">
        <v>726</v>
      </c>
      <c r="B363" s="663" t="s">
        <v>144</v>
      </c>
      <c r="C363" s="664" t="s">
        <v>2340</v>
      </c>
      <c r="D363" s="647">
        <v>180451.55753932981</v>
      </c>
    </row>
    <row r="364" spans="1:4" ht="16.5" thickTop="1" thickBot="1">
      <c r="A364" s="663" t="s">
        <v>738</v>
      </c>
      <c r="B364" s="663" t="s">
        <v>144</v>
      </c>
      <c r="C364" s="664" t="s">
        <v>2341</v>
      </c>
      <c r="D364" s="647">
        <v>144376.97948491454</v>
      </c>
    </row>
    <row r="365" spans="1:4" ht="16.5" thickTop="1" thickBot="1">
      <c r="A365" s="663" t="s">
        <v>727</v>
      </c>
      <c r="B365" s="663" t="s">
        <v>144</v>
      </c>
      <c r="C365" s="664" t="s">
        <v>728</v>
      </c>
      <c r="D365" s="647">
        <v>60430.904098234401</v>
      </c>
    </row>
    <row r="366" spans="1:4" ht="16.5" thickTop="1" thickBot="1">
      <c r="A366" s="663" t="s">
        <v>729</v>
      </c>
      <c r="B366" s="663" t="s">
        <v>144</v>
      </c>
      <c r="C366" s="664" t="s">
        <v>1932</v>
      </c>
      <c r="D366" s="647">
        <v>62228.204004397427</v>
      </c>
    </row>
    <row r="367" spans="1:4" ht="16.5" thickTop="1" thickBot="1">
      <c r="A367" s="663" t="s">
        <v>730</v>
      </c>
      <c r="B367" s="663" t="s">
        <v>92</v>
      </c>
      <c r="C367" s="664" t="s">
        <v>2342</v>
      </c>
      <c r="D367" s="647">
        <v>60150.519179776602</v>
      </c>
    </row>
    <row r="368" spans="1:4" ht="16.5" thickTop="1" thickBot="1">
      <c r="A368" s="663" t="s">
        <v>732</v>
      </c>
      <c r="B368" s="663" t="s">
        <v>92</v>
      </c>
      <c r="C368" s="664" t="s">
        <v>733</v>
      </c>
      <c r="D368" s="647">
        <v>3002.901421043442</v>
      </c>
    </row>
    <row r="369" spans="1:4" ht="16.5" thickTop="1" thickBot="1">
      <c r="A369" s="663" t="s">
        <v>731</v>
      </c>
      <c r="B369" s="663" t="s">
        <v>92</v>
      </c>
      <c r="C369" s="664" t="s">
        <v>2343</v>
      </c>
      <c r="D369" s="647">
        <v>924.19364462295471</v>
      </c>
    </row>
    <row r="370" spans="1:4" ht="16.5" thickTop="1" thickBot="1">
      <c r="A370" s="663" t="s">
        <v>734</v>
      </c>
      <c r="B370" s="663" t="s">
        <v>92</v>
      </c>
      <c r="C370" s="664" t="s">
        <v>735</v>
      </c>
      <c r="D370" s="647">
        <v>40863.807029215699</v>
      </c>
    </row>
    <row r="371" spans="1:4" ht="16.5" thickTop="1" thickBot="1">
      <c r="A371" s="663" t="s">
        <v>741</v>
      </c>
      <c r="B371" s="663" t="s">
        <v>92</v>
      </c>
      <c r="C371" s="664" t="s">
        <v>1934</v>
      </c>
      <c r="D371" s="647">
        <v>36131.023705923784</v>
      </c>
    </row>
    <row r="372" spans="1:4" ht="16.5" thickTop="1" thickBot="1">
      <c r="A372" s="663" t="s">
        <v>739</v>
      </c>
      <c r="B372" s="663" t="s">
        <v>377</v>
      </c>
      <c r="C372" s="664" t="s">
        <v>740</v>
      </c>
      <c r="D372" s="647">
        <v>3374.1585942513175</v>
      </c>
    </row>
    <row r="373" spans="1:4" ht="16.5" thickTop="1" thickBot="1">
      <c r="A373" s="192"/>
      <c r="B373" s="192"/>
      <c r="C373" s="197"/>
      <c r="D373" s="646"/>
    </row>
    <row r="374"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8" style="157" customWidth="1"/>
    <col min="2" max="2" width="9.140625" customWidth="1"/>
    <col min="3" max="3" width="101.5703125" customWidth="1"/>
    <col min="4" max="4" width="17.140625" style="183" customWidth="1"/>
    <col min="5" max="5" width="12.5703125" customWidth="1"/>
  </cols>
  <sheetData>
    <row r="1" spans="1:5" ht="99.75" customHeight="1" thickTop="1" thickBot="1">
      <c r="A1" s="687" t="s">
        <v>1850</v>
      </c>
      <c r="B1" s="688"/>
      <c r="C1" s="688"/>
      <c r="D1" s="689"/>
    </row>
    <row r="2" spans="1:5" ht="16.5" thickTop="1" thickBot="1">
      <c r="A2" s="686" t="s">
        <v>1409</v>
      </c>
      <c r="B2" s="686"/>
      <c r="C2" s="686"/>
      <c r="D2" s="686"/>
    </row>
    <row r="3" spans="1:5" ht="16.5" thickTop="1" thickBot="1">
      <c r="A3" s="690"/>
      <c r="B3" s="690"/>
      <c r="C3" s="690"/>
      <c r="D3" s="690"/>
    </row>
    <row r="4" spans="1:5" ht="16.5" thickTop="1" thickBot="1">
      <c r="A4" s="691"/>
      <c r="B4" s="691"/>
      <c r="C4" s="691"/>
      <c r="D4" s="691"/>
    </row>
    <row r="5" spans="1:5" ht="30" customHeight="1" thickTop="1" thickBot="1">
      <c r="A5" s="199"/>
      <c r="B5" s="100"/>
      <c r="C5" s="101"/>
      <c r="D5" s="187"/>
    </row>
    <row r="6" spans="1:5" ht="30" customHeight="1" thickTop="1" thickBot="1">
      <c r="A6" s="200" t="s">
        <v>1266</v>
      </c>
      <c r="B6" s="100" t="s">
        <v>339</v>
      </c>
      <c r="C6" s="102" t="s">
        <v>2026</v>
      </c>
      <c r="D6" s="649">
        <v>1234.2754057176401</v>
      </c>
    </row>
    <row r="7" spans="1:5" ht="30" customHeight="1" thickTop="1" thickBot="1">
      <c r="A7" s="200" t="s">
        <v>1352</v>
      </c>
      <c r="B7" s="100" t="s">
        <v>339</v>
      </c>
      <c r="C7" s="102" t="s">
        <v>2025</v>
      </c>
      <c r="D7" s="649">
        <v>1542.84425714705</v>
      </c>
      <c r="E7" s="103"/>
    </row>
    <row r="8" spans="1:5" ht="30" customHeight="1" thickTop="1" thickBot="1">
      <c r="A8" s="200" t="s">
        <v>1364</v>
      </c>
      <c r="B8" s="100" t="s">
        <v>339</v>
      </c>
      <c r="C8" s="102" t="s">
        <v>2027</v>
      </c>
      <c r="D8" s="649">
        <v>1542.84425714705</v>
      </c>
    </row>
    <row r="9" spans="1:5" ht="30" customHeight="1" thickTop="1" thickBot="1">
      <c r="A9" s="200" t="s">
        <v>1225</v>
      </c>
      <c r="B9" s="100" t="s">
        <v>1223</v>
      </c>
      <c r="C9" s="102" t="s">
        <v>1226</v>
      </c>
      <c r="D9" s="649">
        <v>949.36349956448498</v>
      </c>
    </row>
    <row r="10" spans="1:5" ht="30" customHeight="1" thickTop="1" thickBot="1">
      <c r="A10" s="200" t="s">
        <v>1388</v>
      </c>
      <c r="B10" s="100" t="s">
        <v>339</v>
      </c>
      <c r="C10" s="102" t="s">
        <v>1389</v>
      </c>
      <c r="D10" s="649">
        <v>1234.2754057176401</v>
      </c>
    </row>
    <row r="11" spans="1:5" ht="30" customHeight="1" thickTop="1" thickBot="1">
      <c r="A11" s="200" t="s">
        <v>1329</v>
      </c>
      <c r="B11" s="100" t="s">
        <v>339</v>
      </c>
      <c r="C11" s="102" t="s">
        <v>1330</v>
      </c>
      <c r="D11" s="649">
        <v>937.83502784913287</v>
      </c>
    </row>
    <row r="12" spans="1:5" ht="30" customHeight="1" thickTop="1" thickBot="1">
      <c r="A12" s="200" t="s">
        <v>1331</v>
      </c>
      <c r="B12" s="100" t="s">
        <v>339</v>
      </c>
      <c r="C12" s="102" t="s">
        <v>1332</v>
      </c>
      <c r="D12" s="649">
        <v>937.83502784913287</v>
      </c>
    </row>
    <row r="13" spans="1:5" ht="30" customHeight="1" thickTop="1" thickBot="1">
      <c r="A13" s="200" t="s">
        <v>1333</v>
      </c>
      <c r="B13" s="100" t="s">
        <v>339</v>
      </c>
      <c r="C13" s="102" t="s">
        <v>1334</v>
      </c>
      <c r="D13" s="649">
        <v>937.83502784913287</v>
      </c>
    </row>
    <row r="14" spans="1:5" ht="30" customHeight="1" thickTop="1" thickBot="1">
      <c r="A14" s="200" t="s">
        <v>1335</v>
      </c>
      <c r="B14" s="100" t="s">
        <v>339</v>
      </c>
      <c r="C14" s="102" t="s">
        <v>1336</v>
      </c>
      <c r="D14" s="649">
        <v>937.83502784913287</v>
      </c>
    </row>
    <row r="15" spans="1:5" ht="30" customHeight="1" thickTop="1" thickBot="1">
      <c r="A15" s="200" t="s">
        <v>1317</v>
      </c>
      <c r="B15" s="100" t="s">
        <v>339</v>
      </c>
      <c r="C15" s="102" t="s">
        <v>1860</v>
      </c>
      <c r="D15" s="649">
        <v>1234.2754057176401</v>
      </c>
    </row>
    <row r="16" spans="1:5" ht="30" customHeight="1" thickTop="1" thickBot="1">
      <c r="A16" s="200" t="s">
        <v>1227</v>
      </c>
      <c r="B16" s="100" t="s">
        <v>339</v>
      </c>
      <c r="C16" s="102" t="s">
        <v>1228</v>
      </c>
      <c r="D16" s="649">
        <v>1234.2754057176401</v>
      </c>
    </row>
    <row r="17" spans="1:4" ht="30" customHeight="1" thickTop="1" thickBot="1">
      <c r="A17" s="200" t="s">
        <v>1229</v>
      </c>
      <c r="B17" s="100" t="s">
        <v>339</v>
      </c>
      <c r="C17" s="102" t="s">
        <v>1230</v>
      </c>
      <c r="D17" s="649">
        <v>1234.2754057176401</v>
      </c>
    </row>
    <row r="18" spans="1:4" ht="30" customHeight="1" thickTop="1" thickBot="1">
      <c r="A18" s="200" t="s">
        <v>1231</v>
      </c>
      <c r="B18" s="100" t="s">
        <v>339</v>
      </c>
      <c r="C18" s="102" t="s">
        <v>1232</v>
      </c>
      <c r="D18" s="649">
        <v>1234.2754057176401</v>
      </c>
    </row>
    <row r="19" spans="1:4" ht="30" customHeight="1" thickTop="1" thickBot="1">
      <c r="A19" s="200" t="s">
        <v>1235</v>
      </c>
      <c r="B19" s="100" t="s">
        <v>339</v>
      </c>
      <c r="C19" s="102" t="s">
        <v>1236</v>
      </c>
      <c r="D19" s="649">
        <v>1234.2754057176401</v>
      </c>
    </row>
    <row r="20" spans="1:4" ht="30" customHeight="1" thickTop="1" thickBot="1">
      <c r="A20" s="200" t="s">
        <v>1407</v>
      </c>
      <c r="B20" s="100" t="s">
        <v>339</v>
      </c>
      <c r="C20" s="102" t="s">
        <v>1869</v>
      </c>
      <c r="D20" s="649">
        <v>937.83502784913287</v>
      </c>
    </row>
    <row r="21" spans="1:4" ht="30" customHeight="1" thickTop="1" thickBot="1">
      <c r="A21" s="200" t="s">
        <v>1239</v>
      </c>
      <c r="B21" s="100" t="s">
        <v>339</v>
      </c>
      <c r="C21" s="102" t="s">
        <v>1240</v>
      </c>
      <c r="D21" s="649">
        <v>1851.4131085764604</v>
      </c>
    </row>
    <row r="22" spans="1:4" ht="30" customHeight="1" thickTop="1" thickBot="1">
      <c r="A22" s="200" t="s">
        <v>1390</v>
      </c>
      <c r="B22" s="100" t="s">
        <v>339</v>
      </c>
      <c r="C22" s="102" t="s">
        <v>1391</v>
      </c>
      <c r="D22" s="649">
        <v>1851.4131085764604</v>
      </c>
    </row>
    <row r="23" spans="1:4" ht="30" customHeight="1" thickTop="1" thickBot="1">
      <c r="A23" s="200" t="s">
        <v>1247</v>
      </c>
      <c r="B23" s="100" t="s">
        <v>339</v>
      </c>
      <c r="C23" s="102" t="s">
        <v>1248</v>
      </c>
      <c r="D23" s="649">
        <v>1234.2754057176401</v>
      </c>
    </row>
    <row r="24" spans="1:4" ht="30" customHeight="1" thickTop="1" thickBot="1">
      <c r="A24" s="200" t="s">
        <v>1269</v>
      </c>
      <c r="B24" s="100" t="s">
        <v>339</v>
      </c>
      <c r="C24" s="102" t="s">
        <v>1270</v>
      </c>
      <c r="D24" s="649">
        <v>1234.2754057176401</v>
      </c>
    </row>
    <row r="25" spans="1:4" ht="30" customHeight="1" thickTop="1" thickBot="1">
      <c r="A25" s="200" t="s">
        <v>1241</v>
      </c>
      <c r="B25" s="100" t="s">
        <v>339</v>
      </c>
      <c r="C25" s="102" t="s">
        <v>1242</v>
      </c>
      <c r="D25" s="649">
        <v>1234.2754057176401</v>
      </c>
    </row>
    <row r="26" spans="1:4" ht="30" customHeight="1" thickTop="1" thickBot="1">
      <c r="A26" s="200" t="s">
        <v>1246</v>
      </c>
      <c r="B26" s="100" t="s">
        <v>339</v>
      </c>
      <c r="C26" s="102" t="s">
        <v>1242</v>
      </c>
      <c r="D26" s="649">
        <v>1234.2754057176401</v>
      </c>
    </row>
    <row r="27" spans="1:4" ht="30" customHeight="1" thickTop="1" thickBot="1">
      <c r="A27" s="200" t="s">
        <v>1303</v>
      </c>
      <c r="B27" s="100" t="s">
        <v>339</v>
      </c>
      <c r="C27" s="102" t="s">
        <v>1304</v>
      </c>
      <c r="D27" s="649">
        <v>1234.2754057176401</v>
      </c>
    </row>
    <row r="28" spans="1:4" ht="30" customHeight="1" thickTop="1" thickBot="1">
      <c r="A28" s="200" t="s">
        <v>1249</v>
      </c>
      <c r="B28" s="100" t="s">
        <v>339</v>
      </c>
      <c r="C28" s="102" t="s">
        <v>1250</v>
      </c>
      <c r="D28" s="649">
        <v>1234.2754057176401</v>
      </c>
    </row>
    <row r="29" spans="1:4" ht="30" customHeight="1" thickTop="1" thickBot="1">
      <c r="A29" s="200" t="s">
        <v>1254</v>
      </c>
      <c r="B29" s="100" t="s">
        <v>339</v>
      </c>
      <c r="C29" s="102" t="s">
        <v>1255</v>
      </c>
      <c r="D29" s="649">
        <v>1234.2754057176401</v>
      </c>
    </row>
    <row r="30" spans="1:4" ht="30" customHeight="1" thickTop="1" thickBot="1">
      <c r="A30" s="200" t="s">
        <v>1252</v>
      </c>
      <c r="B30" s="100" t="s">
        <v>339</v>
      </c>
      <c r="C30" s="102" t="s">
        <v>1253</v>
      </c>
      <c r="D30" s="649">
        <v>1234.2754057176401</v>
      </c>
    </row>
    <row r="31" spans="1:4" ht="30" customHeight="1" thickTop="1" thickBot="1">
      <c r="A31" s="200" t="s">
        <v>1267</v>
      </c>
      <c r="B31" s="100" t="s">
        <v>339</v>
      </c>
      <c r="C31" s="102" t="s">
        <v>1268</v>
      </c>
      <c r="D31" s="649">
        <v>1234.2754057176401</v>
      </c>
    </row>
    <row r="32" spans="1:4" ht="30" customHeight="1" thickTop="1" thickBot="1">
      <c r="A32" s="200" t="s">
        <v>1256</v>
      </c>
      <c r="B32" s="100" t="s">
        <v>339</v>
      </c>
      <c r="C32" s="102" t="s">
        <v>1257</v>
      </c>
      <c r="D32" s="649">
        <v>1234.2754057176401</v>
      </c>
    </row>
    <row r="33" spans="1:4" ht="30" customHeight="1" thickTop="1" thickBot="1">
      <c r="A33" s="200" t="s">
        <v>1272</v>
      </c>
      <c r="B33" s="100" t="s">
        <v>339</v>
      </c>
      <c r="C33" s="102" t="s">
        <v>1257</v>
      </c>
      <c r="D33" s="649">
        <v>1234.2754057176401</v>
      </c>
    </row>
    <row r="34" spans="1:4" ht="30" customHeight="1" thickTop="1" thickBot="1">
      <c r="A34" s="200" t="s">
        <v>1273</v>
      </c>
      <c r="B34" s="100" t="s">
        <v>339</v>
      </c>
      <c r="C34" s="102" t="s">
        <v>1274</v>
      </c>
      <c r="D34" s="649">
        <v>1234.2754057176401</v>
      </c>
    </row>
    <row r="35" spans="1:4" ht="30" customHeight="1" thickTop="1" thickBot="1">
      <c r="A35" s="200" t="s">
        <v>1323</v>
      </c>
      <c r="B35" s="100" t="s">
        <v>339</v>
      </c>
      <c r="C35" s="102" t="s">
        <v>1864</v>
      </c>
      <c r="D35" s="649">
        <v>1234.2754057176401</v>
      </c>
    </row>
    <row r="36" spans="1:4" ht="30" customHeight="1" thickTop="1" thickBot="1">
      <c r="A36" s="200" t="s">
        <v>1404</v>
      </c>
      <c r="B36" s="100" t="s">
        <v>339</v>
      </c>
      <c r="C36" s="102" t="s">
        <v>1405</v>
      </c>
      <c r="D36" s="649">
        <v>1234.2754057176401</v>
      </c>
    </row>
    <row r="37" spans="1:4" ht="30" customHeight="1" thickTop="1" thickBot="1">
      <c r="A37" s="200" t="s">
        <v>1385</v>
      </c>
      <c r="B37" s="100" t="s">
        <v>339</v>
      </c>
      <c r="C37" s="102" t="s">
        <v>1386</v>
      </c>
      <c r="D37" s="649">
        <v>1234.2754057176401</v>
      </c>
    </row>
    <row r="38" spans="1:4" ht="30" customHeight="1" thickTop="1" thickBot="1">
      <c r="A38" s="200" t="s">
        <v>1264</v>
      </c>
      <c r="B38" s="100" t="s">
        <v>339</v>
      </c>
      <c r="C38" s="102" t="s">
        <v>1265</v>
      </c>
      <c r="D38" s="649">
        <v>1234.2754057176401</v>
      </c>
    </row>
    <row r="39" spans="1:4" ht="30" customHeight="1" thickTop="1" thickBot="1">
      <c r="A39" s="200" t="s">
        <v>1221</v>
      </c>
      <c r="B39" s="100" t="s">
        <v>1223</v>
      </c>
      <c r="C39" s="102" t="s">
        <v>1280</v>
      </c>
      <c r="D39" s="649">
        <v>1234.2754057176401</v>
      </c>
    </row>
    <row r="40" spans="1:4" ht="30" customHeight="1" thickTop="1" thickBot="1">
      <c r="A40" s="200" t="s">
        <v>1261</v>
      </c>
      <c r="B40" s="100" t="s">
        <v>339</v>
      </c>
      <c r="C40" s="102" t="s">
        <v>1262</v>
      </c>
      <c r="D40" s="649">
        <v>1234.2754057176401</v>
      </c>
    </row>
    <row r="41" spans="1:4" ht="30" customHeight="1" thickTop="1" thickBot="1">
      <c r="A41" s="200" t="s">
        <v>1259</v>
      </c>
      <c r="B41" s="100" t="s">
        <v>339</v>
      </c>
      <c r="C41" s="102" t="s">
        <v>1260</v>
      </c>
      <c r="D41" s="649">
        <v>1234.2754057176401</v>
      </c>
    </row>
    <row r="42" spans="1:4" ht="30" customHeight="1" thickTop="1" thickBot="1">
      <c r="A42" s="200" t="s">
        <v>1392</v>
      </c>
      <c r="B42" s="100" t="s">
        <v>339</v>
      </c>
      <c r="C42" s="102" t="s">
        <v>1260</v>
      </c>
      <c r="D42" s="649">
        <v>1234.2754057176401</v>
      </c>
    </row>
    <row r="43" spans="1:4" ht="30" customHeight="1" thickTop="1" thickBot="1">
      <c r="A43" s="200" t="s">
        <v>1233</v>
      </c>
      <c r="B43" s="100" t="s">
        <v>339</v>
      </c>
      <c r="C43" s="102" t="s">
        <v>1234</v>
      </c>
      <c r="D43" s="649">
        <v>1234.2754057176401</v>
      </c>
    </row>
    <row r="44" spans="1:4" ht="30" customHeight="1" thickTop="1" thickBot="1">
      <c r="A44" s="200" t="s">
        <v>1387</v>
      </c>
      <c r="B44" s="100" t="s">
        <v>339</v>
      </c>
      <c r="C44" s="102" t="s">
        <v>1234</v>
      </c>
      <c r="D44" s="649">
        <v>1234.2754057176401</v>
      </c>
    </row>
    <row r="45" spans="1:4" ht="30" customHeight="1" thickTop="1" thickBot="1">
      <c r="A45" s="200" t="s">
        <v>1278</v>
      </c>
      <c r="B45" s="100" t="s">
        <v>339</v>
      </c>
      <c r="C45" s="102" t="s">
        <v>1279</v>
      </c>
      <c r="D45" s="649">
        <v>1234.2754057176401</v>
      </c>
    </row>
    <row r="46" spans="1:4" ht="30" customHeight="1" thickTop="1" thickBot="1">
      <c r="A46" s="200" t="s">
        <v>1287</v>
      </c>
      <c r="B46" s="100" t="s">
        <v>339</v>
      </c>
      <c r="C46" s="102" t="s">
        <v>1288</v>
      </c>
      <c r="D46" s="649">
        <v>1234.2754057176401</v>
      </c>
    </row>
    <row r="47" spans="1:4" ht="30" customHeight="1" thickTop="1" thickBot="1">
      <c r="A47" s="200" t="s">
        <v>1291</v>
      </c>
      <c r="B47" s="100" t="s">
        <v>339</v>
      </c>
      <c r="C47" s="102" t="s">
        <v>1292</v>
      </c>
      <c r="D47" s="649">
        <v>1234.2754057176401</v>
      </c>
    </row>
    <row r="48" spans="1:4" ht="30" customHeight="1" thickTop="1" thickBot="1">
      <c r="A48" s="200" t="s">
        <v>1283</v>
      </c>
      <c r="B48" s="100" t="s">
        <v>1223</v>
      </c>
      <c r="C48" s="102" t="s">
        <v>1284</v>
      </c>
      <c r="D48" s="649">
        <v>1234.2754057176401</v>
      </c>
    </row>
    <row r="49" spans="1:4" ht="30" customHeight="1" thickTop="1" thickBot="1">
      <c r="A49" s="200" t="s">
        <v>1281</v>
      </c>
      <c r="B49" s="100" t="s">
        <v>339</v>
      </c>
      <c r="C49" s="102" t="s">
        <v>1282</v>
      </c>
      <c r="D49" s="649">
        <v>1234.2754057176401</v>
      </c>
    </row>
    <row r="50" spans="1:4" ht="30" customHeight="1" thickTop="1" thickBot="1">
      <c r="A50" s="200" t="s">
        <v>1285</v>
      </c>
      <c r="B50" s="100" t="s">
        <v>339</v>
      </c>
      <c r="C50" s="102" t="s">
        <v>1286</v>
      </c>
      <c r="D50" s="649">
        <v>1234.2754057176401</v>
      </c>
    </row>
    <row r="51" spans="1:4" ht="30" customHeight="1" thickTop="1" thickBot="1">
      <c r="A51" s="200" t="s">
        <v>1314</v>
      </c>
      <c r="B51" s="100" t="s">
        <v>1306</v>
      </c>
      <c r="C51" s="102" t="s">
        <v>1315</v>
      </c>
      <c r="D51" s="649">
        <v>1234.2754057176401</v>
      </c>
    </row>
    <row r="52" spans="1:4" ht="30" customHeight="1" thickTop="1" thickBot="1">
      <c r="A52" s="200" t="s">
        <v>1316</v>
      </c>
      <c r="B52" s="100" t="s">
        <v>1306</v>
      </c>
      <c r="C52" s="102" t="s">
        <v>1315</v>
      </c>
      <c r="D52" s="649">
        <v>1234.2754057176401</v>
      </c>
    </row>
    <row r="53" spans="1:4" ht="30" customHeight="1" thickTop="1" thickBot="1">
      <c r="A53" s="200" t="s">
        <v>1289</v>
      </c>
      <c r="B53" s="100" t="s">
        <v>339</v>
      </c>
      <c r="C53" s="102" t="s">
        <v>1290</v>
      </c>
      <c r="D53" s="649">
        <v>1234.2754057176401</v>
      </c>
    </row>
    <row r="54" spans="1:4" ht="30" customHeight="1" thickTop="1" thickBot="1">
      <c r="A54" s="200" t="s">
        <v>1293</v>
      </c>
      <c r="B54" s="100" t="s">
        <v>339</v>
      </c>
      <c r="C54" s="102" t="s">
        <v>1294</v>
      </c>
      <c r="D54" s="649">
        <v>1234.2754057176401</v>
      </c>
    </row>
    <row r="55" spans="1:4" ht="30" customHeight="1" thickTop="1" thickBot="1">
      <c r="A55" s="200" t="s">
        <v>1378</v>
      </c>
      <c r="B55" s="100" t="s">
        <v>339</v>
      </c>
      <c r="C55" s="102" t="s">
        <v>2029</v>
      </c>
      <c r="D55" s="649">
        <v>1234.2754057176401</v>
      </c>
    </row>
    <row r="56" spans="1:4" ht="30" customHeight="1" thickTop="1" thickBot="1">
      <c r="A56" s="200" t="s">
        <v>1379</v>
      </c>
      <c r="B56" s="100" t="s">
        <v>339</v>
      </c>
      <c r="C56" s="102" t="s">
        <v>2030</v>
      </c>
      <c r="D56" s="649">
        <v>1234.2754057176401</v>
      </c>
    </row>
    <row r="57" spans="1:4" ht="30" customHeight="1" thickTop="1" thickBot="1">
      <c r="A57" s="200" t="s">
        <v>1380</v>
      </c>
      <c r="B57" s="100" t="s">
        <v>339</v>
      </c>
      <c r="C57" s="102" t="s">
        <v>2031</v>
      </c>
      <c r="D57" s="649">
        <v>1234.2754057176401</v>
      </c>
    </row>
    <row r="58" spans="1:4" ht="30" customHeight="1" thickTop="1" thickBot="1">
      <c r="A58" s="200" t="s">
        <v>1357</v>
      </c>
      <c r="B58" s="100" t="s">
        <v>339</v>
      </c>
      <c r="C58" s="102" t="s">
        <v>1867</v>
      </c>
      <c r="D58" s="649">
        <v>1234.2754057176401</v>
      </c>
    </row>
    <row r="59" spans="1:4" ht="30" customHeight="1" thickTop="1" thickBot="1">
      <c r="A59" s="200" t="s">
        <v>1295</v>
      </c>
      <c r="B59" s="100" t="s">
        <v>339</v>
      </c>
      <c r="C59" s="102" t="s">
        <v>1296</v>
      </c>
      <c r="D59" s="649">
        <v>1234.2754057176401</v>
      </c>
    </row>
    <row r="60" spans="1:4" ht="30" customHeight="1" thickTop="1" thickBot="1">
      <c r="A60" s="200" t="s">
        <v>1376</v>
      </c>
      <c r="B60" s="100" t="s">
        <v>339</v>
      </c>
      <c r="C60" s="102" t="s">
        <v>1377</v>
      </c>
      <c r="D60" s="649">
        <v>1234.2754057176401</v>
      </c>
    </row>
    <row r="61" spans="1:4" ht="30" customHeight="1" thickTop="1" thickBot="1">
      <c r="A61" s="200" t="s">
        <v>1362</v>
      </c>
      <c r="B61" s="100" t="s">
        <v>339</v>
      </c>
      <c r="C61" s="102" t="s">
        <v>1363</v>
      </c>
      <c r="D61" s="649">
        <v>1234.2754057176401</v>
      </c>
    </row>
    <row r="62" spans="1:4" ht="30" customHeight="1" thickTop="1" thickBot="1">
      <c r="A62" s="200" t="s">
        <v>1369</v>
      </c>
      <c r="B62" s="100" t="s">
        <v>339</v>
      </c>
      <c r="C62" s="102" t="s">
        <v>1370</v>
      </c>
      <c r="D62" s="649">
        <v>1234.2754057176401</v>
      </c>
    </row>
    <row r="63" spans="1:4" ht="30" customHeight="1" thickTop="1" thickBot="1">
      <c r="A63" s="200" t="s">
        <v>1373</v>
      </c>
      <c r="B63" s="100" t="s">
        <v>339</v>
      </c>
      <c r="C63" s="102" t="s">
        <v>1374</v>
      </c>
      <c r="D63" s="649">
        <v>1234.2754057176401</v>
      </c>
    </row>
    <row r="64" spans="1:4" ht="30" customHeight="1" thickTop="1" thickBot="1">
      <c r="A64" s="200" t="s">
        <v>1360</v>
      </c>
      <c r="B64" s="100" t="s">
        <v>339</v>
      </c>
      <c r="C64" s="102" t="s">
        <v>1361</v>
      </c>
      <c r="D64" s="649">
        <v>1234.2754057176401</v>
      </c>
    </row>
    <row r="65" spans="1:4" ht="30" customHeight="1" thickTop="1" thickBot="1">
      <c r="A65" s="200" t="s">
        <v>1297</v>
      </c>
      <c r="B65" s="100" t="s">
        <v>339</v>
      </c>
      <c r="C65" s="102" t="s">
        <v>1298</v>
      </c>
      <c r="D65" s="649">
        <v>1234.2754057176401</v>
      </c>
    </row>
    <row r="66" spans="1:4" ht="30" customHeight="1" thickTop="1" thickBot="1">
      <c r="A66" s="200" t="s">
        <v>1367</v>
      </c>
      <c r="B66" s="100" t="s">
        <v>339</v>
      </c>
      <c r="C66" s="102" t="s">
        <v>1368</v>
      </c>
      <c r="D66" s="649">
        <v>1234.2754057176401</v>
      </c>
    </row>
    <row r="67" spans="1:4" ht="30" customHeight="1" thickTop="1" thickBot="1">
      <c r="A67" s="200" t="s">
        <v>1371</v>
      </c>
      <c r="B67" s="100" t="s">
        <v>339</v>
      </c>
      <c r="C67" s="102" t="s">
        <v>1372</v>
      </c>
      <c r="D67" s="649">
        <v>1234.2754057176401</v>
      </c>
    </row>
    <row r="68" spans="1:4" ht="30" customHeight="1" thickTop="1" thickBot="1">
      <c r="A68" s="200" t="s">
        <v>1343</v>
      </c>
      <c r="B68" s="100" t="s">
        <v>339</v>
      </c>
      <c r="C68" s="102" t="s">
        <v>1344</v>
      </c>
      <c r="D68" s="649">
        <v>1234.2754057176401</v>
      </c>
    </row>
    <row r="69" spans="1:4" ht="30" customHeight="1" thickTop="1" thickBot="1">
      <c r="A69" s="200" t="s">
        <v>1383</v>
      </c>
      <c r="B69" s="100" t="s">
        <v>339</v>
      </c>
      <c r="C69" s="102" t="s">
        <v>2033</v>
      </c>
      <c r="D69" s="649">
        <v>937.83502784913287</v>
      </c>
    </row>
    <row r="70" spans="1:4" ht="30" customHeight="1" thickTop="1" thickBot="1">
      <c r="A70" s="200" t="s">
        <v>1384</v>
      </c>
      <c r="B70" s="100" t="s">
        <v>339</v>
      </c>
      <c r="C70" s="102" t="s">
        <v>2034</v>
      </c>
      <c r="D70" s="649">
        <v>937.83502784913287</v>
      </c>
    </row>
    <row r="71" spans="1:4" ht="30" customHeight="1" thickTop="1" thickBot="1">
      <c r="A71" s="200" t="s">
        <v>1381</v>
      </c>
      <c r="B71" s="100" t="s">
        <v>339</v>
      </c>
      <c r="C71" s="102" t="s">
        <v>2035</v>
      </c>
      <c r="D71" s="649">
        <v>937.83502784913287</v>
      </c>
    </row>
    <row r="72" spans="1:4" ht="30" customHeight="1" thickTop="1" thickBot="1">
      <c r="A72" s="200" t="s">
        <v>1382</v>
      </c>
      <c r="B72" s="100" t="s">
        <v>339</v>
      </c>
      <c r="C72" s="102" t="s">
        <v>2036</v>
      </c>
      <c r="D72" s="649">
        <v>937.83502784913287</v>
      </c>
    </row>
    <row r="73" spans="1:4" ht="30" customHeight="1" thickTop="1" thickBot="1">
      <c r="A73" s="200" t="s">
        <v>1350</v>
      </c>
      <c r="B73" s="100" t="s">
        <v>339</v>
      </c>
      <c r="C73" s="102" t="s">
        <v>1351</v>
      </c>
      <c r="D73" s="649">
        <v>937.83502784913287</v>
      </c>
    </row>
    <row r="74" spans="1:4" ht="30" customHeight="1" thickTop="1" thickBot="1">
      <c r="A74" s="200" t="s">
        <v>1349</v>
      </c>
      <c r="B74" s="100" t="s">
        <v>339</v>
      </c>
      <c r="C74" s="102" t="s">
        <v>1866</v>
      </c>
      <c r="D74" s="649">
        <v>1234.2754057176401</v>
      </c>
    </row>
    <row r="75" spans="1:4" ht="30" customHeight="1" thickTop="1" thickBot="1">
      <c r="A75" s="200" t="s">
        <v>1347</v>
      </c>
      <c r="B75" s="100" t="s">
        <v>339</v>
      </c>
      <c r="C75" s="102" t="s">
        <v>1348</v>
      </c>
      <c r="D75" s="649">
        <v>1234.2754057176401</v>
      </c>
    </row>
    <row r="76" spans="1:4" ht="30" customHeight="1" thickTop="1" thickBot="1">
      <c r="A76" s="200" t="s">
        <v>1375</v>
      </c>
      <c r="B76" s="100" t="s">
        <v>339</v>
      </c>
      <c r="C76" s="102" t="s">
        <v>2028</v>
      </c>
      <c r="D76" s="649">
        <v>1234.2754057176401</v>
      </c>
    </row>
    <row r="77" spans="1:4" ht="30" customHeight="1" thickTop="1" thickBot="1">
      <c r="A77" s="200" t="s">
        <v>1353</v>
      </c>
      <c r="B77" s="100" t="s">
        <v>339</v>
      </c>
      <c r="C77" s="102" t="s">
        <v>1354</v>
      </c>
      <c r="D77" s="649">
        <v>1234.2754057176401</v>
      </c>
    </row>
    <row r="78" spans="1:4" ht="30" customHeight="1" thickTop="1" thickBot="1">
      <c r="A78" s="200" t="s">
        <v>1355</v>
      </c>
      <c r="B78" s="100" t="s">
        <v>339</v>
      </c>
      <c r="C78" s="102" t="s">
        <v>1356</v>
      </c>
      <c r="D78" s="649">
        <v>1234.2754057176401</v>
      </c>
    </row>
    <row r="79" spans="1:4" ht="30" customHeight="1" thickTop="1" thickBot="1">
      <c r="A79" s="200" t="s">
        <v>1358</v>
      </c>
      <c r="B79" s="100" t="s">
        <v>339</v>
      </c>
      <c r="C79" s="102" t="s">
        <v>1359</v>
      </c>
      <c r="D79" s="649">
        <v>1234.2754057176401</v>
      </c>
    </row>
    <row r="80" spans="1:4" ht="30" customHeight="1" thickTop="1" thickBot="1">
      <c r="A80" s="200" t="s">
        <v>1337</v>
      </c>
      <c r="B80" s="100" t="s">
        <v>339</v>
      </c>
      <c r="C80" s="102" t="s">
        <v>1338</v>
      </c>
      <c r="D80" s="649">
        <v>1234.2754057176401</v>
      </c>
    </row>
    <row r="81" spans="1:4" ht="30" customHeight="1" thickTop="1" thickBot="1">
      <c r="A81" s="200" t="s">
        <v>1341</v>
      </c>
      <c r="B81" s="100" t="s">
        <v>339</v>
      </c>
      <c r="C81" s="102" t="s">
        <v>1342</v>
      </c>
      <c r="D81" s="649">
        <v>1234.2754057176401</v>
      </c>
    </row>
    <row r="82" spans="1:4" ht="30" customHeight="1" thickTop="1" thickBot="1">
      <c r="A82" s="200" t="s">
        <v>1345</v>
      </c>
      <c r="B82" s="100" t="s">
        <v>339</v>
      </c>
      <c r="C82" s="102" t="s">
        <v>1346</v>
      </c>
      <c r="D82" s="649">
        <v>1234.2754057176401</v>
      </c>
    </row>
    <row r="83" spans="1:4" ht="30" customHeight="1" thickTop="1" thickBot="1">
      <c r="A83" s="200" t="s">
        <v>1339</v>
      </c>
      <c r="B83" s="100" t="s">
        <v>339</v>
      </c>
      <c r="C83" s="102" t="s">
        <v>1340</v>
      </c>
      <c r="D83" s="649">
        <v>1234.2754057176401</v>
      </c>
    </row>
    <row r="84" spans="1:4" ht="30" customHeight="1" thickTop="1" thickBot="1">
      <c r="A84" s="200" t="s">
        <v>1305</v>
      </c>
      <c r="B84" s="100" t="s">
        <v>339</v>
      </c>
      <c r="C84" s="102" t="s">
        <v>1307</v>
      </c>
      <c r="D84" s="649">
        <v>1234.2754057176401</v>
      </c>
    </row>
    <row r="85" spans="1:4" ht="30" customHeight="1" thickTop="1" thickBot="1">
      <c r="A85" s="200" t="s">
        <v>1308</v>
      </c>
      <c r="B85" s="100" t="s">
        <v>339</v>
      </c>
      <c r="C85" s="102" t="s">
        <v>1859</v>
      </c>
      <c r="D85" s="649">
        <v>1234.2754057176401</v>
      </c>
    </row>
    <row r="86" spans="1:4" ht="30" customHeight="1" thickTop="1" thickBot="1">
      <c r="A86" s="200" t="s">
        <v>1309</v>
      </c>
      <c r="B86" s="100" t="s">
        <v>1306</v>
      </c>
      <c r="C86" s="102" t="s">
        <v>1310</v>
      </c>
      <c r="D86" s="649">
        <v>1234.2754057176401</v>
      </c>
    </row>
    <row r="87" spans="1:4" ht="30" customHeight="1" thickTop="1" thickBot="1">
      <c r="A87" s="200" t="s">
        <v>1311</v>
      </c>
      <c r="B87" s="100" t="s">
        <v>339</v>
      </c>
      <c r="C87" s="102" t="s">
        <v>1312</v>
      </c>
      <c r="D87" s="649">
        <v>1234.2754057176401</v>
      </c>
    </row>
    <row r="88" spans="1:4" ht="30" customHeight="1" thickTop="1" thickBot="1">
      <c r="A88" s="200" t="s">
        <v>1313</v>
      </c>
      <c r="B88" s="100" t="s">
        <v>339</v>
      </c>
      <c r="C88" s="102" t="s">
        <v>1312</v>
      </c>
      <c r="D88" s="649">
        <v>1234.2754057176401</v>
      </c>
    </row>
    <row r="89" spans="1:4" ht="30" customHeight="1" thickTop="1" thickBot="1">
      <c r="A89" s="200" t="s">
        <v>1243</v>
      </c>
      <c r="B89" s="100" t="s">
        <v>339</v>
      </c>
      <c r="C89" s="102" t="s">
        <v>1852</v>
      </c>
      <c r="D89" s="649">
        <v>1371.0742631846788</v>
      </c>
    </row>
    <row r="90" spans="1:4" ht="30" customHeight="1" thickTop="1" thickBot="1">
      <c r="A90" s="200" t="s">
        <v>1365</v>
      </c>
      <c r="B90" s="100" t="s">
        <v>339</v>
      </c>
      <c r="C90" s="102" t="s">
        <v>1366</v>
      </c>
      <c r="D90" s="649">
        <v>1234.2754057176401</v>
      </c>
    </row>
    <row r="91" spans="1:4" ht="30" customHeight="1" thickTop="1" thickBot="1">
      <c r="A91" s="200" t="s">
        <v>1244</v>
      </c>
      <c r="B91" s="100" t="s">
        <v>339</v>
      </c>
      <c r="C91" s="102" t="s">
        <v>1245</v>
      </c>
      <c r="D91" s="649">
        <v>1234.2754057176401</v>
      </c>
    </row>
    <row r="92" spans="1:4" ht="30" customHeight="1" thickTop="1" thickBot="1">
      <c r="A92" s="200" t="s">
        <v>1277</v>
      </c>
      <c r="B92" s="100" t="s">
        <v>339</v>
      </c>
      <c r="C92" s="102" t="s">
        <v>1858</v>
      </c>
      <c r="D92" s="649">
        <v>1371.0742631846788</v>
      </c>
    </row>
    <row r="93" spans="1:4" ht="30" customHeight="1" thickTop="1" thickBot="1">
      <c r="A93" s="200" t="s">
        <v>1408</v>
      </c>
      <c r="B93" s="100" t="s">
        <v>1406</v>
      </c>
      <c r="C93" s="102" t="s">
        <v>1870</v>
      </c>
      <c r="D93" s="649">
        <v>39.95152406385742</v>
      </c>
    </row>
    <row r="94" spans="1:4" ht="30" customHeight="1" thickTop="1" thickBot="1">
      <c r="A94" s="200" t="s">
        <v>1399</v>
      </c>
      <c r="B94" s="100" t="s">
        <v>92</v>
      </c>
      <c r="C94" s="102" t="s">
        <v>1868</v>
      </c>
      <c r="D94" s="649">
        <v>359996.9933343117</v>
      </c>
    </row>
    <row r="95" spans="1:4" ht="30" customHeight="1" thickTop="1" thickBot="1">
      <c r="A95" s="200" t="s">
        <v>1222</v>
      </c>
      <c r="B95" s="100" t="s">
        <v>1223</v>
      </c>
      <c r="C95" s="102" t="s">
        <v>1224</v>
      </c>
      <c r="D95" s="649">
        <v>0.31849969490835883</v>
      </c>
    </row>
    <row r="96" spans="1:4" ht="30" customHeight="1" thickTop="1" thickBot="1">
      <c r="A96" s="200" t="s">
        <v>1631</v>
      </c>
      <c r="B96" s="100" t="s">
        <v>339</v>
      </c>
      <c r="C96" s="102" t="s">
        <v>1851</v>
      </c>
      <c r="D96" s="649">
        <v>2228.8956701584389</v>
      </c>
    </row>
    <row r="97" spans="1:4" ht="30" customHeight="1" thickTop="1" thickBot="1">
      <c r="A97" s="200" t="s">
        <v>1412</v>
      </c>
      <c r="B97" s="100" t="s">
        <v>339</v>
      </c>
      <c r="C97" s="102" t="s">
        <v>1411</v>
      </c>
      <c r="D97" s="649">
        <v>790.72499136665351</v>
      </c>
    </row>
    <row r="98" spans="1:4" ht="30" customHeight="1" thickTop="1" thickBot="1">
      <c r="A98" s="200" t="s">
        <v>1237</v>
      </c>
      <c r="B98" s="100" t="s">
        <v>92</v>
      </c>
      <c r="C98" s="102" t="s">
        <v>1238</v>
      </c>
      <c r="D98" s="649">
        <v>22273.828184160415</v>
      </c>
    </row>
    <row r="99" spans="1:4" ht="30" customHeight="1" thickTop="1" thickBot="1">
      <c r="A99" s="200" t="s">
        <v>1251</v>
      </c>
      <c r="B99" s="100" t="s">
        <v>339</v>
      </c>
      <c r="C99" s="102" t="s">
        <v>1853</v>
      </c>
      <c r="D99" s="649">
        <v>1279.4783695648282</v>
      </c>
    </row>
    <row r="100" spans="1:4" ht="30" customHeight="1" thickTop="1" thickBot="1">
      <c r="A100" s="200" t="s">
        <v>1320</v>
      </c>
      <c r="B100" s="100" t="s">
        <v>1306</v>
      </c>
      <c r="C100" s="102" t="s">
        <v>1863</v>
      </c>
      <c r="D100" s="649">
        <v>7491.0231498679777</v>
      </c>
    </row>
    <row r="101" spans="1:4" ht="30" customHeight="1" thickTop="1" thickBot="1">
      <c r="A101" s="200" t="s">
        <v>1393</v>
      </c>
      <c r="B101" s="100" t="s">
        <v>339</v>
      </c>
      <c r="C101" s="102" t="s">
        <v>1394</v>
      </c>
      <c r="D101" s="649">
        <v>5330.0935345676207</v>
      </c>
    </row>
    <row r="102" spans="1:4" ht="30" customHeight="1" thickTop="1" thickBot="1">
      <c r="A102" s="200" t="s">
        <v>1395</v>
      </c>
      <c r="B102" s="100" t="s">
        <v>141</v>
      </c>
      <c r="C102" s="102" t="s">
        <v>1396</v>
      </c>
      <c r="D102" s="649">
        <v>130399.99613466757</v>
      </c>
    </row>
    <row r="103" spans="1:4" ht="30" customHeight="1" thickTop="1" thickBot="1">
      <c r="A103" s="200" t="s">
        <v>1327</v>
      </c>
      <c r="B103" s="100" t="s">
        <v>344</v>
      </c>
      <c r="C103" s="102" t="s">
        <v>1328</v>
      </c>
      <c r="D103" s="649">
        <v>0.6823884637679084</v>
      </c>
    </row>
    <row r="104" spans="1:4" ht="30" customHeight="1" thickTop="1" thickBot="1">
      <c r="A104" s="200" t="s">
        <v>1325</v>
      </c>
      <c r="B104" s="100" t="s">
        <v>344</v>
      </c>
      <c r="C104" s="102" t="s">
        <v>1326</v>
      </c>
      <c r="D104" s="649">
        <v>0.45229801055906294</v>
      </c>
    </row>
    <row r="105" spans="1:4" ht="30" customHeight="1" thickTop="1" thickBot="1">
      <c r="A105" s="200" t="s">
        <v>1275</v>
      </c>
      <c r="B105" s="100" t="s">
        <v>339</v>
      </c>
      <c r="C105" s="102" t="s">
        <v>1276</v>
      </c>
      <c r="D105" s="649">
        <v>2508.2236394301913</v>
      </c>
    </row>
    <row r="106" spans="1:4" ht="30" customHeight="1" thickTop="1" thickBot="1">
      <c r="A106" s="200" t="s">
        <v>1402</v>
      </c>
      <c r="B106" s="100" t="s">
        <v>92</v>
      </c>
      <c r="C106" s="102" t="s">
        <v>1403</v>
      </c>
      <c r="D106" s="649">
        <v>124789.40921327479</v>
      </c>
    </row>
    <row r="107" spans="1:4" ht="30" customHeight="1" thickTop="1" thickBot="1">
      <c r="A107" s="200" t="s">
        <v>1301</v>
      </c>
      <c r="B107" s="100" t="s">
        <v>339</v>
      </c>
      <c r="C107" s="102" t="s">
        <v>1302</v>
      </c>
      <c r="D107" s="649">
        <v>955.43940508257936</v>
      </c>
    </row>
    <row r="108" spans="1:4" ht="30" customHeight="1" thickTop="1" thickBot="1">
      <c r="A108" s="200" t="s">
        <v>1263</v>
      </c>
      <c r="B108" s="100" t="s">
        <v>339</v>
      </c>
      <c r="C108" s="102" t="s">
        <v>1855</v>
      </c>
      <c r="D108" s="649">
        <v>863.67043130150989</v>
      </c>
    </row>
    <row r="109" spans="1:4" ht="30" customHeight="1" thickTop="1" thickBot="1">
      <c r="A109" s="200" t="s">
        <v>1258</v>
      </c>
      <c r="B109" s="100" t="s">
        <v>339</v>
      </c>
      <c r="C109" s="102" t="s">
        <v>1854</v>
      </c>
      <c r="D109" s="649">
        <v>852.85821148327375</v>
      </c>
    </row>
    <row r="110" spans="1:4" ht="30" customHeight="1" thickTop="1" thickBot="1">
      <c r="A110" s="200" t="s">
        <v>1397</v>
      </c>
      <c r="B110" s="100" t="s">
        <v>339</v>
      </c>
      <c r="C110" s="102" t="s">
        <v>1398</v>
      </c>
      <c r="D110" s="649">
        <v>853.99048545441008</v>
      </c>
    </row>
    <row r="111" spans="1:4" ht="30" customHeight="1" thickTop="1" thickBot="1">
      <c r="A111" s="200" t="s">
        <v>1318</v>
      </c>
      <c r="B111" s="100" t="s">
        <v>1306</v>
      </c>
      <c r="C111" s="102" t="s">
        <v>1861</v>
      </c>
      <c r="D111" s="649">
        <v>839.17694182628702</v>
      </c>
    </row>
    <row r="112" spans="1:4" ht="30" customHeight="1" thickTop="1" thickBot="1">
      <c r="A112" s="200" t="s">
        <v>1319</v>
      </c>
      <c r="B112" s="100" t="s">
        <v>344</v>
      </c>
      <c r="C112" s="102" t="s">
        <v>1862</v>
      </c>
      <c r="D112" s="649">
        <v>2.1393196754686934</v>
      </c>
    </row>
    <row r="113" spans="1:4" ht="30" customHeight="1" thickTop="1" thickBot="1">
      <c r="A113" s="200" t="s">
        <v>1324</v>
      </c>
      <c r="B113" s="100" t="s">
        <v>1306</v>
      </c>
      <c r="C113" s="102" t="s">
        <v>1865</v>
      </c>
      <c r="D113" s="649">
        <v>659.90968397428276</v>
      </c>
    </row>
    <row r="114" spans="1:4" ht="30" customHeight="1" thickTop="1" thickBot="1">
      <c r="A114" s="200" t="s">
        <v>1400</v>
      </c>
      <c r="B114" s="100" t="s">
        <v>92</v>
      </c>
      <c r="C114" s="102" t="s">
        <v>1401</v>
      </c>
      <c r="D114" s="649">
        <v>1079252.7633893855</v>
      </c>
    </row>
    <row r="115" spans="1:4" ht="30" customHeight="1" thickTop="1" thickBot="1">
      <c r="A115" s="200" t="s">
        <v>1321</v>
      </c>
      <c r="B115" s="100" t="s">
        <v>92</v>
      </c>
      <c r="C115" s="102" t="s">
        <v>1322</v>
      </c>
      <c r="D115" s="649">
        <v>1271.6423244093312</v>
      </c>
    </row>
    <row r="116" spans="1:4" ht="30" customHeight="1" thickTop="1" thickBot="1">
      <c r="A116" s="200" t="s">
        <v>1271</v>
      </c>
      <c r="B116" s="100" t="s">
        <v>339</v>
      </c>
      <c r="C116" s="102" t="s">
        <v>1857</v>
      </c>
      <c r="D116" s="649">
        <v>14.852423877277761</v>
      </c>
    </row>
    <row r="117" spans="1:4" ht="30" customHeight="1" thickTop="1" thickBot="1">
      <c r="A117" s="200" t="s">
        <v>1299</v>
      </c>
      <c r="B117" s="100" t="s">
        <v>92</v>
      </c>
      <c r="C117" s="102" t="s">
        <v>1300</v>
      </c>
      <c r="D117" s="649">
        <v>507526.41992738197</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2" customWidth="1"/>
    <col min="2" max="2" width="15.42578125" style="532" customWidth="1"/>
    <col min="3" max="3" width="7.28515625" style="532" customWidth="1"/>
    <col min="4" max="4" width="11.42578125" style="532"/>
    <col min="5" max="5" width="5.7109375" style="532" customWidth="1"/>
    <col min="6" max="6" width="5.7109375" style="532" hidden="1" customWidth="1"/>
    <col min="7" max="7" width="9.5703125" style="532" customWidth="1"/>
    <col min="8" max="8" width="14" style="532" customWidth="1"/>
    <col min="9" max="9" width="16.28515625" style="532" customWidth="1"/>
    <col min="10" max="10" width="15.85546875" style="532" customWidth="1"/>
    <col min="11" max="11" width="11.7109375" style="532" customWidth="1"/>
    <col min="12" max="12" width="8.28515625" style="532" customWidth="1"/>
    <col min="13" max="13" width="16.5703125" style="532" customWidth="1"/>
    <col min="14" max="256" width="11.42578125" style="532"/>
    <col min="257" max="257" width="22.7109375" style="532" customWidth="1"/>
    <col min="258" max="258" width="15.42578125" style="532" customWidth="1"/>
    <col min="259" max="259" width="7.28515625" style="532" customWidth="1"/>
    <col min="260" max="260" width="11.42578125" style="532"/>
    <col min="261" max="261" width="5.7109375" style="532" customWidth="1"/>
    <col min="262" max="262" width="0" style="532" hidden="1" customWidth="1"/>
    <col min="263" max="263" width="9.5703125" style="532" customWidth="1"/>
    <col min="264" max="264" width="14" style="532" customWidth="1"/>
    <col min="265" max="265" width="16.28515625" style="532" customWidth="1"/>
    <col min="266" max="266" width="15.85546875" style="532" customWidth="1"/>
    <col min="267" max="267" width="11.7109375" style="532" customWidth="1"/>
    <col min="268" max="268" width="8.28515625" style="532" customWidth="1"/>
    <col min="269" max="269" width="16.5703125" style="532" customWidth="1"/>
    <col min="270" max="512" width="11.42578125" style="532"/>
    <col min="513" max="513" width="22.7109375" style="532" customWidth="1"/>
    <col min="514" max="514" width="15.42578125" style="532" customWidth="1"/>
    <col min="515" max="515" width="7.28515625" style="532" customWidth="1"/>
    <col min="516" max="516" width="11.42578125" style="532"/>
    <col min="517" max="517" width="5.7109375" style="532" customWidth="1"/>
    <col min="518" max="518" width="0" style="532" hidden="1" customWidth="1"/>
    <col min="519" max="519" width="9.5703125" style="532" customWidth="1"/>
    <col min="520" max="520" width="14" style="532" customWidth="1"/>
    <col min="521" max="521" width="16.28515625" style="532" customWidth="1"/>
    <col min="522" max="522" width="15.85546875" style="532" customWidth="1"/>
    <col min="523" max="523" width="11.7109375" style="532" customWidth="1"/>
    <col min="524" max="524" width="8.28515625" style="532" customWidth="1"/>
    <col min="525" max="525" width="16.5703125" style="532" customWidth="1"/>
    <col min="526" max="768" width="11.42578125" style="532"/>
    <col min="769" max="769" width="22.7109375" style="532" customWidth="1"/>
    <col min="770" max="770" width="15.42578125" style="532" customWidth="1"/>
    <col min="771" max="771" width="7.28515625" style="532" customWidth="1"/>
    <col min="772" max="772" width="11.42578125" style="532"/>
    <col min="773" max="773" width="5.7109375" style="532" customWidth="1"/>
    <col min="774" max="774" width="0" style="532" hidden="1" customWidth="1"/>
    <col min="775" max="775" width="9.5703125" style="532" customWidth="1"/>
    <col min="776" max="776" width="14" style="532" customWidth="1"/>
    <col min="777" max="777" width="16.28515625" style="532" customWidth="1"/>
    <col min="778" max="778" width="15.85546875" style="532" customWidth="1"/>
    <col min="779" max="779" width="11.7109375" style="532" customWidth="1"/>
    <col min="780" max="780" width="8.28515625" style="532" customWidth="1"/>
    <col min="781" max="781" width="16.5703125" style="532" customWidth="1"/>
    <col min="782" max="1024" width="11.42578125" style="532"/>
    <col min="1025" max="1025" width="22.7109375" style="532" customWidth="1"/>
    <col min="1026" max="1026" width="15.42578125" style="532" customWidth="1"/>
    <col min="1027" max="1027" width="7.28515625" style="532" customWidth="1"/>
    <col min="1028" max="1028" width="11.42578125" style="532"/>
    <col min="1029" max="1029" width="5.7109375" style="532" customWidth="1"/>
    <col min="1030" max="1030" width="0" style="532" hidden="1" customWidth="1"/>
    <col min="1031" max="1031" width="9.5703125" style="532" customWidth="1"/>
    <col min="1032" max="1032" width="14" style="532" customWidth="1"/>
    <col min="1033" max="1033" width="16.28515625" style="532" customWidth="1"/>
    <col min="1034" max="1034" width="15.85546875" style="532" customWidth="1"/>
    <col min="1035" max="1035" width="11.7109375" style="532" customWidth="1"/>
    <col min="1036" max="1036" width="8.28515625" style="532" customWidth="1"/>
    <col min="1037" max="1037" width="16.5703125" style="532" customWidth="1"/>
    <col min="1038" max="1280" width="11.42578125" style="532"/>
    <col min="1281" max="1281" width="22.7109375" style="532" customWidth="1"/>
    <col min="1282" max="1282" width="15.42578125" style="532" customWidth="1"/>
    <col min="1283" max="1283" width="7.28515625" style="532" customWidth="1"/>
    <col min="1284" max="1284" width="11.42578125" style="532"/>
    <col min="1285" max="1285" width="5.7109375" style="532" customWidth="1"/>
    <col min="1286" max="1286" width="0" style="532" hidden="1" customWidth="1"/>
    <col min="1287" max="1287" width="9.5703125" style="532" customWidth="1"/>
    <col min="1288" max="1288" width="14" style="532" customWidth="1"/>
    <col min="1289" max="1289" width="16.28515625" style="532" customWidth="1"/>
    <col min="1290" max="1290" width="15.85546875" style="532" customWidth="1"/>
    <col min="1291" max="1291" width="11.7109375" style="532" customWidth="1"/>
    <col min="1292" max="1292" width="8.28515625" style="532" customWidth="1"/>
    <col min="1293" max="1293" width="16.5703125" style="532" customWidth="1"/>
    <col min="1294" max="1536" width="11.42578125" style="532"/>
    <col min="1537" max="1537" width="22.7109375" style="532" customWidth="1"/>
    <col min="1538" max="1538" width="15.42578125" style="532" customWidth="1"/>
    <col min="1539" max="1539" width="7.28515625" style="532" customWidth="1"/>
    <col min="1540" max="1540" width="11.42578125" style="532"/>
    <col min="1541" max="1541" width="5.7109375" style="532" customWidth="1"/>
    <col min="1542" max="1542" width="0" style="532" hidden="1" customWidth="1"/>
    <col min="1543" max="1543" width="9.5703125" style="532" customWidth="1"/>
    <col min="1544" max="1544" width="14" style="532" customWidth="1"/>
    <col min="1545" max="1545" width="16.28515625" style="532" customWidth="1"/>
    <col min="1546" max="1546" width="15.85546875" style="532" customWidth="1"/>
    <col min="1547" max="1547" width="11.7109375" style="532" customWidth="1"/>
    <col min="1548" max="1548" width="8.28515625" style="532" customWidth="1"/>
    <col min="1549" max="1549" width="16.5703125" style="532" customWidth="1"/>
    <col min="1550" max="1792" width="11.42578125" style="532"/>
    <col min="1793" max="1793" width="22.7109375" style="532" customWidth="1"/>
    <col min="1794" max="1794" width="15.42578125" style="532" customWidth="1"/>
    <col min="1795" max="1795" width="7.28515625" style="532" customWidth="1"/>
    <col min="1796" max="1796" width="11.42578125" style="532"/>
    <col min="1797" max="1797" width="5.7109375" style="532" customWidth="1"/>
    <col min="1798" max="1798" width="0" style="532" hidden="1" customWidth="1"/>
    <col min="1799" max="1799" width="9.5703125" style="532" customWidth="1"/>
    <col min="1800" max="1800" width="14" style="532" customWidth="1"/>
    <col min="1801" max="1801" width="16.28515625" style="532" customWidth="1"/>
    <col min="1802" max="1802" width="15.85546875" style="532" customWidth="1"/>
    <col min="1803" max="1803" width="11.7109375" style="532" customWidth="1"/>
    <col min="1804" max="1804" width="8.28515625" style="532" customWidth="1"/>
    <col min="1805" max="1805" width="16.5703125" style="532" customWidth="1"/>
    <col min="1806" max="2048" width="11.42578125" style="532"/>
    <col min="2049" max="2049" width="22.7109375" style="532" customWidth="1"/>
    <col min="2050" max="2050" width="15.42578125" style="532" customWidth="1"/>
    <col min="2051" max="2051" width="7.28515625" style="532" customWidth="1"/>
    <col min="2052" max="2052" width="11.42578125" style="532"/>
    <col min="2053" max="2053" width="5.7109375" style="532" customWidth="1"/>
    <col min="2054" max="2054" width="0" style="532" hidden="1" customWidth="1"/>
    <col min="2055" max="2055" width="9.5703125" style="532" customWidth="1"/>
    <col min="2056" max="2056" width="14" style="532" customWidth="1"/>
    <col min="2057" max="2057" width="16.28515625" style="532" customWidth="1"/>
    <col min="2058" max="2058" width="15.85546875" style="532" customWidth="1"/>
    <col min="2059" max="2059" width="11.7109375" style="532" customWidth="1"/>
    <col min="2060" max="2060" width="8.28515625" style="532" customWidth="1"/>
    <col min="2061" max="2061" width="16.5703125" style="532" customWidth="1"/>
    <col min="2062" max="2304" width="11.42578125" style="532"/>
    <col min="2305" max="2305" width="22.7109375" style="532" customWidth="1"/>
    <col min="2306" max="2306" width="15.42578125" style="532" customWidth="1"/>
    <col min="2307" max="2307" width="7.28515625" style="532" customWidth="1"/>
    <col min="2308" max="2308" width="11.42578125" style="532"/>
    <col min="2309" max="2309" width="5.7109375" style="532" customWidth="1"/>
    <col min="2310" max="2310" width="0" style="532" hidden="1" customWidth="1"/>
    <col min="2311" max="2311" width="9.5703125" style="532" customWidth="1"/>
    <col min="2312" max="2312" width="14" style="532" customWidth="1"/>
    <col min="2313" max="2313" width="16.28515625" style="532" customWidth="1"/>
    <col min="2314" max="2314" width="15.85546875" style="532" customWidth="1"/>
    <col min="2315" max="2315" width="11.7109375" style="532" customWidth="1"/>
    <col min="2316" max="2316" width="8.28515625" style="532" customWidth="1"/>
    <col min="2317" max="2317" width="16.5703125" style="532" customWidth="1"/>
    <col min="2318" max="2560" width="11.42578125" style="532"/>
    <col min="2561" max="2561" width="22.7109375" style="532" customWidth="1"/>
    <col min="2562" max="2562" width="15.42578125" style="532" customWidth="1"/>
    <col min="2563" max="2563" width="7.28515625" style="532" customWidth="1"/>
    <col min="2564" max="2564" width="11.42578125" style="532"/>
    <col min="2565" max="2565" width="5.7109375" style="532" customWidth="1"/>
    <col min="2566" max="2566" width="0" style="532" hidden="1" customWidth="1"/>
    <col min="2567" max="2567" width="9.5703125" style="532" customWidth="1"/>
    <col min="2568" max="2568" width="14" style="532" customWidth="1"/>
    <col min="2569" max="2569" width="16.28515625" style="532" customWidth="1"/>
    <col min="2570" max="2570" width="15.85546875" style="532" customWidth="1"/>
    <col min="2571" max="2571" width="11.7109375" style="532" customWidth="1"/>
    <col min="2572" max="2572" width="8.28515625" style="532" customWidth="1"/>
    <col min="2573" max="2573" width="16.5703125" style="532" customWidth="1"/>
    <col min="2574" max="2816" width="11.42578125" style="532"/>
    <col min="2817" max="2817" width="22.7109375" style="532" customWidth="1"/>
    <col min="2818" max="2818" width="15.42578125" style="532" customWidth="1"/>
    <col min="2819" max="2819" width="7.28515625" style="532" customWidth="1"/>
    <col min="2820" max="2820" width="11.42578125" style="532"/>
    <col min="2821" max="2821" width="5.7109375" style="532" customWidth="1"/>
    <col min="2822" max="2822" width="0" style="532" hidden="1" customWidth="1"/>
    <col min="2823" max="2823" width="9.5703125" style="532" customWidth="1"/>
    <col min="2824" max="2824" width="14" style="532" customWidth="1"/>
    <col min="2825" max="2825" width="16.28515625" style="532" customWidth="1"/>
    <col min="2826" max="2826" width="15.85546875" style="532" customWidth="1"/>
    <col min="2827" max="2827" width="11.7109375" style="532" customWidth="1"/>
    <col min="2828" max="2828" width="8.28515625" style="532" customWidth="1"/>
    <col min="2829" max="2829" width="16.5703125" style="532" customWidth="1"/>
    <col min="2830" max="3072" width="11.42578125" style="532"/>
    <col min="3073" max="3073" width="22.7109375" style="532" customWidth="1"/>
    <col min="3074" max="3074" width="15.42578125" style="532" customWidth="1"/>
    <col min="3075" max="3075" width="7.28515625" style="532" customWidth="1"/>
    <col min="3076" max="3076" width="11.42578125" style="532"/>
    <col min="3077" max="3077" width="5.7109375" style="532" customWidth="1"/>
    <col min="3078" max="3078" width="0" style="532" hidden="1" customWidth="1"/>
    <col min="3079" max="3079" width="9.5703125" style="532" customWidth="1"/>
    <col min="3080" max="3080" width="14" style="532" customWidth="1"/>
    <col min="3081" max="3081" width="16.28515625" style="532" customWidth="1"/>
    <col min="3082" max="3082" width="15.85546875" style="532" customWidth="1"/>
    <col min="3083" max="3083" width="11.7109375" style="532" customWidth="1"/>
    <col min="3084" max="3084" width="8.28515625" style="532" customWidth="1"/>
    <col min="3085" max="3085" width="16.5703125" style="532" customWidth="1"/>
    <col min="3086" max="3328" width="11.42578125" style="532"/>
    <col min="3329" max="3329" width="22.7109375" style="532" customWidth="1"/>
    <col min="3330" max="3330" width="15.42578125" style="532" customWidth="1"/>
    <col min="3331" max="3331" width="7.28515625" style="532" customWidth="1"/>
    <col min="3332" max="3332" width="11.42578125" style="532"/>
    <col min="3333" max="3333" width="5.7109375" style="532" customWidth="1"/>
    <col min="3334" max="3334" width="0" style="532" hidden="1" customWidth="1"/>
    <col min="3335" max="3335" width="9.5703125" style="532" customWidth="1"/>
    <col min="3336" max="3336" width="14" style="532" customWidth="1"/>
    <col min="3337" max="3337" width="16.28515625" style="532" customWidth="1"/>
    <col min="3338" max="3338" width="15.85546875" style="532" customWidth="1"/>
    <col min="3339" max="3339" width="11.7109375" style="532" customWidth="1"/>
    <col min="3340" max="3340" width="8.28515625" style="532" customWidth="1"/>
    <col min="3341" max="3341" width="16.5703125" style="532" customWidth="1"/>
    <col min="3342" max="3584" width="11.42578125" style="532"/>
    <col min="3585" max="3585" width="22.7109375" style="532" customWidth="1"/>
    <col min="3586" max="3586" width="15.42578125" style="532" customWidth="1"/>
    <col min="3587" max="3587" width="7.28515625" style="532" customWidth="1"/>
    <col min="3588" max="3588" width="11.42578125" style="532"/>
    <col min="3589" max="3589" width="5.7109375" style="532" customWidth="1"/>
    <col min="3590" max="3590" width="0" style="532" hidden="1" customWidth="1"/>
    <col min="3591" max="3591" width="9.5703125" style="532" customWidth="1"/>
    <col min="3592" max="3592" width="14" style="532" customWidth="1"/>
    <col min="3593" max="3593" width="16.28515625" style="532" customWidth="1"/>
    <col min="3594" max="3594" width="15.85546875" style="532" customWidth="1"/>
    <col min="3595" max="3595" width="11.7109375" style="532" customWidth="1"/>
    <col min="3596" max="3596" width="8.28515625" style="532" customWidth="1"/>
    <col min="3597" max="3597" width="16.5703125" style="532" customWidth="1"/>
    <col min="3598" max="3840" width="11.42578125" style="532"/>
    <col min="3841" max="3841" width="22.7109375" style="532" customWidth="1"/>
    <col min="3842" max="3842" width="15.42578125" style="532" customWidth="1"/>
    <col min="3843" max="3843" width="7.28515625" style="532" customWidth="1"/>
    <col min="3844" max="3844" width="11.42578125" style="532"/>
    <col min="3845" max="3845" width="5.7109375" style="532" customWidth="1"/>
    <col min="3846" max="3846" width="0" style="532" hidden="1" customWidth="1"/>
    <col min="3847" max="3847" width="9.5703125" style="532" customWidth="1"/>
    <col min="3848" max="3848" width="14" style="532" customWidth="1"/>
    <col min="3849" max="3849" width="16.28515625" style="532" customWidth="1"/>
    <col min="3850" max="3850" width="15.85546875" style="532" customWidth="1"/>
    <col min="3851" max="3851" width="11.7109375" style="532" customWidth="1"/>
    <col min="3852" max="3852" width="8.28515625" style="532" customWidth="1"/>
    <col min="3853" max="3853" width="16.5703125" style="532" customWidth="1"/>
    <col min="3854" max="4096" width="11.42578125" style="532"/>
    <col min="4097" max="4097" width="22.7109375" style="532" customWidth="1"/>
    <col min="4098" max="4098" width="15.42578125" style="532" customWidth="1"/>
    <col min="4099" max="4099" width="7.28515625" style="532" customWidth="1"/>
    <col min="4100" max="4100" width="11.42578125" style="532"/>
    <col min="4101" max="4101" width="5.7109375" style="532" customWidth="1"/>
    <col min="4102" max="4102" width="0" style="532" hidden="1" customWidth="1"/>
    <col min="4103" max="4103" width="9.5703125" style="532" customWidth="1"/>
    <col min="4104" max="4104" width="14" style="532" customWidth="1"/>
    <col min="4105" max="4105" width="16.28515625" style="532" customWidth="1"/>
    <col min="4106" max="4106" width="15.85546875" style="532" customWidth="1"/>
    <col min="4107" max="4107" width="11.7109375" style="532" customWidth="1"/>
    <col min="4108" max="4108" width="8.28515625" style="532" customWidth="1"/>
    <col min="4109" max="4109" width="16.5703125" style="532" customWidth="1"/>
    <col min="4110" max="4352" width="11.42578125" style="532"/>
    <col min="4353" max="4353" width="22.7109375" style="532" customWidth="1"/>
    <col min="4354" max="4354" width="15.42578125" style="532" customWidth="1"/>
    <col min="4355" max="4355" width="7.28515625" style="532" customWidth="1"/>
    <col min="4356" max="4356" width="11.42578125" style="532"/>
    <col min="4357" max="4357" width="5.7109375" style="532" customWidth="1"/>
    <col min="4358" max="4358" width="0" style="532" hidden="1" customWidth="1"/>
    <col min="4359" max="4359" width="9.5703125" style="532" customWidth="1"/>
    <col min="4360" max="4360" width="14" style="532" customWidth="1"/>
    <col min="4361" max="4361" width="16.28515625" style="532" customWidth="1"/>
    <col min="4362" max="4362" width="15.85546875" style="532" customWidth="1"/>
    <col min="4363" max="4363" width="11.7109375" style="532" customWidth="1"/>
    <col min="4364" max="4364" width="8.28515625" style="532" customWidth="1"/>
    <col min="4365" max="4365" width="16.5703125" style="532" customWidth="1"/>
    <col min="4366" max="4608" width="11.42578125" style="532"/>
    <col min="4609" max="4609" width="22.7109375" style="532" customWidth="1"/>
    <col min="4610" max="4610" width="15.42578125" style="532" customWidth="1"/>
    <col min="4611" max="4611" width="7.28515625" style="532" customWidth="1"/>
    <col min="4612" max="4612" width="11.42578125" style="532"/>
    <col min="4613" max="4613" width="5.7109375" style="532" customWidth="1"/>
    <col min="4614" max="4614" width="0" style="532" hidden="1" customWidth="1"/>
    <col min="4615" max="4615" width="9.5703125" style="532" customWidth="1"/>
    <col min="4616" max="4616" width="14" style="532" customWidth="1"/>
    <col min="4617" max="4617" width="16.28515625" style="532" customWidth="1"/>
    <col min="4618" max="4618" width="15.85546875" style="532" customWidth="1"/>
    <col min="4619" max="4619" width="11.7109375" style="532" customWidth="1"/>
    <col min="4620" max="4620" width="8.28515625" style="532" customWidth="1"/>
    <col min="4621" max="4621" width="16.5703125" style="532" customWidth="1"/>
    <col min="4622" max="4864" width="11.42578125" style="532"/>
    <col min="4865" max="4865" width="22.7109375" style="532" customWidth="1"/>
    <col min="4866" max="4866" width="15.42578125" style="532" customWidth="1"/>
    <col min="4867" max="4867" width="7.28515625" style="532" customWidth="1"/>
    <col min="4868" max="4868" width="11.42578125" style="532"/>
    <col min="4869" max="4869" width="5.7109375" style="532" customWidth="1"/>
    <col min="4870" max="4870" width="0" style="532" hidden="1" customWidth="1"/>
    <col min="4871" max="4871" width="9.5703125" style="532" customWidth="1"/>
    <col min="4872" max="4872" width="14" style="532" customWidth="1"/>
    <col min="4873" max="4873" width="16.28515625" style="532" customWidth="1"/>
    <col min="4874" max="4874" width="15.85546875" style="532" customWidth="1"/>
    <col min="4875" max="4875" width="11.7109375" style="532" customWidth="1"/>
    <col min="4876" max="4876" width="8.28515625" style="532" customWidth="1"/>
    <col min="4877" max="4877" width="16.5703125" style="532" customWidth="1"/>
    <col min="4878" max="5120" width="11.42578125" style="532"/>
    <col min="5121" max="5121" width="22.7109375" style="532" customWidth="1"/>
    <col min="5122" max="5122" width="15.42578125" style="532" customWidth="1"/>
    <col min="5123" max="5123" width="7.28515625" style="532" customWidth="1"/>
    <col min="5124" max="5124" width="11.42578125" style="532"/>
    <col min="5125" max="5125" width="5.7109375" style="532" customWidth="1"/>
    <col min="5126" max="5126" width="0" style="532" hidden="1" customWidth="1"/>
    <col min="5127" max="5127" width="9.5703125" style="532" customWidth="1"/>
    <col min="5128" max="5128" width="14" style="532" customWidth="1"/>
    <col min="5129" max="5129" width="16.28515625" style="532" customWidth="1"/>
    <col min="5130" max="5130" width="15.85546875" style="532" customWidth="1"/>
    <col min="5131" max="5131" width="11.7109375" style="532" customWidth="1"/>
    <col min="5132" max="5132" width="8.28515625" style="532" customWidth="1"/>
    <col min="5133" max="5133" width="16.5703125" style="532" customWidth="1"/>
    <col min="5134" max="5376" width="11.42578125" style="532"/>
    <col min="5377" max="5377" width="22.7109375" style="532" customWidth="1"/>
    <col min="5378" max="5378" width="15.42578125" style="532" customWidth="1"/>
    <col min="5379" max="5379" width="7.28515625" style="532" customWidth="1"/>
    <col min="5380" max="5380" width="11.42578125" style="532"/>
    <col min="5381" max="5381" width="5.7109375" style="532" customWidth="1"/>
    <col min="5382" max="5382" width="0" style="532" hidden="1" customWidth="1"/>
    <col min="5383" max="5383" width="9.5703125" style="532" customWidth="1"/>
    <col min="5384" max="5384" width="14" style="532" customWidth="1"/>
    <col min="5385" max="5385" width="16.28515625" style="532" customWidth="1"/>
    <col min="5386" max="5386" width="15.85546875" style="532" customWidth="1"/>
    <col min="5387" max="5387" width="11.7109375" style="532" customWidth="1"/>
    <col min="5388" max="5388" width="8.28515625" style="532" customWidth="1"/>
    <col min="5389" max="5389" width="16.5703125" style="532" customWidth="1"/>
    <col min="5390" max="5632" width="11.42578125" style="532"/>
    <col min="5633" max="5633" width="22.7109375" style="532" customWidth="1"/>
    <col min="5634" max="5634" width="15.42578125" style="532" customWidth="1"/>
    <col min="5635" max="5635" width="7.28515625" style="532" customWidth="1"/>
    <col min="5636" max="5636" width="11.42578125" style="532"/>
    <col min="5637" max="5637" width="5.7109375" style="532" customWidth="1"/>
    <col min="5638" max="5638" width="0" style="532" hidden="1" customWidth="1"/>
    <col min="5639" max="5639" width="9.5703125" style="532" customWidth="1"/>
    <col min="5640" max="5640" width="14" style="532" customWidth="1"/>
    <col min="5641" max="5641" width="16.28515625" style="532" customWidth="1"/>
    <col min="5642" max="5642" width="15.85546875" style="532" customWidth="1"/>
    <col min="5643" max="5643" width="11.7109375" style="532" customWidth="1"/>
    <col min="5644" max="5644" width="8.28515625" style="532" customWidth="1"/>
    <col min="5645" max="5645" width="16.5703125" style="532" customWidth="1"/>
    <col min="5646" max="5888" width="11.42578125" style="532"/>
    <col min="5889" max="5889" width="22.7109375" style="532" customWidth="1"/>
    <col min="5890" max="5890" width="15.42578125" style="532" customWidth="1"/>
    <col min="5891" max="5891" width="7.28515625" style="532" customWidth="1"/>
    <col min="5892" max="5892" width="11.42578125" style="532"/>
    <col min="5893" max="5893" width="5.7109375" style="532" customWidth="1"/>
    <col min="5894" max="5894" width="0" style="532" hidden="1" customWidth="1"/>
    <col min="5895" max="5895" width="9.5703125" style="532" customWidth="1"/>
    <col min="5896" max="5896" width="14" style="532" customWidth="1"/>
    <col min="5897" max="5897" width="16.28515625" style="532" customWidth="1"/>
    <col min="5898" max="5898" width="15.85546875" style="532" customWidth="1"/>
    <col min="5899" max="5899" width="11.7109375" style="532" customWidth="1"/>
    <col min="5900" max="5900" width="8.28515625" style="532" customWidth="1"/>
    <col min="5901" max="5901" width="16.5703125" style="532" customWidth="1"/>
    <col min="5902" max="6144" width="11.42578125" style="532"/>
    <col min="6145" max="6145" width="22.7109375" style="532" customWidth="1"/>
    <col min="6146" max="6146" width="15.42578125" style="532" customWidth="1"/>
    <col min="6147" max="6147" width="7.28515625" style="532" customWidth="1"/>
    <col min="6148" max="6148" width="11.42578125" style="532"/>
    <col min="6149" max="6149" width="5.7109375" style="532" customWidth="1"/>
    <col min="6150" max="6150" width="0" style="532" hidden="1" customWidth="1"/>
    <col min="6151" max="6151" width="9.5703125" style="532" customWidth="1"/>
    <col min="6152" max="6152" width="14" style="532" customWidth="1"/>
    <col min="6153" max="6153" width="16.28515625" style="532" customWidth="1"/>
    <col min="6154" max="6154" width="15.85546875" style="532" customWidth="1"/>
    <col min="6155" max="6155" width="11.7109375" style="532" customWidth="1"/>
    <col min="6156" max="6156" width="8.28515625" style="532" customWidth="1"/>
    <col min="6157" max="6157" width="16.5703125" style="532" customWidth="1"/>
    <col min="6158" max="6400" width="11.42578125" style="532"/>
    <col min="6401" max="6401" width="22.7109375" style="532" customWidth="1"/>
    <col min="6402" max="6402" width="15.42578125" style="532" customWidth="1"/>
    <col min="6403" max="6403" width="7.28515625" style="532" customWidth="1"/>
    <col min="6404" max="6404" width="11.42578125" style="532"/>
    <col min="6405" max="6405" width="5.7109375" style="532" customWidth="1"/>
    <col min="6406" max="6406" width="0" style="532" hidden="1" customWidth="1"/>
    <col min="6407" max="6407" width="9.5703125" style="532" customWidth="1"/>
    <col min="6408" max="6408" width="14" style="532" customWidth="1"/>
    <col min="6409" max="6409" width="16.28515625" style="532" customWidth="1"/>
    <col min="6410" max="6410" width="15.85546875" style="532" customWidth="1"/>
    <col min="6411" max="6411" width="11.7109375" style="532" customWidth="1"/>
    <col min="6412" max="6412" width="8.28515625" style="532" customWidth="1"/>
    <col min="6413" max="6413" width="16.5703125" style="532" customWidth="1"/>
    <col min="6414" max="6656" width="11.42578125" style="532"/>
    <col min="6657" max="6657" width="22.7109375" style="532" customWidth="1"/>
    <col min="6658" max="6658" width="15.42578125" style="532" customWidth="1"/>
    <col min="6659" max="6659" width="7.28515625" style="532" customWidth="1"/>
    <col min="6660" max="6660" width="11.42578125" style="532"/>
    <col min="6661" max="6661" width="5.7109375" style="532" customWidth="1"/>
    <col min="6662" max="6662" width="0" style="532" hidden="1" customWidth="1"/>
    <col min="6663" max="6663" width="9.5703125" style="532" customWidth="1"/>
    <col min="6664" max="6664" width="14" style="532" customWidth="1"/>
    <col min="6665" max="6665" width="16.28515625" style="532" customWidth="1"/>
    <col min="6666" max="6666" width="15.85546875" style="532" customWidth="1"/>
    <col min="6667" max="6667" width="11.7109375" style="532" customWidth="1"/>
    <col min="6668" max="6668" width="8.28515625" style="532" customWidth="1"/>
    <col min="6669" max="6669" width="16.5703125" style="532" customWidth="1"/>
    <col min="6670" max="6912" width="11.42578125" style="532"/>
    <col min="6913" max="6913" width="22.7109375" style="532" customWidth="1"/>
    <col min="6914" max="6914" width="15.42578125" style="532" customWidth="1"/>
    <col min="6915" max="6915" width="7.28515625" style="532" customWidth="1"/>
    <col min="6916" max="6916" width="11.42578125" style="532"/>
    <col min="6917" max="6917" width="5.7109375" style="532" customWidth="1"/>
    <col min="6918" max="6918" width="0" style="532" hidden="1" customWidth="1"/>
    <col min="6919" max="6919" width="9.5703125" style="532" customWidth="1"/>
    <col min="6920" max="6920" width="14" style="532" customWidth="1"/>
    <col min="6921" max="6921" width="16.28515625" style="532" customWidth="1"/>
    <col min="6922" max="6922" width="15.85546875" style="532" customWidth="1"/>
    <col min="6923" max="6923" width="11.7109375" style="532" customWidth="1"/>
    <col min="6924" max="6924" width="8.28515625" style="532" customWidth="1"/>
    <col min="6925" max="6925" width="16.5703125" style="532" customWidth="1"/>
    <col min="6926" max="7168" width="11.42578125" style="532"/>
    <col min="7169" max="7169" width="22.7109375" style="532" customWidth="1"/>
    <col min="7170" max="7170" width="15.42578125" style="532" customWidth="1"/>
    <col min="7171" max="7171" width="7.28515625" style="532" customWidth="1"/>
    <col min="7172" max="7172" width="11.42578125" style="532"/>
    <col min="7173" max="7173" width="5.7109375" style="532" customWidth="1"/>
    <col min="7174" max="7174" width="0" style="532" hidden="1" customWidth="1"/>
    <col min="7175" max="7175" width="9.5703125" style="532" customWidth="1"/>
    <col min="7176" max="7176" width="14" style="532" customWidth="1"/>
    <col min="7177" max="7177" width="16.28515625" style="532" customWidth="1"/>
    <col min="7178" max="7178" width="15.85546875" style="532" customWidth="1"/>
    <col min="7179" max="7179" width="11.7109375" style="532" customWidth="1"/>
    <col min="7180" max="7180" width="8.28515625" style="532" customWidth="1"/>
    <col min="7181" max="7181" width="16.5703125" style="532" customWidth="1"/>
    <col min="7182" max="7424" width="11.42578125" style="532"/>
    <col min="7425" max="7425" width="22.7109375" style="532" customWidth="1"/>
    <col min="7426" max="7426" width="15.42578125" style="532" customWidth="1"/>
    <col min="7427" max="7427" width="7.28515625" style="532" customWidth="1"/>
    <col min="7428" max="7428" width="11.42578125" style="532"/>
    <col min="7429" max="7429" width="5.7109375" style="532" customWidth="1"/>
    <col min="7430" max="7430" width="0" style="532" hidden="1" customWidth="1"/>
    <col min="7431" max="7431" width="9.5703125" style="532" customWidth="1"/>
    <col min="7432" max="7432" width="14" style="532" customWidth="1"/>
    <col min="7433" max="7433" width="16.28515625" style="532" customWidth="1"/>
    <col min="7434" max="7434" width="15.85546875" style="532" customWidth="1"/>
    <col min="7435" max="7435" width="11.7109375" style="532" customWidth="1"/>
    <col min="7436" max="7436" width="8.28515625" style="532" customWidth="1"/>
    <col min="7437" max="7437" width="16.5703125" style="532" customWidth="1"/>
    <col min="7438" max="7680" width="11.42578125" style="532"/>
    <col min="7681" max="7681" width="22.7109375" style="532" customWidth="1"/>
    <col min="7682" max="7682" width="15.42578125" style="532" customWidth="1"/>
    <col min="7683" max="7683" width="7.28515625" style="532" customWidth="1"/>
    <col min="7684" max="7684" width="11.42578125" style="532"/>
    <col min="7685" max="7685" width="5.7109375" style="532" customWidth="1"/>
    <col min="7686" max="7686" width="0" style="532" hidden="1" customWidth="1"/>
    <col min="7687" max="7687" width="9.5703125" style="532" customWidth="1"/>
    <col min="7688" max="7688" width="14" style="532" customWidth="1"/>
    <col min="7689" max="7689" width="16.28515625" style="532" customWidth="1"/>
    <col min="7690" max="7690" width="15.85546875" style="532" customWidth="1"/>
    <col min="7691" max="7691" width="11.7109375" style="532" customWidth="1"/>
    <col min="7692" max="7692" width="8.28515625" style="532" customWidth="1"/>
    <col min="7693" max="7693" width="16.5703125" style="532" customWidth="1"/>
    <col min="7694" max="7936" width="11.42578125" style="532"/>
    <col min="7937" max="7937" width="22.7109375" style="532" customWidth="1"/>
    <col min="7938" max="7938" width="15.42578125" style="532" customWidth="1"/>
    <col min="7939" max="7939" width="7.28515625" style="532" customWidth="1"/>
    <col min="7940" max="7940" width="11.42578125" style="532"/>
    <col min="7941" max="7941" width="5.7109375" style="532" customWidth="1"/>
    <col min="7942" max="7942" width="0" style="532" hidden="1" customWidth="1"/>
    <col min="7943" max="7943" width="9.5703125" style="532" customWidth="1"/>
    <col min="7944" max="7944" width="14" style="532" customWidth="1"/>
    <col min="7945" max="7945" width="16.28515625" style="532" customWidth="1"/>
    <col min="7946" max="7946" width="15.85546875" style="532" customWidth="1"/>
    <col min="7947" max="7947" width="11.7109375" style="532" customWidth="1"/>
    <col min="7948" max="7948" width="8.28515625" style="532" customWidth="1"/>
    <col min="7949" max="7949" width="16.5703125" style="532" customWidth="1"/>
    <col min="7950" max="8192" width="11.42578125" style="532"/>
    <col min="8193" max="8193" width="22.7109375" style="532" customWidth="1"/>
    <col min="8194" max="8194" width="15.42578125" style="532" customWidth="1"/>
    <col min="8195" max="8195" width="7.28515625" style="532" customWidth="1"/>
    <col min="8196" max="8196" width="11.42578125" style="532"/>
    <col min="8197" max="8197" width="5.7109375" style="532" customWidth="1"/>
    <col min="8198" max="8198" width="0" style="532" hidden="1" customWidth="1"/>
    <col min="8199" max="8199" width="9.5703125" style="532" customWidth="1"/>
    <col min="8200" max="8200" width="14" style="532" customWidth="1"/>
    <col min="8201" max="8201" width="16.28515625" style="532" customWidth="1"/>
    <col min="8202" max="8202" width="15.85546875" style="532" customWidth="1"/>
    <col min="8203" max="8203" width="11.7109375" style="532" customWidth="1"/>
    <col min="8204" max="8204" width="8.28515625" style="532" customWidth="1"/>
    <col min="8205" max="8205" width="16.5703125" style="532" customWidth="1"/>
    <col min="8206" max="8448" width="11.42578125" style="532"/>
    <col min="8449" max="8449" width="22.7109375" style="532" customWidth="1"/>
    <col min="8450" max="8450" width="15.42578125" style="532" customWidth="1"/>
    <col min="8451" max="8451" width="7.28515625" style="532" customWidth="1"/>
    <col min="8452" max="8452" width="11.42578125" style="532"/>
    <col min="8453" max="8453" width="5.7109375" style="532" customWidth="1"/>
    <col min="8454" max="8454" width="0" style="532" hidden="1" customWidth="1"/>
    <col min="8455" max="8455" width="9.5703125" style="532" customWidth="1"/>
    <col min="8456" max="8456" width="14" style="532" customWidth="1"/>
    <col min="8457" max="8457" width="16.28515625" style="532" customWidth="1"/>
    <col min="8458" max="8458" width="15.85546875" style="532" customWidth="1"/>
    <col min="8459" max="8459" width="11.7109375" style="532" customWidth="1"/>
    <col min="8460" max="8460" width="8.28515625" style="532" customWidth="1"/>
    <col min="8461" max="8461" width="16.5703125" style="532" customWidth="1"/>
    <col min="8462" max="8704" width="11.42578125" style="532"/>
    <col min="8705" max="8705" width="22.7109375" style="532" customWidth="1"/>
    <col min="8706" max="8706" width="15.42578125" style="532" customWidth="1"/>
    <col min="8707" max="8707" width="7.28515625" style="532" customWidth="1"/>
    <col min="8708" max="8708" width="11.42578125" style="532"/>
    <col min="8709" max="8709" width="5.7109375" style="532" customWidth="1"/>
    <col min="8710" max="8710" width="0" style="532" hidden="1" customWidth="1"/>
    <col min="8711" max="8711" width="9.5703125" style="532" customWidth="1"/>
    <col min="8712" max="8712" width="14" style="532" customWidth="1"/>
    <col min="8713" max="8713" width="16.28515625" style="532" customWidth="1"/>
    <col min="8714" max="8714" width="15.85546875" style="532" customWidth="1"/>
    <col min="8715" max="8715" width="11.7109375" style="532" customWidth="1"/>
    <col min="8716" max="8716" width="8.28515625" style="532" customWidth="1"/>
    <col min="8717" max="8717" width="16.5703125" style="532" customWidth="1"/>
    <col min="8718" max="8960" width="11.42578125" style="532"/>
    <col min="8961" max="8961" width="22.7109375" style="532" customWidth="1"/>
    <col min="8962" max="8962" width="15.42578125" style="532" customWidth="1"/>
    <col min="8963" max="8963" width="7.28515625" style="532" customWidth="1"/>
    <col min="8964" max="8964" width="11.42578125" style="532"/>
    <col min="8965" max="8965" width="5.7109375" style="532" customWidth="1"/>
    <col min="8966" max="8966" width="0" style="532" hidden="1" customWidth="1"/>
    <col min="8967" max="8967" width="9.5703125" style="532" customWidth="1"/>
    <col min="8968" max="8968" width="14" style="532" customWidth="1"/>
    <col min="8969" max="8969" width="16.28515625" style="532" customWidth="1"/>
    <col min="8970" max="8970" width="15.85546875" style="532" customWidth="1"/>
    <col min="8971" max="8971" width="11.7109375" style="532" customWidth="1"/>
    <col min="8972" max="8972" width="8.28515625" style="532" customWidth="1"/>
    <col min="8973" max="8973" width="16.5703125" style="532" customWidth="1"/>
    <col min="8974" max="9216" width="11.42578125" style="532"/>
    <col min="9217" max="9217" width="22.7109375" style="532" customWidth="1"/>
    <col min="9218" max="9218" width="15.42578125" style="532" customWidth="1"/>
    <col min="9219" max="9219" width="7.28515625" style="532" customWidth="1"/>
    <col min="9220" max="9220" width="11.42578125" style="532"/>
    <col min="9221" max="9221" width="5.7109375" style="532" customWidth="1"/>
    <col min="9222" max="9222" width="0" style="532" hidden="1" customWidth="1"/>
    <col min="9223" max="9223" width="9.5703125" style="532" customWidth="1"/>
    <col min="9224" max="9224" width="14" style="532" customWidth="1"/>
    <col min="9225" max="9225" width="16.28515625" style="532" customWidth="1"/>
    <col min="9226" max="9226" width="15.85546875" style="532" customWidth="1"/>
    <col min="9227" max="9227" width="11.7109375" style="532" customWidth="1"/>
    <col min="9228" max="9228" width="8.28515625" style="532" customWidth="1"/>
    <col min="9229" max="9229" width="16.5703125" style="532" customWidth="1"/>
    <col min="9230" max="9472" width="11.42578125" style="532"/>
    <col min="9473" max="9473" width="22.7109375" style="532" customWidth="1"/>
    <col min="9474" max="9474" width="15.42578125" style="532" customWidth="1"/>
    <col min="9475" max="9475" width="7.28515625" style="532" customWidth="1"/>
    <col min="9476" max="9476" width="11.42578125" style="532"/>
    <col min="9477" max="9477" width="5.7109375" style="532" customWidth="1"/>
    <col min="9478" max="9478" width="0" style="532" hidden="1" customWidth="1"/>
    <col min="9479" max="9479" width="9.5703125" style="532" customWidth="1"/>
    <col min="9480" max="9480" width="14" style="532" customWidth="1"/>
    <col min="9481" max="9481" width="16.28515625" style="532" customWidth="1"/>
    <col min="9482" max="9482" width="15.85546875" style="532" customWidth="1"/>
    <col min="9483" max="9483" width="11.7109375" style="532" customWidth="1"/>
    <col min="9484" max="9484" width="8.28515625" style="532" customWidth="1"/>
    <col min="9485" max="9485" width="16.5703125" style="532" customWidth="1"/>
    <col min="9486" max="9728" width="11.42578125" style="532"/>
    <col min="9729" max="9729" width="22.7109375" style="532" customWidth="1"/>
    <col min="9730" max="9730" width="15.42578125" style="532" customWidth="1"/>
    <col min="9731" max="9731" width="7.28515625" style="532" customWidth="1"/>
    <col min="9732" max="9732" width="11.42578125" style="532"/>
    <col min="9733" max="9733" width="5.7109375" style="532" customWidth="1"/>
    <col min="9734" max="9734" width="0" style="532" hidden="1" customWidth="1"/>
    <col min="9735" max="9735" width="9.5703125" style="532" customWidth="1"/>
    <col min="9736" max="9736" width="14" style="532" customWidth="1"/>
    <col min="9737" max="9737" width="16.28515625" style="532" customWidth="1"/>
    <col min="9738" max="9738" width="15.85546875" style="532" customWidth="1"/>
    <col min="9739" max="9739" width="11.7109375" style="532" customWidth="1"/>
    <col min="9740" max="9740" width="8.28515625" style="532" customWidth="1"/>
    <col min="9741" max="9741" width="16.5703125" style="532" customWidth="1"/>
    <col min="9742" max="9984" width="11.42578125" style="532"/>
    <col min="9985" max="9985" width="22.7109375" style="532" customWidth="1"/>
    <col min="9986" max="9986" width="15.42578125" style="532" customWidth="1"/>
    <col min="9987" max="9987" width="7.28515625" style="532" customWidth="1"/>
    <col min="9988" max="9988" width="11.42578125" style="532"/>
    <col min="9989" max="9989" width="5.7109375" style="532" customWidth="1"/>
    <col min="9990" max="9990" width="0" style="532" hidden="1" customWidth="1"/>
    <col min="9991" max="9991" width="9.5703125" style="532" customWidth="1"/>
    <col min="9992" max="9992" width="14" style="532" customWidth="1"/>
    <col min="9993" max="9993" width="16.28515625" style="532" customWidth="1"/>
    <col min="9994" max="9994" width="15.85546875" style="532" customWidth="1"/>
    <col min="9995" max="9995" width="11.7109375" style="532" customWidth="1"/>
    <col min="9996" max="9996" width="8.28515625" style="532" customWidth="1"/>
    <col min="9997" max="9997" width="16.5703125" style="532" customWidth="1"/>
    <col min="9998" max="10240" width="11.42578125" style="532"/>
    <col min="10241" max="10241" width="22.7109375" style="532" customWidth="1"/>
    <col min="10242" max="10242" width="15.42578125" style="532" customWidth="1"/>
    <col min="10243" max="10243" width="7.28515625" style="532" customWidth="1"/>
    <col min="10244" max="10244" width="11.42578125" style="532"/>
    <col min="10245" max="10245" width="5.7109375" style="532" customWidth="1"/>
    <col min="10246" max="10246" width="0" style="532" hidden="1" customWidth="1"/>
    <col min="10247" max="10247" width="9.5703125" style="532" customWidth="1"/>
    <col min="10248" max="10248" width="14" style="532" customWidth="1"/>
    <col min="10249" max="10249" width="16.28515625" style="532" customWidth="1"/>
    <col min="10250" max="10250" width="15.85546875" style="532" customWidth="1"/>
    <col min="10251" max="10251" width="11.7109375" style="532" customWidth="1"/>
    <col min="10252" max="10252" width="8.28515625" style="532" customWidth="1"/>
    <col min="10253" max="10253" width="16.5703125" style="532" customWidth="1"/>
    <col min="10254" max="10496" width="11.42578125" style="532"/>
    <col min="10497" max="10497" width="22.7109375" style="532" customWidth="1"/>
    <col min="10498" max="10498" width="15.42578125" style="532" customWidth="1"/>
    <col min="10499" max="10499" width="7.28515625" style="532" customWidth="1"/>
    <col min="10500" max="10500" width="11.42578125" style="532"/>
    <col min="10501" max="10501" width="5.7109375" style="532" customWidth="1"/>
    <col min="10502" max="10502" width="0" style="532" hidden="1" customWidth="1"/>
    <col min="10503" max="10503" width="9.5703125" style="532" customWidth="1"/>
    <col min="10504" max="10504" width="14" style="532" customWidth="1"/>
    <col min="10505" max="10505" width="16.28515625" style="532" customWidth="1"/>
    <col min="10506" max="10506" width="15.85546875" style="532" customWidth="1"/>
    <col min="10507" max="10507" width="11.7109375" style="532" customWidth="1"/>
    <col min="10508" max="10508" width="8.28515625" style="532" customWidth="1"/>
    <col min="10509" max="10509" width="16.5703125" style="532" customWidth="1"/>
    <col min="10510" max="10752" width="11.42578125" style="532"/>
    <col min="10753" max="10753" width="22.7109375" style="532" customWidth="1"/>
    <col min="10754" max="10754" width="15.42578125" style="532" customWidth="1"/>
    <col min="10755" max="10755" width="7.28515625" style="532" customWidth="1"/>
    <col min="10756" max="10756" width="11.42578125" style="532"/>
    <col min="10757" max="10757" width="5.7109375" style="532" customWidth="1"/>
    <col min="10758" max="10758" width="0" style="532" hidden="1" customWidth="1"/>
    <col min="10759" max="10759" width="9.5703125" style="532" customWidth="1"/>
    <col min="10760" max="10760" width="14" style="532" customWidth="1"/>
    <col min="10761" max="10761" width="16.28515625" style="532" customWidth="1"/>
    <col min="10762" max="10762" width="15.85546875" style="532" customWidth="1"/>
    <col min="10763" max="10763" width="11.7109375" style="532" customWidth="1"/>
    <col min="10764" max="10764" width="8.28515625" style="532" customWidth="1"/>
    <col min="10765" max="10765" width="16.5703125" style="532" customWidth="1"/>
    <col min="10766" max="11008" width="11.42578125" style="532"/>
    <col min="11009" max="11009" width="22.7109375" style="532" customWidth="1"/>
    <col min="11010" max="11010" width="15.42578125" style="532" customWidth="1"/>
    <col min="11011" max="11011" width="7.28515625" style="532" customWidth="1"/>
    <col min="11012" max="11012" width="11.42578125" style="532"/>
    <col min="11013" max="11013" width="5.7109375" style="532" customWidth="1"/>
    <col min="11014" max="11014" width="0" style="532" hidden="1" customWidth="1"/>
    <col min="11015" max="11015" width="9.5703125" style="532" customWidth="1"/>
    <col min="11016" max="11016" width="14" style="532" customWidth="1"/>
    <col min="11017" max="11017" width="16.28515625" style="532" customWidth="1"/>
    <col min="11018" max="11018" width="15.85546875" style="532" customWidth="1"/>
    <col min="11019" max="11019" width="11.7109375" style="532" customWidth="1"/>
    <col min="11020" max="11020" width="8.28515625" style="532" customWidth="1"/>
    <col min="11021" max="11021" width="16.5703125" style="532" customWidth="1"/>
    <col min="11022" max="11264" width="11.42578125" style="532"/>
    <col min="11265" max="11265" width="22.7109375" style="532" customWidth="1"/>
    <col min="11266" max="11266" width="15.42578125" style="532" customWidth="1"/>
    <col min="11267" max="11267" width="7.28515625" style="532" customWidth="1"/>
    <col min="11268" max="11268" width="11.42578125" style="532"/>
    <col min="11269" max="11269" width="5.7109375" style="532" customWidth="1"/>
    <col min="11270" max="11270" width="0" style="532" hidden="1" customWidth="1"/>
    <col min="11271" max="11271" width="9.5703125" style="532" customWidth="1"/>
    <col min="11272" max="11272" width="14" style="532" customWidth="1"/>
    <col min="11273" max="11273" width="16.28515625" style="532" customWidth="1"/>
    <col min="11274" max="11274" width="15.85546875" style="532" customWidth="1"/>
    <col min="11275" max="11275" width="11.7109375" style="532" customWidth="1"/>
    <col min="11276" max="11276" width="8.28515625" style="532" customWidth="1"/>
    <col min="11277" max="11277" width="16.5703125" style="532" customWidth="1"/>
    <col min="11278" max="11520" width="11.42578125" style="532"/>
    <col min="11521" max="11521" width="22.7109375" style="532" customWidth="1"/>
    <col min="11522" max="11522" width="15.42578125" style="532" customWidth="1"/>
    <col min="11523" max="11523" width="7.28515625" style="532" customWidth="1"/>
    <col min="11524" max="11524" width="11.42578125" style="532"/>
    <col min="11525" max="11525" width="5.7109375" style="532" customWidth="1"/>
    <col min="11526" max="11526" width="0" style="532" hidden="1" customWidth="1"/>
    <col min="11527" max="11527" width="9.5703125" style="532" customWidth="1"/>
    <col min="11528" max="11528" width="14" style="532" customWidth="1"/>
    <col min="11529" max="11529" width="16.28515625" style="532" customWidth="1"/>
    <col min="11530" max="11530" width="15.85546875" style="532" customWidth="1"/>
    <col min="11531" max="11531" width="11.7109375" style="532" customWidth="1"/>
    <col min="11532" max="11532" width="8.28515625" style="532" customWidth="1"/>
    <col min="11533" max="11533" width="16.5703125" style="532" customWidth="1"/>
    <col min="11534" max="11776" width="11.42578125" style="532"/>
    <col min="11777" max="11777" width="22.7109375" style="532" customWidth="1"/>
    <col min="11778" max="11778" width="15.42578125" style="532" customWidth="1"/>
    <col min="11779" max="11779" width="7.28515625" style="532" customWidth="1"/>
    <col min="11780" max="11780" width="11.42578125" style="532"/>
    <col min="11781" max="11781" width="5.7109375" style="532" customWidth="1"/>
    <col min="11782" max="11782" width="0" style="532" hidden="1" customWidth="1"/>
    <col min="11783" max="11783" width="9.5703125" style="532" customWidth="1"/>
    <col min="11784" max="11784" width="14" style="532" customWidth="1"/>
    <col min="11785" max="11785" width="16.28515625" style="532" customWidth="1"/>
    <col min="11786" max="11786" width="15.85546875" style="532" customWidth="1"/>
    <col min="11787" max="11787" width="11.7109375" style="532" customWidth="1"/>
    <col min="11788" max="11788" width="8.28515625" style="532" customWidth="1"/>
    <col min="11789" max="11789" width="16.5703125" style="532" customWidth="1"/>
    <col min="11790" max="12032" width="11.42578125" style="532"/>
    <col min="12033" max="12033" width="22.7109375" style="532" customWidth="1"/>
    <col min="12034" max="12034" width="15.42578125" style="532" customWidth="1"/>
    <col min="12035" max="12035" width="7.28515625" style="532" customWidth="1"/>
    <col min="12036" max="12036" width="11.42578125" style="532"/>
    <col min="12037" max="12037" width="5.7109375" style="532" customWidth="1"/>
    <col min="12038" max="12038" width="0" style="532" hidden="1" customWidth="1"/>
    <col min="12039" max="12039" width="9.5703125" style="532" customWidth="1"/>
    <col min="12040" max="12040" width="14" style="532" customWidth="1"/>
    <col min="12041" max="12041" width="16.28515625" style="532" customWidth="1"/>
    <col min="12042" max="12042" width="15.85546875" style="532" customWidth="1"/>
    <col min="12043" max="12043" width="11.7109375" style="532" customWidth="1"/>
    <col min="12044" max="12044" width="8.28515625" style="532" customWidth="1"/>
    <col min="12045" max="12045" width="16.5703125" style="532" customWidth="1"/>
    <col min="12046" max="12288" width="11.42578125" style="532"/>
    <col min="12289" max="12289" width="22.7109375" style="532" customWidth="1"/>
    <col min="12290" max="12290" width="15.42578125" style="532" customWidth="1"/>
    <col min="12291" max="12291" width="7.28515625" style="532" customWidth="1"/>
    <col min="12292" max="12292" width="11.42578125" style="532"/>
    <col min="12293" max="12293" width="5.7109375" style="532" customWidth="1"/>
    <col min="12294" max="12294" width="0" style="532" hidden="1" customWidth="1"/>
    <col min="12295" max="12295" width="9.5703125" style="532" customWidth="1"/>
    <col min="12296" max="12296" width="14" style="532" customWidth="1"/>
    <col min="12297" max="12297" width="16.28515625" style="532" customWidth="1"/>
    <col min="12298" max="12298" width="15.85546875" style="532" customWidth="1"/>
    <col min="12299" max="12299" width="11.7109375" style="532" customWidth="1"/>
    <col min="12300" max="12300" width="8.28515625" style="532" customWidth="1"/>
    <col min="12301" max="12301" width="16.5703125" style="532" customWidth="1"/>
    <col min="12302" max="12544" width="11.42578125" style="532"/>
    <col min="12545" max="12545" width="22.7109375" style="532" customWidth="1"/>
    <col min="12546" max="12546" width="15.42578125" style="532" customWidth="1"/>
    <col min="12547" max="12547" width="7.28515625" style="532" customWidth="1"/>
    <col min="12548" max="12548" width="11.42578125" style="532"/>
    <col min="12549" max="12549" width="5.7109375" style="532" customWidth="1"/>
    <col min="12550" max="12550" width="0" style="532" hidden="1" customWidth="1"/>
    <col min="12551" max="12551" width="9.5703125" style="532" customWidth="1"/>
    <col min="12552" max="12552" width="14" style="532" customWidth="1"/>
    <col min="12553" max="12553" width="16.28515625" style="532" customWidth="1"/>
    <col min="12554" max="12554" width="15.85546875" style="532" customWidth="1"/>
    <col min="12555" max="12555" width="11.7109375" style="532" customWidth="1"/>
    <col min="12556" max="12556" width="8.28515625" style="532" customWidth="1"/>
    <col min="12557" max="12557" width="16.5703125" style="532" customWidth="1"/>
    <col min="12558" max="12800" width="11.42578125" style="532"/>
    <col min="12801" max="12801" width="22.7109375" style="532" customWidth="1"/>
    <col min="12802" max="12802" width="15.42578125" style="532" customWidth="1"/>
    <col min="12803" max="12803" width="7.28515625" style="532" customWidth="1"/>
    <col min="12804" max="12804" width="11.42578125" style="532"/>
    <col min="12805" max="12805" width="5.7109375" style="532" customWidth="1"/>
    <col min="12806" max="12806" width="0" style="532" hidden="1" customWidth="1"/>
    <col min="12807" max="12807" width="9.5703125" style="532" customWidth="1"/>
    <col min="12808" max="12808" width="14" style="532" customWidth="1"/>
    <col min="12809" max="12809" width="16.28515625" style="532" customWidth="1"/>
    <col min="12810" max="12810" width="15.85546875" style="532" customWidth="1"/>
    <col min="12811" max="12811" width="11.7109375" style="532" customWidth="1"/>
    <col min="12812" max="12812" width="8.28515625" style="532" customWidth="1"/>
    <col min="12813" max="12813" width="16.5703125" style="532" customWidth="1"/>
    <col min="12814" max="13056" width="11.42578125" style="532"/>
    <col min="13057" max="13057" width="22.7109375" style="532" customWidth="1"/>
    <col min="13058" max="13058" width="15.42578125" style="532" customWidth="1"/>
    <col min="13059" max="13059" width="7.28515625" style="532" customWidth="1"/>
    <col min="13060" max="13060" width="11.42578125" style="532"/>
    <col min="13061" max="13061" width="5.7109375" style="532" customWidth="1"/>
    <col min="13062" max="13062" width="0" style="532" hidden="1" customWidth="1"/>
    <col min="13063" max="13063" width="9.5703125" style="532" customWidth="1"/>
    <col min="13064" max="13064" width="14" style="532" customWidth="1"/>
    <col min="13065" max="13065" width="16.28515625" style="532" customWidth="1"/>
    <col min="13066" max="13066" width="15.85546875" style="532" customWidth="1"/>
    <col min="13067" max="13067" width="11.7109375" style="532" customWidth="1"/>
    <col min="13068" max="13068" width="8.28515625" style="532" customWidth="1"/>
    <col min="13069" max="13069" width="16.5703125" style="532" customWidth="1"/>
    <col min="13070" max="13312" width="11.42578125" style="532"/>
    <col min="13313" max="13313" width="22.7109375" style="532" customWidth="1"/>
    <col min="13314" max="13314" width="15.42578125" style="532" customWidth="1"/>
    <col min="13315" max="13315" width="7.28515625" style="532" customWidth="1"/>
    <col min="13316" max="13316" width="11.42578125" style="532"/>
    <col min="13317" max="13317" width="5.7109375" style="532" customWidth="1"/>
    <col min="13318" max="13318" width="0" style="532" hidden="1" customWidth="1"/>
    <col min="13319" max="13319" width="9.5703125" style="532" customWidth="1"/>
    <col min="13320" max="13320" width="14" style="532" customWidth="1"/>
    <col min="13321" max="13321" width="16.28515625" style="532" customWidth="1"/>
    <col min="13322" max="13322" width="15.85546875" style="532" customWidth="1"/>
    <col min="13323" max="13323" width="11.7109375" style="532" customWidth="1"/>
    <col min="13324" max="13324" width="8.28515625" style="532" customWidth="1"/>
    <col min="13325" max="13325" width="16.5703125" style="532" customWidth="1"/>
    <col min="13326" max="13568" width="11.42578125" style="532"/>
    <col min="13569" max="13569" width="22.7109375" style="532" customWidth="1"/>
    <col min="13570" max="13570" width="15.42578125" style="532" customWidth="1"/>
    <col min="13571" max="13571" width="7.28515625" style="532" customWidth="1"/>
    <col min="13572" max="13572" width="11.42578125" style="532"/>
    <col min="13573" max="13573" width="5.7109375" style="532" customWidth="1"/>
    <col min="13574" max="13574" width="0" style="532" hidden="1" customWidth="1"/>
    <col min="13575" max="13575" width="9.5703125" style="532" customWidth="1"/>
    <col min="13576" max="13576" width="14" style="532" customWidth="1"/>
    <col min="13577" max="13577" width="16.28515625" style="532" customWidth="1"/>
    <col min="13578" max="13578" width="15.85546875" style="532" customWidth="1"/>
    <col min="13579" max="13579" width="11.7109375" style="532" customWidth="1"/>
    <col min="13580" max="13580" width="8.28515625" style="532" customWidth="1"/>
    <col min="13581" max="13581" width="16.5703125" style="532" customWidth="1"/>
    <col min="13582" max="13824" width="11.42578125" style="532"/>
    <col min="13825" max="13825" width="22.7109375" style="532" customWidth="1"/>
    <col min="13826" max="13826" width="15.42578125" style="532" customWidth="1"/>
    <col min="13827" max="13827" width="7.28515625" style="532" customWidth="1"/>
    <col min="13828" max="13828" width="11.42578125" style="532"/>
    <col min="13829" max="13829" width="5.7109375" style="532" customWidth="1"/>
    <col min="13830" max="13830" width="0" style="532" hidden="1" customWidth="1"/>
    <col min="13831" max="13831" width="9.5703125" style="532" customWidth="1"/>
    <col min="13832" max="13832" width="14" style="532" customWidth="1"/>
    <col min="13833" max="13833" width="16.28515625" style="532" customWidth="1"/>
    <col min="13834" max="13834" width="15.85546875" style="532" customWidth="1"/>
    <col min="13835" max="13835" width="11.7109375" style="532" customWidth="1"/>
    <col min="13836" max="13836" width="8.28515625" style="532" customWidth="1"/>
    <col min="13837" max="13837" width="16.5703125" style="532" customWidth="1"/>
    <col min="13838" max="14080" width="11.42578125" style="532"/>
    <col min="14081" max="14081" width="22.7109375" style="532" customWidth="1"/>
    <col min="14082" max="14082" width="15.42578125" style="532" customWidth="1"/>
    <col min="14083" max="14083" width="7.28515625" style="532" customWidth="1"/>
    <col min="14084" max="14084" width="11.42578125" style="532"/>
    <col min="14085" max="14085" width="5.7109375" style="532" customWidth="1"/>
    <col min="14086" max="14086" width="0" style="532" hidden="1" customWidth="1"/>
    <col min="14087" max="14087" width="9.5703125" style="532" customWidth="1"/>
    <col min="14088" max="14088" width="14" style="532" customWidth="1"/>
    <col min="14089" max="14089" width="16.28515625" style="532" customWidth="1"/>
    <col min="14090" max="14090" width="15.85546875" style="532" customWidth="1"/>
    <col min="14091" max="14091" width="11.7109375" style="532" customWidth="1"/>
    <col min="14092" max="14092" width="8.28515625" style="532" customWidth="1"/>
    <col min="14093" max="14093" width="16.5703125" style="532" customWidth="1"/>
    <col min="14094" max="14336" width="11.42578125" style="532"/>
    <col min="14337" max="14337" width="22.7109375" style="532" customWidth="1"/>
    <col min="14338" max="14338" width="15.42578125" style="532" customWidth="1"/>
    <col min="14339" max="14339" width="7.28515625" style="532" customWidth="1"/>
    <col min="14340" max="14340" width="11.42578125" style="532"/>
    <col min="14341" max="14341" width="5.7109375" style="532" customWidth="1"/>
    <col min="14342" max="14342" width="0" style="532" hidden="1" customWidth="1"/>
    <col min="14343" max="14343" width="9.5703125" style="532" customWidth="1"/>
    <col min="14344" max="14344" width="14" style="532" customWidth="1"/>
    <col min="14345" max="14345" width="16.28515625" style="532" customWidth="1"/>
    <col min="14346" max="14346" width="15.85546875" style="532" customWidth="1"/>
    <col min="14347" max="14347" width="11.7109375" style="532" customWidth="1"/>
    <col min="14348" max="14348" width="8.28515625" style="532" customWidth="1"/>
    <col min="14349" max="14349" width="16.5703125" style="532" customWidth="1"/>
    <col min="14350" max="14592" width="11.42578125" style="532"/>
    <col min="14593" max="14593" width="22.7109375" style="532" customWidth="1"/>
    <col min="14594" max="14594" width="15.42578125" style="532" customWidth="1"/>
    <col min="14595" max="14595" width="7.28515625" style="532" customWidth="1"/>
    <col min="14596" max="14596" width="11.42578125" style="532"/>
    <col min="14597" max="14597" width="5.7109375" style="532" customWidth="1"/>
    <col min="14598" max="14598" width="0" style="532" hidden="1" customWidth="1"/>
    <col min="14599" max="14599" width="9.5703125" style="532" customWidth="1"/>
    <col min="14600" max="14600" width="14" style="532" customWidth="1"/>
    <col min="14601" max="14601" width="16.28515625" style="532" customWidth="1"/>
    <col min="14602" max="14602" width="15.85546875" style="532" customWidth="1"/>
    <col min="14603" max="14603" width="11.7109375" style="532" customWidth="1"/>
    <col min="14604" max="14604" width="8.28515625" style="532" customWidth="1"/>
    <col min="14605" max="14605" width="16.5703125" style="532" customWidth="1"/>
    <col min="14606" max="14848" width="11.42578125" style="532"/>
    <col min="14849" max="14849" width="22.7109375" style="532" customWidth="1"/>
    <col min="14850" max="14850" width="15.42578125" style="532" customWidth="1"/>
    <col min="14851" max="14851" width="7.28515625" style="532" customWidth="1"/>
    <col min="14852" max="14852" width="11.42578125" style="532"/>
    <col min="14853" max="14853" width="5.7109375" style="532" customWidth="1"/>
    <col min="14854" max="14854" width="0" style="532" hidden="1" customWidth="1"/>
    <col min="14855" max="14855" width="9.5703125" style="532" customWidth="1"/>
    <col min="14856" max="14856" width="14" style="532" customWidth="1"/>
    <col min="14857" max="14857" width="16.28515625" style="532" customWidth="1"/>
    <col min="14858" max="14858" width="15.85546875" style="532" customWidth="1"/>
    <col min="14859" max="14859" width="11.7109375" style="532" customWidth="1"/>
    <col min="14860" max="14860" width="8.28515625" style="532" customWidth="1"/>
    <col min="14861" max="14861" width="16.5703125" style="532" customWidth="1"/>
    <col min="14862" max="15104" width="11.42578125" style="532"/>
    <col min="15105" max="15105" width="22.7109375" style="532" customWidth="1"/>
    <col min="15106" max="15106" width="15.42578125" style="532" customWidth="1"/>
    <col min="15107" max="15107" width="7.28515625" style="532" customWidth="1"/>
    <col min="15108" max="15108" width="11.42578125" style="532"/>
    <col min="15109" max="15109" width="5.7109375" style="532" customWidth="1"/>
    <col min="15110" max="15110" width="0" style="532" hidden="1" customWidth="1"/>
    <col min="15111" max="15111" width="9.5703125" style="532" customWidth="1"/>
    <col min="15112" max="15112" width="14" style="532" customWidth="1"/>
    <col min="15113" max="15113" width="16.28515625" style="532" customWidth="1"/>
    <col min="15114" max="15114" width="15.85546875" style="532" customWidth="1"/>
    <col min="15115" max="15115" width="11.7109375" style="532" customWidth="1"/>
    <col min="15116" max="15116" width="8.28515625" style="532" customWidth="1"/>
    <col min="15117" max="15117" width="16.5703125" style="532" customWidth="1"/>
    <col min="15118" max="15360" width="11.42578125" style="532"/>
    <col min="15361" max="15361" width="22.7109375" style="532" customWidth="1"/>
    <col min="15362" max="15362" width="15.42578125" style="532" customWidth="1"/>
    <col min="15363" max="15363" width="7.28515625" style="532" customWidth="1"/>
    <col min="15364" max="15364" width="11.42578125" style="532"/>
    <col min="15365" max="15365" width="5.7109375" style="532" customWidth="1"/>
    <col min="15366" max="15366" width="0" style="532" hidden="1" customWidth="1"/>
    <col min="15367" max="15367" width="9.5703125" style="532" customWidth="1"/>
    <col min="15368" max="15368" width="14" style="532" customWidth="1"/>
    <col min="15369" max="15369" width="16.28515625" style="532" customWidth="1"/>
    <col min="15370" max="15370" width="15.85546875" style="532" customWidth="1"/>
    <col min="15371" max="15371" width="11.7109375" style="532" customWidth="1"/>
    <col min="15372" max="15372" width="8.28515625" style="532" customWidth="1"/>
    <col min="15373" max="15373" width="16.5703125" style="532" customWidth="1"/>
    <col min="15374" max="15616" width="11.42578125" style="532"/>
    <col min="15617" max="15617" width="22.7109375" style="532" customWidth="1"/>
    <col min="15618" max="15618" width="15.42578125" style="532" customWidth="1"/>
    <col min="15619" max="15619" width="7.28515625" style="532" customWidth="1"/>
    <col min="15620" max="15620" width="11.42578125" style="532"/>
    <col min="15621" max="15621" width="5.7109375" style="532" customWidth="1"/>
    <col min="15622" max="15622" width="0" style="532" hidden="1" customWidth="1"/>
    <col min="15623" max="15623" width="9.5703125" style="532" customWidth="1"/>
    <col min="15624" max="15624" width="14" style="532" customWidth="1"/>
    <col min="15625" max="15625" width="16.28515625" style="532" customWidth="1"/>
    <col min="15626" max="15626" width="15.85546875" style="532" customWidth="1"/>
    <col min="15627" max="15627" width="11.7109375" style="532" customWidth="1"/>
    <col min="15628" max="15628" width="8.28515625" style="532" customWidth="1"/>
    <col min="15629" max="15629" width="16.5703125" style="532" customWidth="1"/>
    <col min="15630" max="15872" width="11.42578125" style="532"/>
    <col min="15873" max="15873" width="22.7109375" style="532" customWidth="1"/>
    <col min="15874" max="15874" width="15.42578125" style="532" customWidth="1"/>
    <col min="15875" max="15875" width="7.28515625" style="532" customWidth="1"/>
    <col min="15876" max="15876" width="11.42578125" style="532"/>
    <col min="15877" max="15877" width="5.7109375" style="532" customWidth="1"/>
    <col min="15878" max="15878" width="0" style="532" hidden="1" customWidth="1"/>
    <col min="15879" max="15879" width="9.5703125" style="532" customWidth="1"/>
    <col min="15880" max="15880" width="14" style="532" customWidth="1"/>
    <col min="15881" max="15881" width="16.28515625" style="532" customWidth="1"/>
    <col min="15882" max="15882" width="15.85546875" style="532" customWidth="1"/>
    <col min="15883" max="15883" width="11.7109375" style="532" customWidth="1"/>
    <col min="15884" max="15884" width="8.28515625" style="532" customWidth="1"/>
    <col min="15885" max="15885" width="16.5703125" style="532" customWidth="1"/>
    <col min="15886" max="16128" width="11.42578125" style="532"/>
    <col min="16129" max="16129" width="22.7109375" style="532" customWidth="1"/>
    <col min="16130" max="16130" width="15.42578125" style="532" customWidth="1"/>
    <col min="16131" max="16131" width="7.28515625" style="532" customWidth="1"/>
    <col min="16132" max="16132" width="11.42578125" style="532"/>
    <col min="16133" max="16133" width="5.7109375" style="532" customWidth="1"/>
    <col min="16134" max="16134" width="0" style="532" hidden="1" customWidth="1"/>
    <col min="16135" max="16135" width="9.5703125" style="532" customWidth="1"/>
    <col min="16136" max="16136" width="14" style="532" customWidth="1"/>
    <col min="16137" max="16137" width="16.28515625" style="532" customWidth="1"/>
    <col min="16138" max="16138" width="15.85546875" style="532" customWidth="1"/>
    <col min="16139" max="16139" width="11.7109375" style="532" customWidth="1"/>
    <col min="16140" max="16140" width="8.28515625" style="532" customWidth="1"/>
    <col min="16141" max="16141" width="16.5703125" style="532" customWidth="1"/>
    <col min="16142" max="16384" width="11.42578125" style="532"/>
  </cols>
  <sheetData>
    <row r="1" spans="1:13" s="489" customFormat="1">
      <c r="A1" s="696"/>
      <c r="B1" s="699"/>
      <c r="C1" s="700"/>
      <c r="D1" s="700"/>
      <c r="E1" s="700"/>
      <c r="F1" s="700"/>
      <c r="G1" s="700"/>
      <c r="H1" s="700"/>
      <c r="I1" s="701"/>
      <c r="J1" s="708" t="s">
        <v>933</v>
      </c>
      <c r="K1" s="715" t="s">
        <v>2198</v>
      </c>
      <c r="L1" s="716"/>
      <c r="M1" s="717"/>
    </row>
    <row r="2" spans="1:13" s="489" customFormat="1">
      <c r="A2" s="697"/>
      <c r="B2" s="721" t="s">
        <v>934</v>
      </c>
      <c r="C2" s="722"/>
      <c r="D2" s="722"/>
      <c r="E2" s="722"/>
      <c r="F2" s="722"/>
      <c r="G2" s="722"/>
      <c r="H2" s="722"/>
      <c r="I2" s="723"/>
      <c r="J2" s="709"/>
      <c r="K2" s="718"/>
      <c r="L2" s="719"/>
      <c r="M2" s="720"/>
    </row>
    <row r="3" spans="1:13" s="489" customFormat="1">
      <c r="A3" s="697"/>
      <c r="B3" s="702" t="s">
        <v>2199</v>
      </c>
      <c r="C3" s="703"/>
      <c r="D3" s="703"/>
      <c r="E3" s="703"/>
      <c r="F3" s="703"/>
      <c r="G3" s="703"/>
      <c r="H3" s="703"/>
      <c r="I3" s="704"/>
      <c r="J3" s="713" t="s">
        <v>935</v>
      </c>
      <c r="K3" s="725">
        <v>1</v>
      </c>
      <c r="L3" s="726"/>
      <c r="M3" s="727"/>
    </row>
    <row r="4" spans="1:13" s="489" customFormat="1">
      <c r="A4" s="697"/>
      <c r="B4" s="702" t="s">
        <v>2200</v>
      </c>
      <c r="C4" s="703"/>
      <c r="D4" s="703"/>
      <c r="E4" s="703"/>
      <c r="F4" s="703"/>
      <c r="G4" s="703"/>
      <c r="H4" s="703"/>
      <c r="I4" s="704"/>
      <c r="J4" s="724"/>
      <c r="K4" s="728"/>
      <c r="L4" s="729"/>
      <c r="M4" s="730"/>
    </row>
    <row r="5" spans="1:13" s="489" customFormat="1">
      <c r="A5" s="697"/>
      <c r="B5" s="710" t="s">
        <v>2201</v>
      </c>
      <c r="C5" s="711"/>
      <c r="D5" s="711"/>
      <c r="E5" s="711"/>
      <c r="F5" s="711"/>
      <c r="G5" s="711"/>
      <c r="H5" s="711"/>
      <c r="I5" s="712"/>
      <c r="J5" s="713" t="s">
        <v>936</v>
      </c>
      <c r="K5" s="731"/>
      <c r="L5" s="731" t="s">
        <v>937</v>
      </c>
      <c r="M5" s="733"/>
    </row>
    <row r="6" spans="1:13" s="489" customFormat="1" ht="13.5" customHeight="1" thickBot="1">
      <c r="A6" s="698"/>
      <c r="B6" s="705"/>
      <c r="C6" s="706"/>
      <c r="D6" s="706"/>
      <c r="E6" s="706"/>
      <c r="F6" s="706"/>
      <c r="G6" s="706"/>
      <c r="H6" s="706"/>
      <c r="I6" s="707"/>
      <c r="J6" s="714"/>
      <c r="K6" s="732"/>
      <c r="L6" s="732"/>
      <c r="M6" s="734"/>
    </row>
    <row r="7" spans="1:13" s="494" customFormat="1" ht="9" thickBot="1">
      <c r="A7" s="490"/>
      <c r="B7" s="491"/>
      <c r="C7" s="491"/>
      <c r="D7" s="491"/>
      <c r="E7" s="491"/>
      <c r="F7" s="491"/>
      <c r="G7" s="491"/>
      <c r="H7" s="491"/>
      <c r="I7" s="491"/>
      <c r="J7" s="491"/>
      <c r="K7" s="492"/>
      <c r="L7" s="492"/>
      <c r="M7" s="493"/>
    </row>
    <row r="8" spans="1:13" s="489" customFormat="1" ht="21.95" customHeight="1">
      <c r="A8" s="495"/>
      <c r="B8" s="496"/>
      <c r="C8" s="496"/>
      <c r="D8" s="496"/>
      <c r="E8" s="496"/>
      <c r="F8" s="496"/>
      <c r="G8" s="497"/>
      <c r="H8" s="496"/>
      <c r="I8" s="496"/>
      <c r="J8" s="498" t="s">
        <v>938</v>
      </c>
      <c r="K8" s="499"/>
      <c r="L8" s="499"/>
      <c r="M8" s="500"/>
    </row>
    <row r="9" spans="1:13" s="507" customFormat="1" ht="11.25">
      <c r="A9" s="501"/>
      <c r="B9" s="502"/>
      <c r="C9" s="502"/>
      <c r="D9" s="502"/>
      <c r="E9" s="502"/>
      <c r="F9" s="502"/>
      <c r="G9" s="503"/>
      <c r="H9" s="502"/>
      <c r="I9" s="502"/>
      <c r="J9" s="504"/>
      <c r="K9" s="505" t="s">
        <v>2202</v>
      </c>
      <c r="L9" s="505" t="s">
        <v>2203</v>
      </c>
      <c r="M9" s="506" t="s">
        <v>2204</v>
      </c>
    </row>
    <row r="10" spans="1:13" s="489" customFormat="1" ht="27.75" customHeight="1">
      <c r="A10" s="693" t="s">
        <v>2205</v>
      </c>
      <c r="B10" s="694"/>
      <c r="C10" s="694"/>
      <c r="D10" s="694"/>
      <c r="E10" s="508" t="s">
        <v>2206</v>
      </c>
      <c r="F10" s="509"/>
      <c r="H10" s="695" t="s">
        <v>2207</v>
      </c>
      <c r="I10" s="695"/>
      <c r="J10" s="510" t="s">
        <v>2206</v>
      </c>
      <c r="K10" s="511"/>
      <c r="L10" s="511"/>
      <c r="M10" s="512"/>
    </row>
    <row r="11" spans="1:13" s="489" customFormat="1" ht="24" customHeight="1">
      <c r="A11" s="513" t="s">
        <v>939</v>
      </c>
      <c r="B11" s="514"/>
      <c r="C11" s="692"/>
      <c r="D11" s="692"/>
      <c r="E11" s="515"/>
      <c r="F11" s="515"/>
      <c r="G11" s="516"/>
      <c r="I11" s="517" t="s">
        <v>940</v>
      </c>
      <c r="J11" s="514"/>
      <c r="K11" s="518"/>
      <c r="L11" s="518"/>
      <c r="M11" s="519"/>
    </row>
    <row r="12" spans="1:13" s="489" customFormat="1" ht="13.5" thickBot="1">
      <c r="A12" s="520"/>
      <c r="B12" s="521"/>
      <c r="C12" s="522"/>
      <c r="D12" s="522"/>
      <c r="E12" s="522"/>
      <c r="F12" s="522"/>
      <c r="G12" s="521"/>
      <c r="H12" s="522"/>
      <c r="I12" s="521"/>
      <c r="J12" s="522"/>
      <c r="K12" s="735"/>
      <c r="L12" s="735"/>
      <c r="M12" s="736"/>
    </row>
    <row r="13" spans="1:13" s="489" customFormat="1">
      <c r="A13" s="523"/>
      <c r="B13" s="524"/>
      <c r="C13" s="524"/>
      <c r="D13" s="524"/>
      <c r="E13" s="524"/>
      <c r="F13" s="524"/>
      <c r="G13" s="524"/>
      <c r="H13" s="524"/>
      <c r="I13" s="524"/>
      <c r="J13" s="524"/>
      <c r="K13" s="524"/>
      <c r="L13" s="524"/>
      <c r="M13" s="525"/>
    </row>
    <row r="14" spans="1:13">
      <c r="A14" s="526" t="s">
        <v>941</v>
      </c>
      <c r="B14" s="527"/>
      <c r="C14" s="528" t="s">
        <v>937</v>
      </c>
      <c r="D14" s="529"/>
      <c r="E14" s="489"/>
      <c r="F14" s="489"/>
      <c r="G14" s="530"/>
      <c r="H14" s="530"/>
      <c r="I14" s="530"/>
      <c r="J14" s="530"/>
      <c r="K14" s="530"/>
      <c r="L14" s="530"/>
      <c r="M14" s="531"/>
    </row>
    <row r="15" spans="1:13" ht="19.5" customHeight="1">
      <c r="A15" s="533" t="s">
        <v>2208</v>
      </c>
      <c r="B15" s="534"/>
      <c r="C15" s="535"/>
      <c r="D15" s="535"/>
      <c r="E15" s="535"/>
      <c r="F15" s="535"/>
      <c r="G15" s="535"/>
      <c r="H15" s="535"/>
      <c r="I15" s="535"/>
      <c r="J15" s="535"/>
      <c r="K15" s="535"/>
      <c r="L15" s="535"/>
      <c r="M15" s="531"/>
    </row>
    <row r="16" spans="1:13" ht="18" customHeight="1">
      <c r="A16" s="533"/>
      <c r="B16" s="536"/>
      <c r="C16" s="537"/>
      <c r="D16" s="535"/>
      <c r="E16" s="535"/>
      <c r="F16" s="535"/>
      <c r="G16" s="535"/>
      <c r="H16" s="535"/>
      <c r="I16" s="535"/>
      <c r="J16" s="535"/>
      <c r="K16" s="535"/>
      <c r="L16" s="535"/>
      <c r="M16" s="531"/>
    </row>
    <row r="17" spans="1:13" ht="6" customHeight="1">
      <c r="A17" s="533"/>
      <c r="B17" s="538"/>
      <c r="C17" s="539"/>
      <c r="D17" s="539"/>
      <c r="E17" s="539"/>
      <c r="F17" s="539"/>
      <c r="G17" s="539"/>
      <c r="H17" s="539"/>
      <c r="I17" s="539"/>
      <c r="J17" s="539"/>
      <c r="K17" s="539"/>
      <c r="L17" s="539"/>
      <c r="M17" s="540"/>
    </row>
    <row r="18" spans="1:13" ht="18" customHeight="1">
      <c r="A18" s="533" t="s">
        <v>2209</v>
      </c>
      <c r="B18" s="536"/>
      <c r="C18" s="535"/>
      <c r="D18" s="535"/>
      <c r="E18" s="535"/>
      <c r="F18" s="535"/>
      <c r="G18" s="535"/>
      <c r="H18" s="541"/>
      <c r="I18" s="528" t="s">
        <v>2210</v>
      </c>
      <c r="J18" s="535"/>
      <c r="K18" s="535"/>
      <c r="L18" s="535"/>
      <c r="M18" s="542"/>
    </row>
    <row r="19" spans="1:13" ht="4.5" customHeight="1">
      <c r="A19" s="533"/>
      <c r="B19" s="538"/>
      <c r="C19" s="539"/>
      <c r="D19" s="539"/>
      <c r="E19" s="539"/>
      <c r="F19" s="539"/>
      <c r="G19" s="539"/>
      <c r="H19" s="539"/>
      <c r="I19" s="539"/>
      <c r="J19" s="539"/>
      <c r="K19" s="539"/>
      <c r="L19" s="539"/>
      <c r="M19" s="540"/>
    </row>
    <row r="20" spans="1:13" ht="18.75" customHeight="1">
      <c r="A20" s="533" t="s">
        <v>2211</v>
      </c>
      <c r="B20" s="536"/>
      <c r="C20" s="518"/>
      <c r="D20" s="518"/>
      <c r="E20" s="518"/>
      <c r="F20" s="518"/>
      <c r="G20" s="518"/>
      <c r="H20" s="518"/>
      <c r="I20" s="518"/>
      <c r="J20" s="518"/>
      <c r="K20" s="518"/>
      <c r="L20" s="518"/>
      <c r="M20" s="543"/>
    </row>
    <row r="21" spans="1:13" ht="3.75" customHeight="1">
      <c r="A21" s="533"/>
      <c r="B21" s="538"/>
      <c r="C21" s="515"/>
      <c r="D21" s="515"/>
      <c r="E21" s="515"/>
      <c r="F21" s="515"/>
      <c r="G21" s="515"/>
      <c r="H21" s="515"/>
      <c r="I21" s="515"/>
      <c r="J21" s="515"/>
      <c r="K21" s="515"/>
      <c r="L21" s="515"/>
      <c r="M21" s="519"/>
    </row>
    <row r="22" spans="1:13" ht="18" customHeight="1">
      <c r="A22" s="533" t="s">
        <v>2212</v>
      </c>
      <c r="B22" s="536"/>
      <c r="C22" s="518"/>
      <c r="D22" s="518"/>
      <c r="E22" s="518"/>
      <c r="F22" s="518"/>
      <c r="G22" s="518"/>
      <c r="H22" s="518"/>
      <c r="I22" s="518"/>
      <c r="J22" s="544" t="s">
        <v>2213</v>
      </c>
      <c r="K22" s="545"/>
      <c r="L22" s="544" t="s">
        <v>937</v>
      </c>
      <c r="M22" s="546"/>
    </row>
    <row r="23" spans="1:13" ht="3.75" customHeight="1">
      <c r="A23" s="533"/>
      <c r="B23" s="538"/>
      <c r="C23" s="515"/>
      <c r="D23" s="515"/>
      <c r="E23" s="515"/>
      <c r="F23" s="515"/>
      <c r="G23" s="515"/>
      <c r="H23" s="515"/>
      <c r="I23" s="515"/>
      <c r="J23" s="515"/>
      <c r="K23" s="515"/>
      <c r="L23" s="515"/>
      <c r="M23" s="519"/>
    </row>
    <row r="24" spans="1:13" ht="19.5" customHeight="1">
      <c r="A24" s="533" t="s">
        <v>2214</v>
      </c>
      <c r="B24" s="538"/>
      <c r="C24" s="515"/>
      <c r="D24" s="515"/>
      <c r="E24" s="547"/>
      <c r="F24" s="547"/>
      <c r="G24" s="541"/>
      <c r="H24" s="518"/>
      <c r="I24" s="518"/>
      <c r="J24" s="489"/>
      <c r="K24" s="515"/>
      <c r="L24" s="515"/>
      <c r="M24" s="519"/>
    </row>
    <row r="25" spans="1:13" s="553" customFormat="1" ht="11.25">
      <c r="A25" s="548"/>
      <c r="B25" s="549"/>
      <c r="C25" s="550"/>
      <c r="D25" s="550"/>
      <c r="E25" s="737" t="s">
        <v>2202</v>
      </c>
      <c r="F25" s="737"/>
      <c r="G25" s="737"/>
      <c r="H25" s="550" t="s">
        <v>2203</v>
      </c>
      <c r="I25" s="550" t="s">
        <v>2204</v>
      </c>
      <c r="J25" s="551"/>
      <c r="K25" s="550"/>
      <c r="L25" s="550"/>
      <c r="M25" s="552"/>
    </row>
    <row r="26" spans="1:13" ht="12.75" customHeight="1">
      <c r="A26" s="554"/>
      <c r="B26" s="530"/>
      <c r="C26" s="530"/>
      <c r="D26" s="530"/>
      <c r="E26" s="530"/>
      <c r="F26" s="530"/>
      <c r="G26" s="530"/>
      <c r="H26" s="530"/>
      <c r="I26" s="530"/>
      <c r="J26" s="530"/>
      <c r="K26" s="530"/>
      <c r="L26" s="530"/>
      <c r="M26" s="531"/>
    </row>
    <row r="27" spans="1:13" ht="15">
      <c r="A27" s="738" t="s">
        <v>942</v>
      </c>
      <c r="B27" s="739"/>
      <c r="C27" s="739"/>
      <c r="D27" s="739"/>
      <c r="E27" s="739"/>
      <c r="F27" s="739"/>
      <c r="G27" s="739"/>
      <c r="H27" s="739"/>
      <c r="I27" s="739"/>
      <c r="J27" s="739"/>
      <c r="K27" s="739"/>
      <c r="L27" s="739"/>
      <c r="M27" s="740"/>
    </row>
    <row r="28" spans="1:13" ht="13.5" thickBot="1">
      <c r="A28" s="555"/>
      <c r="B28" s="556"/>
      <c r="C28" s="556"/>
      <c r="D28" s="556"/>
      <c r="E28" s="556"/>
      <c r="F28" s="556"/>
      <c r="G28" s="556"/>
      <c r="H28" s="556"/>
      <c r="I28" s="556"/>
      <c r="J28" s="556"/>
      <c r="K28" s="556"/>
      <c r="L28" s="556"/>
      <c r="M28" s="557"/>
    </row>
    <row r="29" spans="1:13" ht="25.5">
      <c r="A29" s="558" t="s">
        <v>943</v>
      </c>
      <c r="B29" s="741" t="s">
        <v>944</v>
      </c>
      <c r="C29" s="742"/>
      <c r="D29" s="742"/>
      <c r="E29" s="742"/>
      <c r="F29" s="742"/>
      <c r="G29" s="742"/>
      <c r="H29" s="742"/>
      <c r="I29" s="743"/>
      <c r="J29" s="559" t="s">
        <v>2215</v>
      </c>
      <c r="K29" s="744" t="s">
        <v>945</v>
      </c>
      <c r="L29" s="745"/>
      <c r="M29" s="558" t="s">
        <v>946</v>
      </c>
    </row>
    <row r="30" spans="1:13" ht="13.5" thickBot="1">
      <c r="A30" s="560"/>
      <c r="B30" s="561"/>
      <c r="C30" s="562"/>
      <c r="D30" s="562"/>
      <c r="E30" s="562"/>
      <c r="F30" s="562"/>
      <c r="G30" s="562"/>
      <c r="H30" s="562"/>
      <c r="I30" s="562"/>
      <c r="J30" s="563"/>
      <c r="K30" s="746"/>
      <c r="L30" s="747"/>
      <c r="M30" s="564"/>
    </row>
    <row r="31" spans="1:13">
      <c r="A31" s="555"/>
      <c r="B31" s="556"/>
      <c r="C31" s="556"/>
      <c r="D31" s="556"/>
      <c r="E31" s="556"/>
      <c r="F31" s="556"/>
      <c r="G31" s="556"/>
      <c r="H31" s="556"/>
      <c r="I31" s="556"/>
      <c r="J31" s="556"/>
      <c r="K31" s="556"/>
      <c r="L31" s="556"/>
      <c r="M31" s="557"/>
    </row>
    <row r="32" spans="1:13">
      <c r="A32" s="565" t="s">
        <v>947</v>
      </c>
      <c r="B32" s="566"/>
      <c r="C32" s="566"/>
      <c r="D32" s="566"/>
      <c r="E32" s="566"/>
      <c r="F32" s="566"/>
      <c r="G32" s="566"/>
      <c r="H32" s="566"/>
      <c r="I32" s="566"/>
      <c r="J32" s="566"/>
      <c r="K32" s="566"/>
      <c r="L32" s="566"/>
      <c r="M32" s="567"/>
    </row>
    <row r="33" spans="1:13" s="570" customFormat="1" ht="3.75" customHeight="1" thickBot="1">
      <c r="A33" s="568"/>
      <c r="B33" s="556"/>
      <c r="C33" s="556"/>
      <c r="D33" s="556"/>
      <c r="E33" s="556"/>
      <c r="F33" s="556"/>
      <c r="G33" s="556"/>
      <c r="H33" s="569"/>
      <c r="I33" s="569"/>
      <c r="J33" s="556"/>
      <c r="K33" s="556"/>
      <c r="L33" s="556"/>
      <c r="M33" s="557"/>
    </row>
    <row r="34" spans="1:13" s="573" customFormat="1" ht="12">
      <c r="A34" s="748" t="s">
        <v>944</v>
      </c>
      <c r="B34" s="749"/>
      <c r="C34" s="749"/>
      <c r="D34" s="749"/>
      <c r="E34" s="749"/>
      <c r="F34" s="749"/>
      <c r="G34" s="750"/>
      <c r="H34" s="751" t="s">
        <v>948</v>
      </c>
      <c r="I34" s="752"/>
      <c r="J34" s="571" t="s">
        <v>949</v>
      </c>
      <c r="K34" s="753" t="s">
        <v>950</v>
      </c>
      <c r="L34" s="750"/>
      <c r="M34" s="572" t="s">
        <v>951</v>
      </c>
    </row>
    <row r="35" spans="1:13" s="573" customFormat="1" ht="12">
      <c r="A35" s="754"/>
      <c r="B35" s="755"/>
      <c r="C35" s="755"/>
      <c r="D35" s="755"/>
      <c r="E35" s="755"/>
      <c r="F35" s="755"/>
      <c r="G35" s="756"/>
      <c r="H35" s="757"/>
      <c r="I35" s="758"/>
      <c r="J35" s="574"/>
      <c r="K35" s="759"/>
      <c r="L35" s="756"/>
      <c r="M35" s="575"/>
    </row>
    <row r="36" spans="1:13" s="573" customFormat="1" thickBot="1">
      <c r="A36" s="760"/>
      <c r="B36" s="761"/>
      <c r="C36" s="761"/>
      <c r="D36" s="761"/>
      <c r="E36" s="761"/>
      <c r="F36" s="761"/>
      <c r="G36" s="762"/>
      <c r="H36" s="763"/>
      <c r="I36" s="764"/>
      <c r="J36" s="576"/>
      <c r="K36" s="765"/>
      <c r="L36" s="762"/>
      <c r="M36" s="577"/>
    </row>
    <row r="37" spans="1:13" s="573" customFormat="1" thickBot="1">
      <c r="A37" s="766" t="s">
        <v>953</v>
      </c>
      <c r="B37" s="767"/>
      <c r="C37" s="767"/>
      <c r="D37" s="767"/>
      <c r="E37" s="767"/>
      <c r="F37" s="767"/>
      <c r="G37" s="767"/>
      <c r="H37" s="767"/>
      <c r="I37" s="767"/>
      <c r="J37" s="767"/>
      <c r="K37" s="767"/>
      <c r="L37" s="768"/>
      <c r="M37" s="578">
        <v>0</v>
      </c>
    </row>
    <row r="38" spans="1:13" s="573" customFormat="1" ht="12">
      <c r="A38" s="579"/>
      <c r="B38" s="580"/>
      <c r="C38" s="580"/>
      <c r="D38" s="580"/>
      <c r="E38" s="580"/>
      <c r="F38" s="580"/>
      <c r="G38" s="580"/>
      <c r="H38" s="580"/>
      <c r="I38" s="580"/>
      <c r="J38" s="580"/>
      <c r="K38" s="580"/>
      <c r="L38" s="580"/>
      <c r="M38" s="581"/>
    </row>
    <row r="39" spans="1:13">
      <c r="A39" s="582" t="s">
        <v>954</v>
      </c>
      <c r="B39" s="583"/>
      <c r="C39" s="583"/>
      <c r="D39" s="583"/>
      <c r="E39" s="583"/>
      <c r="F39" s="583"/>
      <c r="G39" s="583"/>
      <c r="H39" s="583"/>
      <c r="I39" s="583"/>
      <c r="J39" s="583"/>
      <c r="K39" s="583"/>
      <c r="L39" s="583"/>
      <c r="M39" s="584"/>
    </row>
    <row r="40" spans="1:13" s="573" customFormat="1" ht="3.75" customHeight="1" thickBot="1">
      <c r="A40" s="585"/>
      <c r="B40" s="586"/>
      <c r="C40" s="586"/>
      <c r="D40" s="586"/>
      <c r="E40" s="586"/>
      <c r="F40" s="586"/>
      <c r="G40" s="586"/>
      <c r="H40" s="586"/>
      <c r="I40" s="580"/>
      <c r="J40" s="580"/>
      <c r="K40" s="580"/>
      <c r="L40" s="580"/>
      <c r="M40" s="581"/>
    </row>
    <row r="41" spans="1:13" s="573" customFormat="1" ht="12">
      <c r="A41" s="748" t="s">
        <v>944</v>
      </c>
      <c r="B41" s="749"/>
      <c r="C41" s="749"/>
      <c r="D41" s="749"/>
      <c r="E41" s="749"/>
      <c r="F41" s="749"/>
      <c r="G41" s="749"/>
      <c r="H41" s="750"/>
      <c r="I41" s="587" t="s">
        <v>945</v>
      </c>
      <c r="J41" s="571" t="s">
        <v>946</v>
      </c>
      <c r="K41" s="753" t="s">
        <v>955</v>
      </c>
      <c r="L41" s="750"/>
      <c r="M41" s="572" t="s">
        <v>951</v>
      </c>
    </row>
    <row r="42" spans="1:13" s="573" customFormat="1" ht="12">
      <c r="A42" s="769"/>
      <c r="B42" s="770"/>
      <c r="C42" s="770"/>
      <c r="D42" s="770"/>
      <c r="E42" s="770"/>
      <c r="F42" s="770"/>
      <c r="G42" s="770"/>
      <c r="H42" s="758"/>
      <c r="I42" s="588"/>
      <c r="J42" s="574"/>
      <c r="K42" s="759"/>
      <c r="L42" s="756"/>
      <c r="M42" s="575"/>
    </row>
    <row r="43" spans="1:13" s="573" customFormat="1" thickBot="1">
      <c r="A43" s="771"/>
      <c r="B43" s="772"/>
      <c r="C43" s="772"/>
      <c r="D43" s="772"/>
      <c r="E43" s="772"/>
      <c r="F43" s="772"/>
      <c r="G43" s="772"/>
      <c r="H43" s="764"/>
      <c r="I43" s="589"/>
      <c r="J43" s="590"/>
      <c r="K43" s="765"/>
      <c r="L43" s="762"/>
      <c r="M43" s="591"/>
    </row>
    <row r="44" spans="1:13" s="573" customFormat="1" thickBot="1">
      <c r="A44" s="766" t="s">
        <v>953</v>
      </c>
      <c r="B44" s="767"/>
      <c r="C44" s="767"/>
      <c r="D44" s="767"/>
      <c r="E44" s="767"/>
      <c r="F44" s="767"/>
      <c r="G44" s="767"/>
      <c r="H44" s="767"/>
      <c r="I44" s="767"/>
      <c r="J44" s="767"/>
      <c r="K44" s="767"/>
      <c r="L44" s="768"/>
      <c r="M44" s="578">
        <v>0</v>
      </c>
    </row>
    <row r="45" spans="1:13" s="573" customFormat="1" ht="12">
      <c r="A45" s="592"/>
      <c r="B45" s="580"/>
      <c r="C45" s="580"/>
      <c r="D45" s="580"/>
      <c r="E45" s="580"/>
      <c r="F45" s="580"/>
      <c r="G45" s="580"/>
      <c r="H45" s="580"/>
      <c r="I45" s="580"/>
      <c r="J45" s="580"/>
      <c r="K45" s="580"/>
      <c r="L45" s="580"/>
      <c r="M45" s="581"/>
    </row>
    <row r="46" spans="1:13" s="573" customFormat="1">
      <c r="A46" s="582" t="s">
        <v>956</v>
      </c>
      <c r="B46" s="588"/>
      <c r="C46" s="588"/>
      <c r="D46" s="588"/>
      <c r="E46" s="588"/>
      <c r="F46" s="588"/>
      <c r="G46" s="588"/>
      <c r="H46" s="588"/>
      <c r="I46" s="588"/>
      <c r="J46" s="588"/>
      <c r="K46" s="588"/>
      <c r="L46" s="588"/>
      <c r="M46" s="593"/>
    </row>
    <row r="47" spans="1:13" s="573" customFormat="1" ht="3.75" customHeight="1" thickBot="1">
      <c r="A47" s="592"/>
      <c r="B47" s="580"/>
      <c r="C47" s="580"/>
      <c r="D47" s="580"/>
      <c r="E47" s="580"/>
      <c r="F47" s="580"/>
      <c r="G47" s="580"/>
      <c r="H47" s="580"/>
      <c r="I47" s="580"/>
      <c r="J47" s="580"/>
      <c r="K47" s="580"/>
      <c r="L47" s="580"/>
      <c r="M47" s="581"/>
    </row>
    <row r="48" spans="1:13" s="573" customFormat="1" ht="36" customHeight="1">
      <c r="A48" s="773" t="s">
        <v>957</v>
      </c>
      <c r="B48" s="774"/>
      <c r="C48" s="774"/>
      <c r="D48" s="774"/>
      <c r="E48" s="775"/>
      <c r="F48" s="594"/>
      <c r="G48" s="595" t="s">
        <v>945</v>
      </c>
      <c r="H48" s="596" t="s">
        <v>958</v>
      </c>
      <c r="I48" s="597" t="s">
        <v>2233</v>
      </c>
      <c r="J48" s="596" t="s">
        <v>2234</v>
      </c>
      <c r="K48" s="776" t="s">
        <v>961</v>
      </c>
      <c r="L48" s="775"/>
      <c r="M48" s="598" t="s">
        <v>951</v>
      </c>
    </row>
    <row r="49" spans="1:13" s="573" customFormat="1" ht="12">
      <c r="A49" s="599"/>
      <c r="B49" s="600"/>
      <c r="C49" s="600"/>
      <c r="D49" s="600"/>
      <c r="E49" s="600"/>
      <c r="F49" s="600"/>
      <c r="G49" s="601"/>
      <c r="H49" s="574"/>
      <c r="I49" s="588"/>
      <c r="J49" s="574"/>
      <c r="K49" s="759"/>
      <c r="L49" s="756"/>
      <c r="M49" s="575"/>
    </row>
    <row r="50" spans="1:13" s="573" customFormat="1" thickBot="1">
      <c r="A50" s="602"/>
      <c r="B50" s="603"/>
      <c r="C50" s="603"/>
      <c r="D50" s="603"/>
      <c r="E50" s="603"/>
      <c r="F50" s="603"/>
      <c r="G50" s="604"/>
      <c r="H50" s="576"/>
      <c r="I50" s="586"/>
      <c r="J50" s="576"/>
      <c r="K50" s="765"/>
      <c r="L50" s="762"/>
      <c r="M50" s="577"/>
    </row>
    <row r="51" spans="1:13" s="573" customFormat="1" thickBot="1">
      <c r="A51" s="777" t="s">
        <v>953</v>
      </c>
      <c r="B51" s="778"/>
      <c r="C51" s="778"/>
      <c r="D51" s="778"/>
      <c r="E51" s="778"/>
      <c r="F51" s="778"/>
      <c r="G51" s="778"/>
      <c r="H51" s="778"/>
      <c r="I51" s="778"/>
      <c r="J51" s="778"/>
      <c r="K51" s="778"/>
      <c r="L51" s="779"/>
      <c r="M51" s="605">
        <v>0</v>
      </c>
    </row>
    <row r="52" spans="1:13" s="573" customFormat="1" ht="12">
      <c r="A52" s="592"/>
      <c r="B52" s="580"/>
      <c r="C52" s="580"/>
      <c r="D52" s="580"/>
      <c r="E52" s="580"/>
      <c r="F52" s="580"/>
      <c r="G52" s="580"/>
      <c r="H52" s="580"/>
      <c r="I52" s="580"/>
      <c r="J52" s="580"/>
      <c r="K52" s="580"/>
      <c r="L52" s="580"/>
      <c r="M52" s="581"/>
    </row>
    <row r="53" spans="1:13">
      <c r="A53" s="582" t="s">
        <v>962</v>
      </c>
      <c r="B53" s="583"/>
      <c r="C53" s="583"/>
      <c r="D53" s="583"/>
      <c r="E53" s="583"/>
      <c r="F53" s="583"/>
      <c r="G53" s="583"/>
      <c r="H53" s="583"/>
      <c r="I53" s="583"/>
      <c r="J53" s="583"/>
      <c r="K53" s="583"/>
      <c r="L53" s="583"/>
      <c r="M53" s="584"/>
    </row>
    <row r="54" spans="1:13" s="573" customFormat="1" ht="3.75" customHeight="1" thickBot="1">
      <c r="A54" s="592"/>
      <c r="B54" s="580"/>
      <c r="C54" s="580"/>
      <c r="D54" s="580"/>
      <c r="E54" s="580"/>
      <c r="F54" s="580"/>
      <c r="G54" s="580"/>
      <c r="H54" s="580"/>
      <c r="I54" s="580"/>
      <c r="J54" s="580"/>
      <c r="K54" s="580"/>
      <c r="L54" s="580"/>
      <c r="M54" s="581"/>
    </row>
    <row r="55" spans="1:13" s="573" customFormat="1" ht="25.5" customHeight="1">
      <c r="A55" s="773" t="s">
        <v>944</v>
      </c>
      <c r="B55" s="774"/>
      <c r="C55" s="774"/>
      <c r="D55" s="774"/>
      <c r="E55" s="774"/>
      <c r="F55" s="774"/>
      <c r="G55" s="775"/>
      <c r="H55" s="595" t="s">
        <v>964</v>
      </c>
      <c r="I55" s="597" t="s">
        <v>965</v>
      </c>
      <c r="J55" s="596" t="s">
        <v>966</v>
      </c>
      <c r="K55" s="780" t="s">
        <v>950</v>
      </c>
      <c r="L55" s="781"/>
      <c r="M55" s="606" t="s">
        <v>951</v>
      </c>
    </row>
    <row r="56" spans="1:13" s="573" customFormat="1" ht="12">
      <c r="A56" s="769"/>
      <c r="B56" s="770"/>
      <c r="C56" s="770"/>
      <c r="D56" s="770"/>
      <c r="E56" s="770"/>
      <c r="F56" s="770"/>
      <c r="G56" s="770"/>
      <c r="H56" s="574"/>
      <c r="I56" s="588"/>
      <c r="J56" s="574"/>
      <c r="K56" s="759"/>
      <c r="L56" s="756"/>
      <c r="M56" s="575"/>
    </row>
    <row r="57" spans="1:13" s="573" customFormat="1" thickBot="1">
      <c r="A57" s="771"/>
      <c r="B57" s="772"/>
      <c r="C57" s="772"/>
      <c r="D57" s="772"/>
      <c r="E57" s="772"/>
      <c r="F57" s="772"/>
      <c r="G57" s="772"/>
      <c r="H57" s="576"/>
      <c r="I57" s="586"/>
      <c r="J57" s="576"/>
      <c r="K57" s="765"/>
      <c r="L57" s="762"/>
      <c r="M57" s="577"/>
    </row>
    <row r="58" spans="1:13" s="573" customFormat="1" thickBot="1">
      <c r="A58" s="766" t="s">
        <v>953</v>
      </c>
      <c r="B58" s="767"/>
      <c r="C58" s="767"/>
      <c r="D58" s="767"/>
      <c r="E58" s="767"/>
      <c r="F58" s="767"/>
      <c r="G58" s="767"/>
      <c r="H58" s="767"/>
      <c r="I58" s="767"/>
      <c r="J58" s="767"/>
      <c r="K58" s="767"/>
      <c r="L58" s="768"/>
      <c r="M58" s="578">
        <v>0</v>
      </c>
    </row>
    <row r="59" spans="1:13" s="573" customFormat="1" ht="8.25" customHeight="1" thickBot="1">
      <c r="A59" s="592"/>
      <c r="B59" s="580"/>
      <c r="C59" s="580"/>
      <c r="D59" s="580"/>
      <c r="E59" s="580"/>
      <c r="F59" s="580"/>
      <c r="G59" s="580"/>
      <c r="H59" s="580"/>
      <c r="I59" s="580"/>
      <c r="J59" s="580"/>
      <c r="K59" s="580"/>
      <c r="L59" s="580"/>
      <c r="M59" s="581"/>
    </row>
    <row r="60" spans="1:13" s="573" customFormat="1" thickBot="1">
      <c r="A60" s="766" t="s">
        <v>967</v>
      </c>
      <c r="B60" s="767"/>
      <c r="C60" s="767"/>
      <c r="D60" s="767"/>
      <c r="E60" s="767"/>
      <c r="F60" s="767"/>
      <c r="G60" s="767"/>
      <c r="H60" s="767"/>
      <c r="I60" s="767"/>
      <c r="J60" s="767"/>
      <c r="K60" s="767"/>
      <c r="L60" s="768"/>
      <c r="M60" s="578">
        <v>0</v>
      </c>
    </row>
    <row r="61" spans="1:13" s="573" customFormat="1" ht="9" customHeight="1">
      <c r="A61" s="592"/>
      <c r="B61" s="580"/>
      <c r="C61" s="580"/>
      <c r="D61" s="580"/>
      <c r="E61" s="580"/>
      <c r="F61" s="580"/>
      <c r="G61" s="580"/>
      <c r="H61" s="580"/>
      <c r="I61" s="580"/>
      <c r="J61" s="580"/>
      <c r="K61" s="580"/>
      <c r="L61" s="580"/>
      <c r="M61" s="581"/>
    </row>
    <row r="62" spans="1:13">
      <c r="A62" s="582" t="s">
        <v>968</v>
      </c>
      <c r="B62" s="583"/>
      <c r="C62" s="583"/>
      <c r="D62" s="583"/>
      <c r="E62" s="583"/>
      <c r="F62" s="583"/>
      <c r="G62" s="583"/>
      <c r="H62" s="583"/>
      <c r="I62" s="583"/>
      <c r="J62" s="583"/>
      <c r="K62" s="583"/>
      <c r="L62" s="583"/>
      <c r="M62" s="584"/>
    </row>
    <row r="63" spans="1:13" s="573" customFormat="1" ht="3.75" customHeight="1" thickBot="1">
      <c r="A63" s="592"/>
      <c r="B63" s="580"/>
      <c r="C63" s="580"/>
      <c r="D63" s="580"/>
      <c r="E63" s="580"/>
      <c r="F63" s="580"/>
      <c r="G63" s="580"/>
      <c r="H63" s="580"/>
      <c r="I63" s="580"/>
      <c r="J63" s="580"/>
      <c r="K63" s="580"/>
      <c r="L63" s="580"/>
      <c r="M63" s="581"/>
    </row>
    <row r="64" spans="1:13" s="573" customFormat="1" ht="12">
      <c r="A64" s="748" t="s">
        <v>944</v>
      </c>
      <c r="B64" s="749"/>
      <c r="C64" s="749"/>
      <c r="D64" s="749"/>
      <c r="E64" s="749"/>
      <c r="F64" s="749"/>
      <c r="G64" s="749"/>
      <c r="H64" s="607"/>
      <c r="I64" s="608"/>
      <c r="J64" s="609" t="s">
        <v>970</v>
      </c>
      <c r="K64" s="782" t="s">
        <v>971</v>
      </c>
      <c r="L64" s="783"/>
      <c r="M64" s="610"/>
    </row>
    <row r="65" spans="1:13" s="573" customFormat="1" ht="12">
      <c r="A65" s="769" t="s">
        <v>2235</v>
      </c>
      <c r="B65" s="770"/>
      <c r="C65" s="770"/>
      <c r="D65" s="770"/>
      <c r="E65" s="770"/>
      <c r="F65" s="770"/>
      <c r="G65" s="770"/>
      <c r="H65" s="611"/>
      <c r="I65" s="612"/>
      <c r="J65" s="613"/>
      <c r="K65" s="794"/>
      <c r="L65" s="795"/>
      <c r="M65" s="614"/>
    </row>
    <row r="66" spans="1:13" s="573" customFormat="1" ht="12">
      <c r="A66" s="615" t="s">
        <v>973</v>
      </c>
      <c r="B66" s="616"/>
      <c r="C66" s="616"/>
      <c r="D66" s="616"/>
      <c r="E66" s="616"/>
      <c r="F66" s="616"/>
      <c r="G66" s="616"/>
      <c r="H66" s="611"/>
      <c r="I66" s="612"/>
      <c r="J66" s="613"/>
      <c r="K66" s="794"/>
      <c r="L66" s="795"/>
      <c r="M66" s="614"/>
    </row>
    <row r="67" spans="1:13" s="573" customFormat="1" thickBot="1">
      <c r="A67" s="602" t="s">
        <v>974</v>
      </c>
      <c r="B67" s="603"/>
      <c r="C67" s="603"/>
      <c r="D67" s="603"/>
      <c r="E67" s="603"/>
      <c r="F67" s="603"/>
      <c r="G67" s="603"/>
      <c r="H67" s="617"/>
      <c r="I67" s="618"/>
      <c r="J67" s="613"/>
      <c r="K67" s="796"/>
      <c r="L67" s="797"/>
      <c r="M67" s="614"/>
    </row>
    <row r="68" spans="1:13" s="573" customFormat="1" thickBot="1">
      <c r="A68" s="766" t="s">
        <v>953</v>
      </c>
      <c r="B68" s="767"/>
      <c r="C68" s="767"/>
      <c r="D68" s="767"/>
      <c r="E68" s="767"/>
      <c r="F68" s="767"/>
      <c r="G68" s="767"/>
      <c r="H68" s="767"/>
      <c r="I68" s="767"/>
      <c r="J68" s="767"/>
      <c r="K68" s="767"/>
      <c r="L68" s="768"/>
      <c r="M68" s="578">
        <v>0</v>
      </c>
    </row>
    <row r="69" spans="1:13" s="573" customFormat="1" ht="7.5" customHeight="1" thickBot="1">
      <c r="A69" s="592"/>
      <c r="B69" s="580"/>
      <c r="C69" s="580"/>
      <c r="D69" s="580"/>
      <c r="E69" s="580"/>
      <c r="F69" s="580"/>
      <c r="G69" s="580"/>
      <c r="H69" s="580"/>
      <c r="I69" s="580"/>
      <c r="J69" s="580"/>
      <c r="K69" s="580"/>
      <c r="L69" s="580"/>
      <c r="M69" s="581"/>
    </row>
    <row r="70" spans="1:13" s="573" customFormat="1" thickBot="1">
      <c r="A70" s="766" t="s">
        <v>2236</v>
      </c>
      <c r="B70" s="767"/>
      <c r="C70" s="767"/>
      <c r="D70" s="767"/>
      <c r="E70" s="767"/>
      <c r="F70" s="767"/>
      <c r="G70" s="767"/>
      <c r="H70" s="767"/>
      <c r="I70" s="767"/>
      <c r="J70" s="767"/>
      <c r="K70" s="767"/>
      <c r="L70" s="768"/>
      <c r="M70" s="578">
        <f>ROUND(M60+M68,0)</f>
        <v>0</v>
      </c>
    </row>
    <row r="71" spans="1:13">
      <c r="A71" s="523"/>
      <c r="B71" s="524"/>
      <c r="C71" s="524"/>
      <c r="D71" s="524"/>
      <c r="E71" s="524"/>
      <c r="F71" s="524"/>
      <c r="G71" s="524"/>
      <c r="H71" s="524"/>
      <c r="I71" s="524"/>
      <c r="J71" s="524"/>
      <c r="K71" s="524"/>
      <c r="L71" s="524"/>
      <c r="M71" s="525"/>
    </row>
    <row r="72" spans="1:13">
      <c r="A72" s="554"/>
      <c r="B72" s="489"/>
      <c r="C72" s="489"/>
      <c r="D72" s="489"/>
      <c r="E72" s="489"/>
      <c r="F72" s="489"/>
      <c r="G72" s="489"/>
      <c r="H72" s="489"/>
      <c r="I72" s="489"/>
      <c r="J72" s="489"/>
      <c r="K72" s="489"/>
      <c r="L72" s="489"/>
      <c r="M72" s="531"/>
    </row>
    <row r="73" spans="1:13">
      <c r="A73" s="554"/>
      <c r="B73" s="489"/>
      <c r="C73" s="489"/>
      <c r="D73" s="489"/>
      <c r="E73" s="489"/>
      <c r="F73" s="489"/>
      <c r="G73" s="489"/>
      <c r="H73" s="489"/>
      <c r="I73" s="489"/>
      <c r="J73" s="489"/>
      <c r="K73" s="489"/>
      <c r="L73" s="489"/>
      <c r="M73" s="531"/>
    </row>
    <row r="74" spans="1:13">
      <c r="A74" s="554"/>
      <c r="B74" s="489"/>
      <c r="C74" s="489"/>
      <c r="D74" s="489"/>
      <c r="E74" s="489"/>
      <c r="F74" s="489"/>
      <c r="G74" s="489"/>
      <c r="H74" s="489"/>
      <c r="I74" s="489"/>
      <c r="J74" s="489"/>
      <c r="K74" s="489"/>
      <c r="L74" s="489"/>
      <c r="M74" s="531"/>
    </row>
    <row r="75" spans="1:13" s="573" customFormat="1" ht="12">
      <c r="A75" s="619"/>
      <c r="B75" s="620"/>
      <c r="C75" s="620"/>
      <c r="D75" s="621" t="s">
        <v>976</v>
      </c>
      <c r="E75" s="621"/>
      <c r="F75" s="621"/>
      <c r="G75" s="621"/>
      <c r="H75" s="621"/>
      <c r="I75" s="621"/>
      <c r="J75" s="620"/>
      <c r="K75" s="620"/>
      <c r="L75" s="620"/>
      <c r="M75" s="622"/>
    </row>
    <row r="76" spans="1:13" s="573" customFormat="1" ht="12">
      <c r="A76" s="619"/>
      <c r="B76" s="620"/>
      <c r="C76" s="620"/>
      <c r="D76" s="620" t="s">
        <v>977</v>
      </c>
      <c r="E76" s="620"/>
      <c r="F76" s="620"/>
      <c r="G76" s="620"/>
      <c r="H76" s="620"/>
      <c r="I76" s="620"/>
      <c r="J76" s="620"/>
      <c r="K76" s="620"/>
      <c r="L76" s="620"/>
      <c r="M76" s="622"/>
    </row>
    <row r="77" spans="1:13">
      <c r="A77" s="554"/>
      <c r="B77" s="489"/>
      <c r="C77" s="489"/>
      <c r="D77" s="489" t="s">
        <v>978</v>
      </c>
      <c r="E77" s="489"/>
      <c r="F77" s="489"/>
      <c r="G77" s="489"/>
      <c r="H77" s="489"/>
      <c r="I77" s="489"/>
      <c r="J77" s="489"/>
      <c r="K77" s="489"/>
      <c r="L77" s="489"/>
      <c r="M77" s="531"/>
    </row>
    <row r="78" spans="1:13">
      <c r="A78" s="554"/>
      <c r="B78" s="489"/>
      <c r="C78" s="489"/>
      <c r="D78" s="489" t="s">
        <v>979</v>
      </c>
      <c r="E78" s="489"/>
      <c r="F78" s="489"/>
      <c r="G78" s="489"/>
      <c r="H78" s="489"/>
      <c r="I78" s="489"/>
      <c r="J78" s="489"/>
      <c r="K78" s="489"/>
      <c r="L78" s="489"/>
      <c r="M78" s="531"/>
    </row>
    <row r="79" spans="1:13" ht="13.5" thickBot="1">
      <c r="A79" s="554"/>
      <c r="B79" s="489"/>
      <c r="C79" s="489"/>
      <c r="D79" s="489"/>
      <c r="E79" s="489" t="s">
        <v>980</v>
      </c>
      <c r="F79" s="489"/>
      <c r="G79" s="489"/>
      <c r="H79" s="489"/>
      <c r="I79" s="489"/>
      <c r="J79" s="489"/>
      <c r="K79" s="489"/>
      <c r="L79" s="489"/>
      <c r="M79" s="531"/>
    </row>
    <row r="80" spans="1:13">
      <c r="A80" s="623" t="s">
        <v>2216</v>
      </c>
      <c r="B80" s="624"/>
      <c r="C80" s="624"/>
      <c r="D80" s="624"/>
      <c r="E80" s="624"/>
      <c r="F80" s="624"/>
      <c r="G80" s="624"/>
      <c r="H80" s="624"/>
      <c r="I80" s="624"/>
      <c r="J80" s="624"/>
      <c r="K80" s="624"/>
      <c r="L80" s="624"/>
      <c r="M80" s="625"/>
    </row>
    <row r="81" spans="1:13">
      <c r="A81" s="626"/>
      <c r="B81" s="627"/>
      <c r="C81" s="627"/>
      <c r="D81" s="627"/>
      <c r="E81" s="627"/>
      <c r="F81" s="627"/>
      <c r="G81" s="627"/>
      <c r="H81" s="627"/>
      <c r="I81" s="627"/>
      <c r="J81" s="627"/>
      <c r="K81" s="627"/>
      <c r="L81" s="627"/>
      <c r="M81" s="628"/>
    </row>
    <row r="82" spans="1:13">
      <c r="A82" s="626"/>
      <c r="B82" s="627"/>
      <c r="C82" s="627"/>
      <c r="D82" s="627"/>
      <c r="E82" s="627"/>
      <c r="F82" s="627"/>
      <c r="G82" s="627"/>
      <c r="H82" s="627"/>
      <c r="I82" s="627"/>
      <c r="J82" s="627"/>
      <c r="K82" s="627"/>
      <c r="L82" s="627"/>
      <c r="M82" s="628"/>
    </row>
    <row r="83" spans="1:13">
      <c r="A83" s="626"/>
      <c r="B83" s="627"/>
      <c r="C83" s="627"/>
      <c r="D83" s="627"/>
      <c r="E83" s="627"/>
      <c r="F83" s="627"/>
      <c r="G83" s="627"/>
      <c r="H83" s="627"/>
      <c r="I83" s="627"/>
      <c r="J83" s="627"/>
      <c r="K83" s="627"/>
      <c r="L83" s="627"/>
      <c r="M83" s="628"/>
    </row>
    <row r="84" spans="1:13" ht="13.5" thickBot="1">
      <c r="A84" s="629"/>
      <c r="B84" s="630"/>
      <c r="C84" s="630"/>
      <c r="D84" s="630"/>
      <c r="E84" s="630"/>
      <c r="F84" s="630"/>
      <c r="G84" s="630"/>
      <c r="H84" s="630"/>
      <c r="I84" s="630"/>
      <c r="J84" s="630"/>
      <c r="K84" s="630"/>
      <c r="L84" s="630"/>
      <c r="M84" s="631"/>
    </row>
    <row r="85" spans="1:13">
      <c r="A85" s="632"/>
      <c r="B85" s="633"/>
      <c r="C85" s="633"/>
      <c r="D85" s="633"/>
      <c r="E85" s="633"/>
      <c r="F85" s="633"/>
      <c r="G85" s="633"/>
      <c r="H85" s="633"/>
      <c r="I85" s="633"/>
      <c r="J85" s="633"/>
      <c r="K85" s="633"/>
      <c r="L85" s="633"/>
      <c r="M85" s="634"/>
    </row>
    <row r="86" spans="1:13">
      <c r="A86" s="513" t="s">
        <v>2217</v>
      </c>
      <c r="B86" s="515"/>
      <c r="C86" s="515"/>
      <c r="D86" s="515"/>
      <c r="E86" s="515"/>
      <c r="F86" s="515"/>
      <c r="G86" s="515"/>
      <c r="H86" s="515"/>
      <c r="I86" s="515"/>
      <c r="J86" s="515"/>
      <c r="K86" s="515"/>
      <c r="L86" s="515"/>
      <c r="M86" s="519"/>
    </row>
    <row r="87" spans="1:13" ht="17.25" customHeight="1">
      <c r="A87" s="784" t="s">
        <v>2218</v>
      </c>
      <c r="B87" s="785"/>
      <c r="C87" s="785"/>
      <c r="D87" s="785"/>
      <c r="E87" s="785"/>
      <c r="F87" s="785"/>
      <c r="G87" s="785"/>
      <c r="H87" s="785"/>
      <c r="I87" s="785"/>
      <c r="J87" s="785"/>
      <c r="K87" s="785"/>
      <c r="L87" s="785"/>
      <c r="M87" s="786"/>
    </row>
    <row r="88" spans="1:13" ht="17.25" customHeight="1">
      <c r="A88" s="784"/>
      <c r="B88" s="785"/>
      <c r="C88" s="785"/>
      <c r="D88" s="785"/>
      <c r="E88" s="785"/>
      <c r="F88" s="785"/>
      <c r="G88" s="785"/>
      <c r="H88" s="785"/>
      <c r="I88" s="785"/>
      <c r="J88" s="785"/>
      <c r="K88" s="785"/>
      <c r="L88" s="785"/>
      <c r="M88" s="786"/>
    </row>
    <row r="89" spans="1:13" ht="18.75" customHeight="1">
      <c r="A89" s="787" t="s">
        <v>2219</v>
      </c>
      <c r="B89" s="788"/>
      <c r="C89" s="788"/>
      <c r="D89" s="788"/>
      <c r="E89" s="788"/>
      <c r="F89" s="788"/>
      <c r="G89" s="788"/>
      <c r="H89" s="788"/>
      <c r="I89" s="788"/>
      <c r="J89" s="788"/>
      <c r="K89" s="788"/>
      <c r="L89" s="788"/>
      <c r="M89" s="789"/>
    </row>
    <row r="90" spans="1:13" ht="21.75" customHeight="1">
      <c r="A90" s="787"/>
      <c r="B90" s="788"/>
      <c r="C90" s="788"/>
      <c r="D90" s="788"/>
      <c r="E90" s="788"/>
      <c r="F90" s="788"/>
      <c r="G90" s="788"/>
      <c r="H90" s="788"/>
      <c r="I90" s="788"/>
      <c r="J90" s="788"/>
      <c r="K90" s="788"/>
      <c r="L90" s="788"/>
      <c r="M90" s="789"/>
    </row>
    <row r="91" spans="1:13">
      <c r="A91" s="635"/>
      <c r="B91" s="636"/>
      <c r="C91" s="636"/>
      <c r="D91" s="636"/>
      <c r="E91" s="636"/>
      <c r="F91" s="636"/>
      <c r="G91" s="636"/>
      <c r="H91" s="636"/>
      <c r="I91" s="636"/>
      <c r="J91" s="636"/>
      <c r="K91" s="636"/>
      <c r="L91" s="636"/>
      <c r="M91" s="637"/>
    </row>
    <row r="92" spans="1:13">
      <c r="A92" s="635"/>
      <c r="B92" s="636"/>
      <c r="C92" s="636"/>
      <c r="D92" s="636"/>
      <c r="E92" s="636"/>
      <c r="F92" s="636"/>
      <c r="G92" s="636"/>
      <c r="H92" s="636"/>
      <c r="I92" s="636"/>
      <c r="J92" s="636"/>
      <c r="K92" s="636"/>
      <c r="L92" s="636"/>
      <c r="M92" s="637"/>
    </row>
    <row r="93" spans="1:13">
      <c r="A93" s="635"/>
      <c r="B93" s="636"/>
      <c r="C93" s="636"/>
      <c r="D93" s="636"/>
      <c r="E93" s="636"/>
      <c r="F93" s="636"/>
      <c r="G93" s="636"/>
      <c r="H93" s="636"/>
      <c r="I93" s="636"/>
      <c r="J93" s="636"/>
      <c r="K93" s="636"/>
      <c r="L93" s="636"/>
      <c r="M93" s="637"/>
    </row>
    <row r="94" spans="1:13">
      <c r="A94" s="513"/>
      <c r="B94" s="515"/>
      <c r="C94" s="515"/>
      <c r="D94" s="515"/>
      <c r="E94" s="515"/>
      <c r="F94" s="515"/>
      <c r="G94" s="515"/>
      <c r="H94" s="515"/>
      <c r="I94" s="515"/>
      <c r="J94" s="515"/>
      <c r="K94" s="515"/>
      <c r="L94" s="515"/>
      <c r="M94" s="519"/>
    </row>
    <row r="95" spans="1:13" s="573" customFormat="1" ht="12">
      <c r="A95" s="619"/>
      <c r="B95" s="620"/>
      <c r="C95" s="620"/>
      <c r="D95" s="620" t="s">
        <v>976</v>
      </c>
      <c r="E95" s="621"/>
      <c r="F95" s="620"/>
      <c r="G95" s="620"/>
      <c r="H95" s="620"/>
      <c r="I95" s="620"/>
      <c r="J95" s="620"/>
      <c r="K95" s="620"/>
      <c r="L95" s="620"/>
      <c r="M95" s="622"/>
    </row>
    <row r="96" spans="1:13" s="573" customFormat="1" ht="12">
      <c r="A96" s="619"/>
      <c r="B96" s="620"/>
      <c r="C96" s="620"/>
      <c r="D96" s="638" t="s">
        <v>977</v>
      </c>
      <c r="E96" s="620"/>
      <c r="F96" s="620"/>
      <c r="G96" s="638"/>
      <c r="H96" s="638"/>
      <c r="I96" s="638"/>
      <c r="J96" s="620"/>
      <c r="K96" s="620"/>
      <c r="L96" s="620"/>
      <c r="M96" s="622"/>
    </row>
    <row r="97" spans="1:13">
      <c r="A97" s="554"/>
      <c r="B97" s="489"/>
      <c r="C97" s="489"/>
      <c r="D97" s="639" t="s">
        <v>981</v>
      </c>
      <c r="E97" s="489"/>
      <c r="F97" s="489"/>
      <c r="G97" s="639"/>
      <c r="H97" s="639"/>
      <c r="I97" s="639"/>
      <c r="J97" s="489"/>
      <c r="K97" s="489"/>
      <c r="L97" s="489"/>
      <c r="M97" s="531"/>
    </row>
    <row r="98" spans="1:13">
      <c r="A98" s="640"/>
      <c r="B98" s="515"/>
      <c r="C98" s="515"/>
      <c r="D98" s="489" t="s">
        <v>979</v>
      </c>
      <c r="E98" s="489"/>
      <c r="F98" s="489"/>
      <c r="G98" s="489"/>
      <c r="H98" s="489"/>
      <c r="I98" s="489"/>
      <c r="J98" s="515"/>
      <c r="K98" s="515"/>
      <c r="L98" s="515"/>
      <c r="M98" s="519"/>
    </row>
    <row r="99" spans="1:13" ht="13.5" customHeight="1">
      <c r="A99" s="640"/>
      <c r="B99" s="515"/>
      <c r="C99" s="515"/>
      <c r="D99" s="515"/>
      <c r="E99" s="489"/>
      <c r="F99" s="489"/>
      <c r="G99" s="489"/>
      <c r="H99" s="489"/>
      <c r="I99" s="489"/>
      <c r="J99" s="515"/>
      <c r="K99" s="515"/>
      <c r="L99" s="515"/>
      <c r="M99" s="519"/>
    </row>
    <row r="100" spans="1:13">
      <c r="A100" s="641" t="s">
        <v>2220</v>
      </c>
      <c r="B100" s="642"/>
      <c r="C100" s="642"/>
      <c r="D100" s="489"/>
      <c r="E100" s="489"/>
      <c r="F100" s="489"/>
      <c r="G100" s="489"/>
      <c r="H100" s="489"/>
      <c r="I100" s="790"/>
      <c r="J100" s="790"/>
      <c r="K100" s="790"/>
      <c r="L100" s="790"/>
      <c r="M100" s="791"/>
    </row>
    <row r="101" spans="1:13" ht="13.5" thickBot="1">
      <c r="A101" s="643" t="s">
        <v>2221</v>
      </c>
      <c r="B101" s="644"/>
      <c r="C101" s="644"/>
      <c r="D101" s="645"/>
      <c r="E101" s="645"/>
      <c r="F101" s="645"/>
      <c r="G101" s="645"/>
      <c r="H101" s="645"/>
      <c r="I101" s="792"/>
      <c r="J101" s="792"/>
      <c r="K101" s="792"/>
      <c r="L101" s="792"/>
      <c r="M101" s="793"/>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1"/>
      <c r="C1" s="843"/>
      <c r="D1" s="844"/>
      <c r="E1" s="844"/>
      <c r="F1" s="844"/>
      <c r="G1" s="844"/>
      <c r="H1" s="844"/>
      <c r="I1" s="844"/>
      <c r="J1" s="845"/>
      <c r="K1" s="846" t="s">
        <v>933</v>
      </c>
      <c r="L1" s="848" t="s">
        <v>2198</v>
      </c>
      <c r="M1" s="849"/>
      <c r="N1" s="850"/>
    </row>
    <row r="2" spans="2:14">
      <c r="B2" s="832"/>
      <c r="C2" s="809" t="s">
        <v>934</v>
      </c>
      <c r="D2" s="810"/>
      <c r="E2" s="810"/>
      <c r="F2" s="810"/>
      <c r="G2" s="810"/>
      <c r="H2" s="810"/>
      <c r="I2" s="810"/>
      <c r="J2" s="811"/>
      <c r="K2" s="847"/>
      <c r="L2" s="851"/>
      <c r="M2" s="852"/>
      <c r="N2" s="853"/>
    </row>
    <row r="3" spans="2:14">
      <c r="B3" s="832"/>
      <c r="C3" s="809" t="s">
        <v>2199</v>
      </c>
      <c r="D3" s="810"/>
      <c r="E3" s="810"/>
      <c r="F3" s="810"/>
      <c r="G3" s="810"/>
      <c r="H3" s="810"/>
      <c r="I3" s="810"/>
      <c r="J3" s="811"/>
      <c r="K3" s="834" t="s">
        <v>935</v>
      </c>
      <c r="L3" s="803">
        <v>1</v>
      </c>
      <c r="M3" s="804"/>
      <c r="N3" s="805"/>
    </row>
    <row r="4" spans="2:14">
      <c r="B4" s="832"/>
      <c r="C4" s="809" t="s">
        <v>2200</v>
      </c>
      <c r="D4" s="810"/>
      <c r="E4" s="810"/>
      <c r="F4" s="810"/>
      <c r="G4" s="810"/>
      <c r="H4" s="810"/>
      <c r="I4" s="810"/>
      <c r="J4" s="811"/>
      <c r="K4" s="854"/>
      <c r="L4" s="806"/>
      <c r="M4" s="807"/>
      <c r="N4" s="808"/>
    </row>
    <row r="5" spans="2:14">
      <c r="B5" s="832"/>
      <c r="C5" s="809" t="s">
        <v>2201</v>
      </c>
      <c r="D5" s="810"/>
      <c r="E5" s="810"/>
      <c r="F5" s="810"/>
      <c r="G5" s="810"/>
      <c r="H5" s="810"/>
      <c r="I5" s="810"/>
      <c r="J5" s="811"/>
      <c r="K5" s="834" t="s">
        <v>936</v>
      </c>
      <c r="L5" s="836"/>
      <c r="M5" s="836" t="s">
        <v>937</v>
      </c>
      <c r="N5" s="838"/>
    </row>
    <row r="6" spans="2:14" ht="15.75" thickBot="1">
      <c r="B6" s="833"/>
      <c r="C6" s="840"/>
      <c r="D6" s="841"/>
      <c r="E6" s="841"/>
      <c r="F6" s="841"/>
      <c r="G6" s="841"/>
      <c r="H6" s="841"/>
      <c r="I6" s="841"/>
      <c r="J6" s="842"/>
      <c r="K6" s="835"/>
      <c r="L6" s="837"/>
      <c r="M6" s="837"/>
      <c r="N6" s="839"/>
    </row>
    <row r="7" spans="2:14" ht="15.75" thickBot="1">
      <c r="B7" s="345"/>
      <c r="C7" s="346"/>
      <c r="D7" s="346"/>
      <c r="E7" s="346"/>
      <c r="F7" s="346"/>
      <c r="G7" s="346"/>
      <c r="H7" s="346"/>
      <c r="I7" s="346"/>
      <c r="J7" s="346"/>
      <c r="K7" s="346"/>
      <c r="L7" s="347"/>
      <c r="M7" s="347"/>
      <c r="N7" s="348"/>
    </row>
    <row r="8" spans="2:14" ht="17.2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5.25">
      <c r="B10" s="812" t="s">
        <v>2205</v>
      </c>
      <c r="C10" s="813"/>
      <c r="D10" s="813"/>
      <c r="E10" s="813"/>
      <c r="F10" s="358" t="s">
        <v>2206</v>
      </c>
      <c r="G10" s="79"/>
      <c r="H10" s="359"/>
      <c r="I10" s="814" t="s">
        <v>2207</v>
      </c>
      <c r="J10" s="814"/>
      <c r="K10" s="360" t="s">
        <v>2206</v>
      </c>
      <c r="L10" s="356"/>
      <c r="M10" s="356"/>
      <c r="N10" s="357"/>
    </row>
    <row r="11" spans="2:14">
      <c r="B11" s="361" t="s">
        <v>939</v>
      </c>
      <c r="C11" s="362"/>
      <c r="D11" s="800"/>
      <c r="E11" s="800"/>
      <c r="F11" s="363"/>
      <c r="G11" s="364"/>
      <c r="H11" s="362"/>
      <c r="I11" s="359"/>
      <c r="J11" s="365" t="s">
        <v>940</v>
      </c>
      <c r="K11" s="366"/>
      <c r="L11" s="363"/>
      <c r="M11" s="363"/>
      <c r="N11" s="367"/>
    </row>
    <row r="12" spans="2:14" ht="15.75" thickBot="1">
      <c r="B12" s="368"/>
      <c r="C12" s="369"/>
      <c r="D12" s="370"/>
      <c r="E12" s="370"/>
      <c r="F12" s="370"/>
      <c r="G12" s="370"/>
      <c r="H12" s="369"/>
      <c r="I12" s="370"/>
      <c r="J12" s="369"/>
      <c r="K12" s="370"/>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26"/>
      <c r="E25" s="326"/>
      <c r="F25" s="815" t="s">
        <v>2222</v>
      </c>
      <c r="G25" s="816"/>
      <c r="H25" s="816"/>
      <c r="I25" s="326" t="s">
        <v>2203</v>
      </c>
      <c r="J25" s="326" t="s">
        <v>2204</v>
      </c>
      <c r="K25" s="264"/>
      <c r="L25" s="326"/>
      <c r="M25" s="326"/>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176" t="s">
        <v>983</v>
      </c>
      <c r="C31" s="81" t="s">
        <v>1220</v>
      </c>
      <c r="D31" s="82"/>
      <c r="E31" s="82"/>
      <c r="F31" s="82"/>
      <c r="G31" s="82"/>
      <c r="H31" s="82"/>
      <c r="I31" s="82"/>
      <c r="J31" s="83"/>
      <c r="K31" s="308"/>
      <c r="L31" s="306" t="s">
        <v>984</v>
      </c>
      <c r="M31" s="203"/>
      <c r="N31" s="84"/>
    </row>
    <row r="32" spans="1:14" ht="5.25" customHeight="1">
      <c r="B32" s="17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129</v>
      </c>
      <c r="B36" s="871" t="str">
        <f>VLOOKUP(A36,EQUIPOS!A6:D154,3,FALSE)</f>
        <v xml:space="preserve">Buldozer, Potencia al volante de 140 HP, motor de 2200 RPM, longitud de hoja 4,80m. </v>
      </c>
      <c r="C36" s="872"/>
      <c r="D36" s="872"/>
      <c r="E36" s="872"/>
      <c r="F36" s="872"/>
      <c r="G36" s="872"/>
      <c r="H36" s="873"/>
      <c r="I36" s="267"/>
      <c r="J36" s="268"/>
      <c r="K36" s="269">
        <f>VLOOKUP(A36,EQUIPOS!A6:D161,4,FALSE)</f>
        <v>150181.55477888827</v>
      </c>
      <c r="L36" s="270"/>
      <c r="M36" s="271">
        <v>0.15</v>
      </c>
      <c r="N36" s="272">
        <f>K36/M36</f>
        <v>1001210.3651925885</v>
      </c>
    </row>
    <row r="37" spans="1:14">
      <c r="A37" t="s">
        <v>150</v>
      </c>
      <c r="B37" s="871" t="str">
        <f>VLOOKUP(A37,EQUIPOS!A7:D154,3,FALSE)</f>
        <v>Cargador : Potencia en el volante 125 hp, Clasificación de RPM del motor 2300.</v>
      </c>
      <c r="C37" s="872"/>
      <c r="D37" s="872"/>
      <c r="E37" s="872"/>
      <c r="F37" s="872"/>
      <c r="G37" s="872"/>
      <c r="H37" s="873"/>
      <c r="I37" s="267"/>
      <c r="J37" s="268"/>
      <c r="K37" s="269">
        <f>VLOOKUP(A37,EQUIPOS!A7:D162,4,FALSE)</f>
        <v>117999.79304055507</v>
      </c>
      <c r="L37" s="270"/>
      <c r="M37" s="271">
        <v>0.15</v>
      </c>
      <c r="N37" s="272">
        <f>K37/M37</f>
        <v>786665.28693703387</v>
      </c>
    </row>
    <row r="38" spans="1:14">
      <c r="A38" t="s">
        <v>273</v>
      </c>
      <c r="B38" s="871" t="str">
        <f>VLOOKUP(A38,EQUIPOS!A8:D154,3,FALSE)</f>
        <v>Motosierra, 93.6 cm3 - 7.1 HP, 45-90 cm - 7.9 kg</v>
      </c>
      <c r="C38" s="872"/>
      <c r="D38" s="872"/>
      <c r="E38" s="872"/>
      <c r="F38" s="872"/>
      <c r="G38" s="872"/>
      <c r="H38" s="873"/>
      <c r="I38" s="267"/>
      <c r="J38" s="268"/>
      <c r="K38" s="269">
        <f>VLOOKUP(A38,EQUIPOS!A8:D163,4,FALSE)</f>
        <v>7546.018595226994</v>
      </c>
      <c r="L38" s="270"/>
      <c r="M38" s="271">
        <v>0.15</v>
      </c>
      <c r="N38" s="273">
        <f>K38/M38</f>
        <v>50306.790634846628</v>
      </c>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9021.8333333333339</v>
      </c>
    </row>
    <row r="43" spans="1:14" ht="15.75" thickBot="1">
      <c r="B43" s="822" t="s">
        <v>953</v>
      </c>
      <c r="C43" s="823"/>
      <c r="D43" s="823"/>
      <c r="E43" s="823"/>
      <c r="F43" s="823"/>
      <c r="G43" s="823"/>
      <c r="H43" s="823"/>
      <c r="I43" s="823"/>
      <c r="J43" s="823"/>
      <c r="K43" s="823"/>
      <c r="L43" s="823"/>
      <c r="M43" s="824"/>
      <c r="N43" s="99">
        <f>SUM(N36:N42)</f>
        <v>1847204.2760978022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885" t="s">
        <v>957</v>
      </c>
      <c r="C58" s="886"/>
      <c r="D58" s="886"/>
      <c r="E58" s="886"/>
      <c r="F58" s="886"/>
      <c r="G58" s="887"/>
      <c r="H58" s="73" t="s">
        <v>945</v>
      </c>
      <c r="I58" s="74" t="s">
        <v>958</v>
      </c>
      <c r="J58" s="75" t="s">
        <v>959</v>
      </c>
      <c r="K58" s="73" t="s">
        <v>960</v>
      </c>
      <c r="L58" s="908" t="s">
        <v>961</v>
      </c>
      <c r="M58" s="887"/>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35</v>
      </c>
      <c r="J59" s="286">
        <v>1</v>
      </c>
      <c r="K59" s="279">
        <f>I59*J59</f>
        <v>35</v>
      </c>
      <c r="L59" s="909">
        <v>983.54</v>
      </c>
      <c r="M59" s="910"/>
      <c r="N59" s="287">
        <f>K59*L59</f>
        <v>34423.9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48"/>
      <c r="J64" s="48"/>
      <c r="K64" s="48"/>
      <c r="L64" s="900"/>
      <c r="M64" s="901"/>
      <c r="N64" s="296"/>
    </row>
    <row r="65" spans="1:15" ht="15.75" thickBot="1">
      <c r="B65" s="911" t="s">
        <v>953</v>
      </c>
      <c r="C65" s="865"/>
      <c r="D65" s="865"/>
      <c r="E65" s="865"/>
      <c r="F65" s="865"/>
      <c r="G65" s="865"/>
      <c r="H65" s="865"/>
      <c r="I65" s="865"/>
      <c r="J65" s="865"/>
      <c r="K65" s="865"/>
      <c r="L65" s="865"/>
      <c r="M65" s="866"/>
      <c r="N65" s="301">
        <f>N59+N60+N61+N62+N63</f>
        <v>34423.9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1.2</v>
      </c>
      <c r="N70" s="296">
        <f>K70/M70</f>
        <v>180436.66666666669</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48"/>
      <c r="J75" s="48"/>
      <c r="K75" s="48"/>
      <c r="L75" s="900"/>
      <c r="M75" s="901"/>
      <c r="N75" s="296"/>
    </row>
    <row r="76" spans="1:15" ht="15.75" thickBot="1">
      <c r="B76" s="822" t="s">
        <v>953</v>
      </c>
      <c r="C76" s="823"/>
      <c r="D76" s="823"/>
      <c r="E76" s="823"/>
      <c r="F76" s="823"/>
      <c r="G76" s="823"/>
      <c r="H76" s="823"/>
      <c r="I76" s="865"/>
      <c r="J76" s="865"/>
      <c r="K76" s="865"/>
      <c r="L76" s="865"/>
      <c r="M76" s="866"/>
      <c r="N76" s="301">
        <f>N70+N71+N72+N73+N74</f>
        <v>180436.66666666669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2062064.8427644689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412412.96855289378</v>
      </c>
      <c r="M83" s="858"/>
      <c r="N83" s="51"/>
    </row>
    <row r="84" spans="1:14">
      <c r="B84" s="89" t="s">
        <v>973</v>
      </c>
      <c r="C84" s="90"/>
      <c r="D84" s="90"/>
      <c r="E84" s="90"/>
      <c r="F84" s="90"/>
      <c r="G84" s="90"/>
      <c r="H84" s="90"/>
      <c r="I84" s="87"/>
      <c r="J84" s="88"/>
      <c r="K84" s="304">
        <v>0.05</v>
      </c>
      <c r="L84" s="857">
        <f>N78*K84</f>
        <v>103103.24213822345</v>
      </c>
      <c r="M84" s="858"/>
      <c r="N84" s="51"/>
    </row>
    <row r="85" spans="1:14" ht="15.75" thickBot="1">
      <c r="B85" s="91" t="s">
        <v>974</v>
      </c>
      <c r="C85" s="92"/>
      <c r="D85" s="92"/>
      <c r="E85" s="92"/>
      <c r="F85" s="92"/>
      <c r="G85" s="92"/>
      <c r="H85" s="92"/>
      <c r="I85" s="93"/>
      <c r="J85" s="94"/>
      <c r="K85" s="305">
        <v>0.05</v>
      </c>
      <c r="L85" s="859">
        <f>N78*K85</f>
        <v>103103.24213822345</v>
      </c>
      <c r="M85" s="860"/>
      <c r="N85" s="51"/>
    </row>
    <row r="86" spans="1:14" ht="15.75" thickBot="1">
      <c r="B86" s="822" t="s">
        <v>953</v>
      </c>
      <c r="C86" s="823"/>
      <c r="D86" s="823"/>
      <c r="E86" s="823"/>
      <c r="F86" s="823"/>
      <c r="G86" s="823"/>
      <c r="H86" s="823"/>
      <c r="I86" s="823"/>
      <c r="J86" s="823"/>
      <c r="K86" s="823"/>
      <c r="L86" s="823"/>
      <c r="M86" s="824"/>
      <c r="N86" s="52">
        <f>L83+L84+L85</f>
        <v>618619.45282934071</v>
      </c>
    </row>
    <row r="87" spans="1:14" ht="15.75" thickBot="1">
      <c r="B87" s="33"/>
      <c r="C87" s="34"/>
      <c r="D87" s="34"/>
      <c r="E87" s="34"/>
      <c r="F87" s="34"/>
      <c r="G87" s="34"/>
      <c r="H87" s="34"/>
      <c r="I87" s="34"/>
      <c r="J87" s="34"/>
      <c r="K87" s="34"/>
      <c r="L87" s="34"/>
      <c r="M87" s="34"/>
      <c r="N87" s="35"/>
    </row>
    <row r="88" spans="1:14" ht="15.75" thickBot="1">
      <c r="A88" t="s">
        <v>2015</v>
      </c>
      <c r="B88" s="822" t="s">
        <v>975</v>
      </c>
      <c r="C88" s="823"/>
      <c r="D88" s="823"/>
      <c r="E88" s="823"/>
      <c r="F88" s="823"/>
      <c r="G88" s="823"/>
      <c r="H88" s="823"/>
      <c r="I88" s="823"/>
      <c r="J88" s="823"/>
      <c r="K88" s="823"/>
      <c r="L88" s="823"/>
      <c r="M88" s="824"/>
      <c r="N88" s="188">
        <f>N78+N86</f>
        <v>2680684.2955938093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24"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1"/>
      <c r="C1" s="843"/>
      <c r="D1" s="844"/>
      <c r="E1" s="844"/>
      <c r="F1" s="844"/>
      <c r="G1" s="844"/>
      <c r="H1" s="844"/>
      <c r="I1" s="844"/>
      <c r="J1" s="845"/>
      <c r="K1" s="846" t="s">
        <v>933</v>
      </c>
      <c r="L1" s="848" t="s">
        <v>2198</v>
      </c>
      <c r="M1" s="849"/>
      <c r="N1" s="850"/>
    </row>
    <row r="2" spans="2:14">
      <c r="B2" s="832"/>
      <c r="C2" s="809" t="s">
        <v>934</v>
      </c>
      <c r="D2" s="810"/>
      <c r="E2" s="810"/>
      <c r="F2" s="810"/>
      <c r="G2" s="810"/>
      <c r="H2" s="810"/>
      <c r="I2" s="810"/>
      <c r="J2" s="811"/>
      <c r="K2" s="847"/>
      <c r="L2" s="851"/>
      <c r="M2" s="852"/>
      <c r="N2" s="853"/>
    </row>
    <row r="3" spans="2:14">
      <c r="B3" s="832"/>
      <c r="C3" s="809" t="s">
        <v>2199</v>
      </c>
      <c r="D3" s="810"/>
      <c r="E3" s="810"/>
      <c r="F3" s="810"/>
      <c r="G3" s="810"/>
      <c r="H3" s="810"/>
      <c r="I3" s="810"/>
      <c r="J3" s="811"/>
      <c r="K3" s="834" t="s">
        <v>935</v>
      </c>
      <c r="L3" s="803">
        <v>1</v>
      </c>
      <c r="M3" s="804"/>
      <c r="N3" s="805"/>
    </row>
    <row r="4" spans="2:14">
      <c r="B4" s="832"/>
      <c r="C4" s="809" t="s">
        <v>2200</v>
      </c>
      <c r="D4" s="810"/>
      <c r="E4" s="810"/>
      <c r="F4" s="810"/>
      <c r="G4" s="810"/>
      <c r="H4" s="810"/>
      <c r="I4" s="810"/>
      <c r="J4" s="811"/>
      <c r="K4" s="854"/>
      <c r="L4" s="806"/>
      <c r="M4" s="807"/>
      <c r="N4" s="808"/>
    </row>
    <row r="5" spans="2:14">
      <c r="B5" s="832"/>
      <c r="C5" s="809" t="s">
        <v>2201</v>
      </c>
      <c r="D5" s="810"/>
      <c r="E5" s="810"/>
      <c r="F5" s="810"/>
      <c r="G5" s="810"/>
      <c r="H5" s="810"/>
      <c r="I5" s="810"/>
      <c r="J5" s="811"/>
      <c r="K5" s="834" t="s">
        <v>936</v>
      </c>
      <c r="L5" s="836"/>
      <c r="M5" s="836" t="s">
        <v>937</v>
      </c>
      <c r="N5" s="838"/>
    </row>
    <row r="6" spans="2:14" ht="15.75" thickBot="1">
      <c r="B6" s="833"/>
      <c r="C6" s="840"/>
      <c r="D6" s="841"/>
      <c r="E6" s="841"/>
      <c r="F6" s="841"/>
      <c r="G6" s="841"/>
      <c r="H6" s="841"/>
      <c r="I6" s="841"/>
      <c r="J6" s="842"/>
      <c r="K6" s="835"/>
      <c r="L6" s="837"/>
      <c r="M6" s="837"/>
      <c r="N6" s="839"/>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2" t="s">
        <v>2205</v>
      </c>
      <c r="C10" s="813"/>
      <c r="D10" s="813"/>
      <c r="E10" s="813"/>
      <c r="F10" s="391" t="s">
        <v>2206</v>
      </c>
      <c r="G10" s="79"/>
      <c r="H10" s="359"/>
      <c r="I10" s="814" t="s">
        <v>2207</v>
      </c>
      <c r="J10" s="814"/>
      <c r="K10" s="392" t="s">
        <v>2206</v>
      </c>
      <c r="L10" s="356"/>
      <c r="M10" s="356"/>
      <c r="N10" s="35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985</v>
      </c>
      <c r="C31" s="81" t="s">
        <v>1169</v>
      </c>
      <c r="D31" s="82"/>
      <c r="E31" s="82"/>
      <c r="F31" s="82"/>
      <c r="G31" s="82"/>
      <c r="H31" s="82"/>
      <c r="I31" s="82"/>
      <c r="J31" s="83"/>
      <c r="K31" s="308"/>
      <c r="L31" s="306" t="s">
        <v>984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249</v>
      </c>
      <c r="B36" s="871" t="str">
        <f>VLOOKUP(A36,EQUIPOS!A6:D154,3,FALSE)</f>
        <v>Guadañadora, Cilindraje 41.5 cm3, Longitud del mango 1450 mm, Peso 7.4 kg</v>
      </c>
      <c r="C36" s="872"/>
      <c r="D36" s="872"/>
      <c r="E36" s="872"/>
      <c r="F36" s="872"/>
      <c r="G36" s="872"/>
      <c r="H36" s="873"/>
      <c r="I36" s="267"/>
      <c r="J36" s="268"/>
      <c r="K36" s="269">
        <f>VLOOKUP(A36,EQUIPOS!A6:D161,4,FALSE)</f>
        <v>5486.3952142537028</v>
      </c>
      <c r="L36" s="270"/>
      <c r="M36" s="271">
        <v>0.36</v>
      </c>
      <c r="N36" s="272">
        <f>K36/M36</f>
        <v>15239.986706260286</v>
      </c>
    </row>
    <row r="37" spans="1:14">
      <c r="A37" t="s">
        <v>273</v>
      </c>
      <c r="B37" s="871" t="str">
        <f>VLOOKUP(A37,EQUIPOS!A7:D154,3,FALSE)</f>
        <v>Motosierra, 93.6 cm3 - 7.1 HP, 45-90 cm - 7.9 kg</v>
      </c>
      <c r="C37" s="872"/>
      <c r="D37" s="872"/>
      <c r="E37" s="872"/>
      <c r="F37" s="872"/>
      <c r="G37" s="872"/>
      <c r="H37" s="873"/>
      <c r="I37" s="267"/>
      <c r="J37" s="268"/>
      <c r="K37" s="269">
        <f>VLOOKUP(A37,EQUIPOS!A7:D162,4,FALSE)</f>
        <v>7546.018595226994</v>
      </c>
      <c r="L37" s="270"/>
      <c r="M37" s="271">
        <v>0.10299999999999999</v>
      </c>
      <c r="N37" s="272">
        <f>K37/M37</f>
        <v>73262.316458514513</v>
      </c>
    </row>
    <row r="38" spans="1:14">
      <c r="B38" s="871"/>
      <c r="C38" s="872"/>
      <c r="D38" s="872"/>
      <c r="E38" s="872"/>
      <c r="F38" s="872"/>
      <c r="G38" s="872"/>
      <c r="H38" s="873"/>
      <c r="I38" s="267"/>
      <c r="J38" s="268"/>
      <c r="K38" s="269"/>
      <c r="L38" s="270"/>
      <c r="M38" s="271"/>
      <c r="N38" s="273"/>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1879.5486111111113</v>
      </c>
    </row>
    <row r="43" spans="1:14" ht="15.75" thickBot="1">
      <c r="B43" s="822" t="s">
        <v>953</v>
      </c>
      <c r="C43" s="823"/>
      <c r="D43" s="823"/>
      <c r="E43" s="823"/>
      <c r="F43" s="823"/>
      <c r="G43" s="823"/>
      <c r="H43" s="823"/>
      <c r="I43" s="823"/>
      <c r="J43" s="823"/>
      <c r="K43" s="823"/>
      <c r="L43" s="823"/>
      <c r="M43" s="824"/>
      <c r="N43" s="99">
        <f>SUM(N36:N42)</f>
        <v>90381.851775885909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50</v>
      </c>
      <c r="J59" s="286">
        <v>1</v>
      </c>
      <c r="K59" s="279">
        <f>I59*J59</f>
        <v>50</v>
      </c>
      <c r="L59" s="909">
        <f>'900.2'!N78</f>
        <v>942.69807112289175</v>
      </c>
      <c r="M59" s="910"/>
      <c r="N59" s="287">
        <f>K59*L59</f>
        <v>47134.903556144585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47134.903556144585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2.88</v>
      </c>
      <c r="N70" s="296">
        <f>K70/M70</f>
        <v>37590.972222222226</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N70+N71+N72+N73+N74</f>
        <v>37590.972222222226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175107.72755425272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35021.545510850548</v>
      </c>
      <c r="M83" s="858"/>
      <c r="N83" s="51"/>
    </row>
    <row r="84" spans="1:14">
      <c r="B84" s="89" t="s">
        <v>973</v>
      </c>
      <c r="C84" s="90"/>
      <c r="D84" s="90"/>
      <c r="E84" s="90"/>
      <c r="F84" s="90"/>
      <c r="G84" s="90"/>
      <c r="H84" s="90"/>
      <c r="I84" s="87"/>
      <c r="J84" s="88"/>
      <c r="K84" s="304">
        <v>0.05</v>
      </c>
      <c r="L84" s="857">
        <f>N78*K84</f>
        <v>8755.3863777126371</v>
      </c>
      <c r="M84" s="858"/>
      <c r="N84" s="51"/>
    </row>
    <row r="85" spans="1:14" ht="15.75" thickBot="1">
      <c r="B85" s="91" t="s">
        <v>974</v>
      </c>
      <c r="C85" s="92"/>
      <c r="D85" s="92"/>
      <c r="E85" s="92"/>
      <c r="F85" s="92"/>
      <c r="G85" s="92"/>
      <c r="H85" s="92"/>
      <c r="I85" s="93"/>
      <c r="J85" s="94"/>
      <c r="K85" s="305">
        <v>0.05</v>
      </c>
      <c r="L85" s="859">
        <f>N78*K85</f>
        <v>8755.3863777126371</v>
      </c>
      <c r="M85" s="860"/>
      <c r="N85" s="51"/>
    </row>
    <row r="86" spans="1:14" ht="15.75" thickBot="1">
      <c r="B86" s="822" t="s">
        <v>953</v>
      </c>
      <c r="C86" s="823"/>
      <c r="D86" s="823"/>
      <c r="E86" s="823"/>
      <c r="F86" s="823"/>
      <c r="G86" s="823"/>
      <c r="H86" s="823"/>
      <c r="I86" s="823"/>
      <c r="J86" s="823"/>
      <c r="K86" s="823"/>
      <c r="L86" s="823"/>
      <c r="M86" s="824"/>
      <c r="N86" s="52">
        <f>L83+L84+L85</f>
        <v>52532.318266275826</v>
      </c>
    </row>
    <row r="87" spans="1:14" ht="15.75" thickBot="1">
      <c r="B87" s="33"/>
      <c r="C87" s="34"/>
      <c r="D87" s="34"/>
      <c r="E87" s="34"/>
      <c r="F87" s="34"/>
      <c r="G87" s="34"/>
      <c r="H87" s="34"/>
      <c r="I87" s="34"/>
      <c r="J87" s="34"/>
      <c r="K87" s="34"/>
      <c r="L87" s="34"/>
      <c r="M87" s="34"/>
      <c r="N87" s="35"/>
    </row>
    <row r="88" spans="1:14" ht="15.75" thickBot="1">
      <c r="A88" t="s">
        <v>2015</v>
      </c>
      <c r="B88" s="822" t="s">
        <v>975</v>
      </c>
      <c r="C88" s="823"/>
      <c r="D88" s="823"/>
      <c r="E88" s="823"/>
      <c r="F88" s="823"/>
      <c r="G88" s="823"/>
      <c r="H88" s="823"/>
      <c r="I88" s="823"/>
      <c r="J88" s="823"/>
      <c r="K88" s="823"/>
      <c r="L88" s="823"/>
      <c r="M88" s="824"/>
      <c r="N88" s="188">
        <f>N78+N86</f>
        <v>227640.04582052855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28.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9.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986</v>
      </c>
      <c r="C31" s="81" t="s">
        <v>1170</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150</v>
      </c>
      <c r="B36" s="871" t="str">
        <f>VLOOKUP(A36,EQUIPOS!A6:D154,3,FALSE)</f>
        <v>Cargador : Potencia en el volante 125 hp, Clasificación de RPM del motor 2300.</v>
      </c>
      <c r="C36" s="872"/>
      <c r="D36" s="872"/>
      <c r="E36" s="872"/>
      <c r="F36" s="872"/>
      <c r="G36" s="872"/>
      <c r="H36" s="873"/>
      <c r="I36" s="267"/>
      <c r="J36" s="268"/>
      <c r="K36" s="269">
        <f>VLOOKUP(A36,EQUIPOS!A6:D161,4,FALSE)</f>
        <v>117999.79304055507</v>
      </c>
      <c r="L36" s="270"/>
      <c r="M36" s="271">
        <v>2.375</v>
      </c>
      <c r="N36" s="272">
        <f>K36/M36</f>
        <v>49684.123385496874</v>
      </c>
    </row>
    <row r="37" spans="1:14">
      <c r="A37" t="s">
        <v>180</v>
      </c>
      <c r="B37" s="871" t="str">
        <f>VLOOKUP(A37,EQUIPOS!A7:D154,3,FALSE)</f>
        <v>Compresor 120 HP, con martillo.</v>
      </c>
      <c r="C37" s="872"/>
      <c r="D37" s="872"/>
      <c r="E37" s="872"/>
      <c r="F37" s="872"/>
      <c r="G37" s="872"/>
      <c r="H37" s="873"/>
      <c r="I37" s="267"/>
      <c r="J37" s="268"/>
      <c r="K37" s="269">
        <f>VLOOKUP(A37,EQUIPOS!A7:D162,4,FALSE)</f>
        <v>107272.53912777735</v>
      </c>
      <c r="L37" s="270"/>
      <c r="M37" s="271">
        <v>2.375</v>
      </c>
      <c r="N37" s="272">
        <f>K37/M37</f>
        <v>45167.384895906252</v>
      </c>
    </row>
    <row r="38" spans="1:14">
      <c r="A38" t="s">
        <v>195</v>
      </c>
      <c r="B38" s="871" t="str">
        <f>VLOOKUP(A38,EQUIPOS!A7:D154,3,FALSE)</f>
        <v xml:space="preserve">Equipo de oxicorte, Capacidad de corte: hasta 6´´ (152mm) </v>
      </c>
      <c r="C38" s="872"/>
      <c r="D38" s="872"/>
      <c r="E38" s="872"/>
      <c r="F38" s="872"/>
      <c r="G38" s="872"/>
      <c r="H38" s="873"/>
      <c r="I38" s="267"/>
      <c r="J38" s="268"/>
      <c r="K38" s="269">
        <f>VLOOKUP(A38,EQUIPOS!A7:D162,4,FALSE)</f>
        <v>15843.120094430027</v>
      </c>
      <c r="L38" s="270"/>
      <c r="M38" s="271">
        <v>2.375</v>
      </c>
      <c r="N38" s="273">
        <f>K38/M38</f>
        <v>6670.7874081810642</v>
      </c>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0.1</v>
      </c>
      <c r="M42" s="884"/>
      <c r="N42" s="105">
        <f>N76*L42</f>
        <v>1416.2065453389896</v>
      </c>
    </row>
    <row r="43" spans="1:14" ht="15.75" thickBot="1">
      <c r="B43" s="822" t="s">
        <v>953</v>
      </c>
      <c r="C43" s="823"/>
      <c r="D43" s="823"/>
      <c r="E43" s="823"/>
      <c r="F43" s="823"/>
      <c r="G43" s="823"/>
      <c r="H43" s="823"/>
      <c r="I43" s="823"/>
      <c r="J43" s="823"/>
      <c r="K43" s="823"/>
      <c r="L43" s="823"/>
      <c r="M43" s="824"/>
      <c r="N43" s="99">
        <f>SUM(N36:N42)</f>
        <v>102938.50223492319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09">
        <f>'900.2'!N78</f>
        <v>942.69807112289175</v>
      </c>
      <c r="M59" s="910"/>
      <c r="N59" s="287">
        <f>K59*L59</f>
        <v>942.69807112289175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942.69807112289175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19</v>
      </c>
      <c r="N70" s="296">
        <f>K70/M70</f>
        <v>8547</v>
      </c>
      <c r="O70" s="106"/>
    </row>
    <row r="71" spans="1:15">
      <c r="A71" t="s">
        <v>30</v>
      </c>
      <c r="B71" s="49" t="str">
        <f>VLOOKUP(A71,'MANO DE OBRA'!A8:D68,3,FALSE)</f>
        <v>Oficial</v>
      </c>
      <c r="C71" s="47"/>
      <c r="D71" s="47"/>
      <c r="E71" s="47"/>
      <c r="F71" s="47"/>
      <c r="G71" s="47"/>
      <c r="H71" s="47"/>
      <c r="I71" s="292">
        <f>K71/J71*100</f>
        <v>57668.23979157189</v>
      </c>
      <c r="J71" s="293">
        <v>185</v>
      </c>
      <c r="K71" s="298">
        <f>VLOOKUP(A71,'MANO DE OBRA'!A8:D99,4,FALSE)</f>
        <v>106686.24361440798</v>
      </c>
      <c r="L71" s="50"/>
      <c r="M71" s="295">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N70+N71+N72+N73+N74</f>
        <v>14162.065453389894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182">
        <f>N43+N54+N65+N76</f>
        <v>118043.26575943598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23608.653151887196</v>
      </c>
      <c r="M83" s="858"/>
      <c r="N83" s="51"/>
    </row>
    <row r="84" spans="1:14">
      <c r="B84" s="89" t="s">
        <v>973</v>
      </c>
      <c r="C84" s="90"/>
      <c r="D84" s="90"/>
      <c r="E84" s="90"/>
      <c r="F84" s="90"/>
      <c r="G84" s="90"/>
      <c r="H84" s="90"/>
      <c r="I84" s="87"/>
      <c r="J84" s="88"/>
      <c r="K84" s="304">
        <v>0.05</v>
      </c>
      <c r="L84" s="857">
        <f>N78*K84</f>
        <v>5902.163287971799</v>
      </c>
      <c r="M84" s="858"/>
      <c r="N84" s="51"/>
    </row>
    <row r="85" spans="1:14" ht="15.75" thickBot="1">
      <c r="B85" s="91" t="s">
        <v>974</v>
      </c>
      <c r="C85" s="92"/>
      <c r="D85" s="92"/>
      <c r="E85" s="92"/>
      <c r="F85" s="92"/>
      <c r="G85" s="92"/>
      <c r="H85" s="92"/>
      <c r="I85" s="93"/>
      <c r="J85" s="94"/>
      <c r="K85" s="305">
        <v>0.05</v>
      </c>
      <c r="L85" s="859">
        <f>N78*K85</f>
        <v>5902.163287971799</v>
      </c>
      <c r="M85" s="860"/>
      <c r="N85" s="51"/>
    </row>
    <row r="86" spans="1:14" ht="15.75" thickBot="1">
      <c r="B86" s="822" t="s">
        <v>953</v>
      </c>
      <c r="C86" s="823"/>
      <c r="D86" s="823"/>
      <c r="E86" s="823"/>
      <c r="F86" s="823"/>
      <c r="G86" s="823"/>
      <c r="H86" s="823"/>
      <c r="I86" s="823"/>
      <c r="J86" s="823"/>
      <c r="K86" s="823"/>
      <c r="L86" s="823"/>
      <c r="M86" s="824"/>
      <c r="N86" s="52">
        <f>L83+L84+L85</f>
        <v>35412.979727830796</v>
      </c>
    </row>
    <row r="87" spans="1:14" ht="15.75" thickBot="1">
      <c r="B87" s="33"/>
      <c r="C87" s="34"/>
      <c r="D87" s="34"/>
      <c r="E87" s="34"/>
      <c r="F87" s="34"/>
      <c r="G87" s="34"/>
      <c r="H87" s="34"/>
      <c r="I87" s="34"/>
      <c r="J87" s="34"/>
      <c r="K87" s="34"/>
      <c r="L87" s="34"/>
      <c r="M87" s="34"/>
      <c r="N87" s="35"/>
    </row>
    <row r="88" spans="1:14" ht="15.75" thickBot="1">
      <c r="A88" t="s">
        <v>2015</v>
      </c>
      <c r="B88" s="822" t="s">
        <v>975</v>
      </c>
      <c r="C88" s="823"/>
      <c r="D88" s="823"/>
      <c r="E88" s="823"/>
      <c r="F88" s="823"/>
      <c r="G88" s="823"/>
      <c r="H88" s="823"/>
      <c r="I88" s="823"/>
      <c r="J88" s="823"/>
      <c r="K88" s="823"/>
      <c r="L88" s="823"/>
      <c r="M88" s="824"/>
      <c r="N88" s="52">
        <f>N78+N86</f>
        <v>153456.24548726677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c r="B106" s="825"/>
      <c r="C106" s="826"/>
      <c r="D106" s="826"/>
      <c r="E106" s="826"/>
      <c r="F106" s="826"/>
      <c r="G106" s="826"/>
      <c r="H106" s="826"/>
      <c r="I106" s="826"/>
      <c r="J106" s="826"/>
      <c r="K106" s="826"/>
      <c r="L106" s="826"/>
      <c r="M106" s="826"/>
      <c r="N106" s="827"/>
    </row>
    <row r="107" spans="2:14" ht="27.7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1"/>
      <c r="C1" s="843"/>
      <c r="D1" s="844"/>
      <c r="E1" s="844"/>
      <c r="F1" s="844"/>
      <c r="G1" s="844"/>
      <c r="H1" s="844"/>
      <c r="I1" s="844"/>
      <c r="J1" s="845"/>
      <c r="K1" s="846" t="s">
        <v>933</v>
      </c>
      <c r="L1" s="848" t="s">
        <v>2198</v>
      </c>
      <c r="M1" s="849"/>
      <c r="N1" s="850"/>
    </row>
    <row r="2" spans="2:14">
      <c r="B2" s="832"/>
      <c r="C2" s="809" t="s">
        <v>934</v>
      </c>
      <c r="D2" s="810"/>
      <c r="E2" s="810"/>
      <c r="F2" s="810"/>
      <c r="G2" s="810"/>
      <c r="H2" s="810"/>
      <c r="I2" s="810"/>
      <c r="J2" s="811"/>
      <c r="K2" s="847"/>
      <c r="L2" s="851"/>
      <c r="M2" s="852"/>
      <c r="N2" s="853"/>
    </row>
    <row r="3" spans="2:14">
      <c r="B3" s="832"/>
      <c r="C3" s="809" t="s">
        <v>2199</v>
      </c>
      <c r="D3" s="810"/>
      <c r="E3" s="810"/>
      <c r="F3" s="810"/>
      <c r="G3" s="810"/>
      <c r="H3" s="810"/>
      <c r="I3" s="810"/>
      <c r="J3" s="811"/>
      <c r="K3" s="834" t="s">
        <v>935</v>
      </c>
      <c r="L3" s="803">
        <v>1</v>
      </c>
      <c r="M3" s="804"/>
      <c r="N3" s="805"/>
    </row>
    <row r="4" spans="2:14">
      <c r="B4" s="832"/>
      <c r="C4" s="809" t="s">
        <v>2200</v>
      </c>
      <c r="D4" s="810"/>
      <c r="E4" s="810"/>
      <c r="F4" s="810"/>
      <c r="G4" s="810"/>
      <c r="H4" s="810"/>
      <c r="I4" s="810"/>
      <c r="J4" s="811"/>
      <c r="K4" s="854"/>
      <c r="L4" s="806"/>
      <c r="M4" s="807"/>
      <c r="N4" s="808"/>
    </row>
    <row r="5" spans="2:14">
      <c r="B5" s="832"/>
      <c r="C5" s="809" t="s">
        <v>2201</v>
      </c>
      <c r="D5" s="810"/>
      <c r="E5" s="810"/>
      <c r="F5" s="810"/>
      <c r="G5" s="810"/>
      <c r="H5" s="810"/>
      <c r="I5" s="810"/>
      <c r="J5" s="811"/>
      <c r="K5" s="834" t="s">
        <v>936</v>
      </c>
      <c r="L5" s="836"/>
      <c r="M5" s="836" t="s">
        <v>937</v>
      </c>
      <c r="N5" s="838"/>
    </row>
    <row r="6" spans="2:14" ht="15.75" thickBot="1">
      <c r="B6" s="833"/>
      <c r="C6" s="840"/>
      <c r="D6" s="841"/>
      <c r="E6" s="841"/>
      <c r="F6" s="841"/>
      <c r="G6" s="841"/>
      <c r="H6" s="841"/>
      <c r="I6" s="841"/>
      <c r="J6" s="842"/>
      <c r="K6" s="835"/>
      <c r="L6" s="837"/>
      <c r="M6" s="837"/>
      <c r="N6" s="839"/>
    </row>
    <row r="7" spans="2:14" ht="15.75" thickBot="1">
      <c r="B7" s="345"/>
      <c r="C7" s="346"/>
      <c r="D7" s="346"/>
      <c r="E7" s="346"/>
      <c r="F7" s="346"/>
      <c r="G7" s="346"/>
      <c r="H7" s="346"/>
      <c r="I7" s="346"/>
      <c r="J7" s="346"/>
      <c r="K7" s="346"/>
      <c r="L7" s="347"/>
      <c r="M7" s="347"/>
      <c r="N7" s="348"/>
    </row>
    <row r="8" spans="2:14" ht="19.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2" t="s">
        <v>2205</v>
      </c>
      <c r="C10" s="813"/>
      <c r="D10" s="813"/>
      <c r="E10" s="813"/>
      <c r="F10" s="391" t="s">
        <v>2206</v>
      </c>
      <c r="G10" s="79"/>
      <c r="H10" s="359"/>
      <c r="I10" s="814" t="s">
        <v>2207</v>
      </c>
      <c r="J10" s="814"/>
      <c r="K10" s="392" t="s">
        <v>2206</v>
      </c>
      <c r="L10" s="356"/>
      <c r="M10" s="356"/>
      <c r="N10" s="35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988</v>
      </c>
      <c r="C31" s="81" t="s">
        <v>1171</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312</v>
      </c>
      <c r="B36" s="871" t="str">
        <f>VLOOKUP(A36,EQUIPOS!A6:D154,3,FALSE)</f>
        <v>Retroexcavadora sobre oruga, potencia 138 HP, balde de 1,5 m3.</v>
      </c>
      <c r="C36" s="872"/>
      <c r="D36" s="872"/>
      <c r="E36" s="872"/>
      <c r="F36" s="872"/>
      <c r="G36" s="872"/>
      <c r="H36" s="873"/>
      <c r="I36" s="267"/>
      <c r="J36" s="268"/>
      <c r="K36" s="269">
        <f>VLOOKUP(A36,EQUIPOS!A6:D161,4,FALSE)</f>
        <v>193090.57042999921</v>
      </c>
      <c r="L36" s="270"/>
      <c r="M36" s="271">
        <v>2.5</v>
      </c>
      <c r="N36" s="272">
        <f>K36/M36</f>
        <v>77236.228171999683</v>
      </c>
    </row>
    <row r="37" spans="1:14">
      <c r="A37" t="s">
        <v>180</v>
      </c>
      <c r="B37" s="871" t="str">
        <f>VLOOKUP(A37,EQUIPOS!A7:D154,3,FALSE)</f>
        <v>Compresor 120 HP, con martillo.</v>
      </c>
      <c r="C37" s="872"/>
      <c r="D37" s="872"/>
      <c r="E37" s="872"/>
      <c r="F37" s="872"/>
      <c r="G37" s="872"/>
      <c r="H37" s="873"/>
      <c r="I37" s="267"/>
      <c r="J37" s="268"/>
      <c r="K37" s="269">
        <f>VLOOKUP(A37,EQUIPOS!A7:D162,4,FALSE)</f>
        <v>107272.53912777735</v>
      </c>
      <c r="L37" s="270"/>
      <c r="M37" s="271">
        <v>2.5</v>
      </c>
      <c r="N37" s="272">
        <f>K37/M37</f>
        <v>42909.015651110938</v>
      </c>
    </row>
    <row r="38" spans="1:14">
      <c r="A38" t="s">
        <v>195</v>
      </c>
      <c r="B38" s="871" t="str">
        <f>VLOOKUP(A38,EQUIPOS!A8:D154,3,FALSE)</f>
        <v xml:space="preserve">Equipo de oxicorte, Capacidad de corte: hasta 6´´ (152mm) </v>
      </c>
      <c r="C38" s="872"/>
      <c r="D38" s="872"/>
      <c r="E38" s="872"/>
      <c r="F38" s="872"/>
      <c r="G38" s="872"/>
      <c r="H38" s="873"/>
      <c r="I38" s="267"/>
      <c r="J38" s="268"/>
      <c r="K38" s="269">
        <f>VLOOKUP(A38,EQUIPOS!A8:D163,4,FALSE)</f>
        <v>15843.120094430027</v>
      </c>
      <c r="L38" s="270"/>
      <c r="M38" s="271">
        <v>2.5</v>
      </c>
      <c r="N38" s="272">
        <f>K38/M38</f>
        <v>6337.2480377720112</v>
      </c>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269.07924361440797</v>
      </c>
    </row>
    <row r="43" spans="1:14" ht="15.75" thickBot="1">
      <c r="B43" s="822" t="s">
        <v>953</v>
      </c>
      <c r="C43" s="823"/>
      <c r="D43" s="823"/>
      <c r="E43" s="823"/>
      <c r="F43" s="823"/>
      <c r="G43" s="823"/>
      <c r="H43" s="823"/>
      <c r="I43" s="823"/>
      <c r="J43" s="823"/>
      <c r="K43" s="823"/>
      <c r="L43" s="823"/>
      <c r="M43" s="824"/>
      <c r="N43" s="99">
        <f>SUM(N36:N42)</f>
        <v>126751.57110449704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09">
        <f>'900.2'!N78</f>
        <v>942.69807112289175</v>
      </c>
      <c r="M59" s="910"/>
      <c r="N59" s="287">
        <f>K59*L59</f>
        <v>942.69807112289175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942.69807112289175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20</v>
      </c>
      <c r="N70" s="296">
        <f>K70/M70</f>
        <v>8119.65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N70+N71+N72+N73+N74</f>
        <v>13453.962180720398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141148.23135634034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28229.64627126807</v>
      </c>
      <c r="M83" s="858"/>
      <c r="N83" s="51"/>
    </row>
    <row r="84" spans="1:14">
      <c r="B84" s="89" t="s">
        <v>973</v>
      </c>
      <c r="C84" s="90"/>
      <c r="D84" s="90"/>
      <c r="E84" s="90"/>
      <c r="F84" s="90"/>
      <c r="G84" s="90"/>
      <c r="H84" s="90"/>
      <c r="I84" s="87"/>
      <c r="J84" s="88"/>
      <c r="K84" s="304">
        <v>0.05</v>
      </c>
      <c r="L84" s="857">
        <f>N78*K84</f>
        <v>7057.4115678170174</v>
      </c>
      <c r="M84" s="858"/>
      <c r="N84" s="51"/>
    </row>
    <row r="85" spans="1:14" ht="15.75" thickBot="1">
      <c r="B85" s="91" t="s">
        <v>974</v>
      </c>
      <c r="C85" s="92"/>
      <c r="D85" s="92"/>
      <c r="E85" s="92"/>
      <c r="F85" s="92"/>
      <c r="G85" s="92"/>
      <c r="H85" s="92"/>
      <c r="I85" s="93"/>
      <c r="J85" s="94"/>
      <c r="K85" s="305">
        <v>0.05</v>
      </c>
      <c r="L85" s="859">
        <f>N78*K85</f>
        <v>7057.4115678170174</v>
      </c>
      <c r="M85" s="860"/>
      <c r="N85" s="51"/>
    </row>
    <row r="86" spans="1:14" ht="15.75" thickBot="1">
      <c r="B86" s="822" t="s">
        <v>953</v>
      </c>
      <c r="C86" s="823"/>
      <c r="D86" s="823"/>
      <c r="E86" s="823"/>
      <c r="F86" s="823"/>
      <c r="G86" s="823"/>
      <c r="H86" s="823"/>
      <c r="I86" s="823"/>
      <c r="J86" s="823"/>
      <c r="K86" s="823"/>
      <c r="L86" s="823"/>
      <c r="M86" s="824"/>
      <c r="N86" s="52">
        <f>L83+L84+L85</f>
        <v>42344.469406902106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183492.70076324244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28.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1"/>
      <c r="C1" s="843"/>
      <c r="D1" s="844"/>
      <c r="E1" s="844"/>
      <c r="F1" s="844"/>
      <c r="G1" s="844"/>
      <c r="H1" s="844"/>
      <c r="I1" s="844"/>
      <c r="J1" s="845"/>
      <c r="K1" s="846" t="s">
        <v>933</v>
      </c>
      <c r="L1" s="848" t="s">
        <v>2198</v>
      </c>
      <c r="M1" s="849"/>
      <c r="N1" s="850"/>
    </row>
    <row r="2" spans="2:14">
      <c r="B2" s="832"/>
      <c r="C2" s="809" t="s">
        <v>934</v>
      </c>
      <c r="D2" s="810"/>
      <c r="E2" s="810"/>
      <c r="F2" s="810"/>
      <c r="G2" s="810"/>
      <c r="H2" s="810"/>
      <c r="I2" s="810"/>
      <c r="J2" s="811"/>
      <c r="K2" s="847"/>
      <c r="L2" s="851"/>
      <c r="M2" s="852"/>
      <c r="N2" s="853"/>
    </row>
    <row r="3" spans="2:14">
      <c r="B3" s="832"/>
      <c r="C3" s="809" t="s">
        <v>2199</v>
      </c>
      <c r="D3" s="810"/>
      <c r="E3" s="810"/>
      <c r="F3" s="810"/>
      <c r="G3" s="810"/>
      <c r="H3" s="810"/>
      <c r="I3" s="810"/>
      <c r="J3" s="811"/>
      <c r="K3" s="834" t="s">
        <v>935</v>
      </c>
      <c r="L3" s="803">
        <v>1</v>
      </c>
      <c r="M3" s="804"/>
      <c r="N3" s="805"/>
    </row>
    <row r="4" spans="2:14">
      <c r="B4" s="832"/>
      <c r="C4" s="809" t="s">
        <v>2200</v>
      </c>
      <c r="D4" s="810"/>
      <c r="E4" s="810"/>
      <c r="F4" s="810"/>
      <c r="G4" s="810"/>
      <c r="H4" s="810"/>
      <c r="I4" s="810"/>
      <c r="J4" s="811"/>
      <c r="K4" s="854"/>
      <c r="L4" s="806"/>
      <c r="M4" s="807"/>
      <c r="N4" s="808"/>
    </row>
    <row r="5" spans="2:14">
      <c r="B5" s="832"/>
      <c r="C5" s="809" t="s">
        <v>2201</v>
      </c>
      <c r="D5" s="810"/>
      <c r="E5" s="810"/>
      <c r="F5" s="810"/>
      <c r="G5" s="810"/>
      <c r="H5" s="810"/>
      <c r="I5" s="810"/>
      <c r="J5" s="811"/>
      <c r="K5" s="834" t="s">
        <v>936</v>
      </c>
      <c r="L5" s="836"/>
      <c r="M5" s="836" t="s">
        <v>937</v>
      </c>
      <c r="N5" s="838"/>
    </row>
    <row r="6" spans="2:14" ht="15.75" thickBot="1">
      <c r="B6" s="833"/>
      <c r="C6" s="840"/>
      <c r="D6" s="841"/>
      <c r="E6" s="841"/>
      <c r="F6" s="841"/>
      <c r="G6" s="841"/>
      <c r="H6" s="841"/>
      <c r="I6" s="841"/>
      <c r="J6" s="842"/>
      <c r="K6" s="835"/>
      <c r="L6" s="837"/>
      <c r="M6" s="837"/>
      <c r="N6" s="839"/>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2" t="s">
        <v>2205</v>
      </c>
      <c r="C10" s="813"/>
      <c r="D10" s="813"/>
      <c r="E10" s="813"/>
      <c r="F10" s="391" t="s">
        <v>2206</v>
      </c>
      <c r="G10" s="79"/>
      <c r="H10" s="359"/>
      <c r="I10" s="814" t="s">
        <v>2207</v>
      </c>
      <c r="J10" s="814"/>
      <c r="K10" s="392" t="s">
        <v>2206</v>
      </c>
      <c r="L10" s="356"/>
      <c r="M10" s="356"/>
      <c r="N10" s="35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989</v>
      </c>
      <c r="C31" s="81" t="s">
        <v>1172</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150</v>
      </c>
      <c r="B36" s="871" t="str">
        <f>VLOOKUP(A36,EQUIPOS!A6:D154,3,FALSE)</f>
        <v>Cargador : Potencia en el volante 125 hp, Clasificación de RPM del motor 2300.</v>
      </c>
      <c r="C36" s="872"/>
      <c r="D36" s="872"/>
      <c r="E36" s="872"/>
      <c r="F36" s="872"/>
      <c r="G36" s="872"/>
      <c r="H36" s="873"/>
      <c r="I36" s="267"/>
      <c r="J36" s="268"/>
      <c r="K36" s="269">
        <f>VLOOKUP(A36,EQUIPOS!A6:D161,4,FALSE)</f>
        <v>117999.79304055507</v>
      </c>
      <c r="L36" s="270"/>
      <c r="M36" s="271">
        <v>9.25</v>
      </c>
      <c r="N36" s="272">
        <f>K36/M36</f>
        <v>12756.73438276271</v>
      </c>
    </row>
    <row r="37" spans="1:14">
      <c r="A37" t="s">
        <v>180</v>
      </c>
      <c r="B37" s="871" t="str">
        <f>VLOOKUP(A37,EQUIPOS!A7:D154,3,FALSE)</f>
        <v>Compresor 120 HP, con martillo.</v>
      </c>
      <c r="C37" s="872"/>
      <c r="D37" s="872"/>
      <c r="E37" s="872"/>
      <c r="F37" s="872"/>
      <c r="G37" s="872"/>
      <c r="H37" s="873"/>
      <c r="I37" s="267"/>
      <c r="J37" s="268"/>
      <c r="K37" s="269">
        <f>VLOOKUP(A37,EQUIPOS!A7:D162,4,FALSE)</f>
        <v>107272.53912777735</v>
      </c>
      <c r="L37" s="270"/>
      <c r="M37" s="271">
        <v>9.25</v>
      </c>
      <c r="N37" s="272">
        <f>K37/M37</f>
        <v>11597.031257057009</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58.094119895785944</v>
      </c>
    </row>
    <row r="43" spans="1:14" ht="15.75" thickBot="1">
      <c r="B43" s="822" t="s">
        <v>953</v>
      </c>
      <c r="C43" s="823"/>
      <c r="D43" s="823"/>
      <c r="E43" s="823"/>
      <c r="F43" s="823"/>
      <c r="G43" s="823"/>
      <c r="H43" s="823"/>
      <c r="I43" s="823"/>
      <c r="J43" s="823"/>
      <c r="K43" s="823"/>
      <c r="L43" s="823"/>
      <c r="M43" s="824"/>
      <c r="N43" s="99">
        <f>SUM(N36:N42)</f>
        <v>24411.859759715506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09">
        <f>'900.2'!N78</f>
        <v>942.69807112289175</v>
      </c>
      <c r="M59" s="910"/>
      <c r="N59" s="287">
        <f>K59*L59</f>
        <v>942.69807112289175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942.69807112289175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74</v>
      </c>
      <c r="N70" s="296">
        <f>K70/M70</f>
        <v>1463</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74</v>
      </c>
      <c r="N71" s="296">
        <f>K71/M71</f>
        <v>1441.7059947892972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N70+N71+N72+N73+N74</f>
        <v>2904.7059947892972</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28259.263825627695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5651.852765125539</v>
      </c>
      <c r="M83" s="858"/>
      <c r="N83" s="51"/>
    </row>
    <row r="84" spans="1:14">
      <c r="B84" s="89" t="s">
        <v>973</v>
      </c>
      <c r="C84" s="90"/>
      <c r="D84" s="90"/>
      <c r="E84" s="90"/>
      <c r="F84" s="90"/>
      <c r="G84" s="90"/>
      <c r="H84" s="90"/>
      <c r="I84" s="87"/>
      <c r="J84" s="88"/>
      <c r="K84" s="304">
        <v>0.05</v>
      </c>
      <c r="L84" s="857">
        <f>N78*K84</f>
        <v>1412.9631912813848</v>
      </c>
      <c r="M84" s="858"/>
      <c r="N84" s="51"/>
    </row>
    <row r="85" spans="1:14" ht="15.75" thickBot="1">
      <c r="B85" s="91" t="s">
        <v>974</v>
      </c>
      <c r="C85" s="92"/>
      <c r="D85" s="92"/>
      <c r="E85" s="92"/>
      <c r="F85" s="92"/>
      <c r="G85" s="92"/>
      <c r="H85" s="92"/>
      <c r="I85" s="93"/>
      <c r="J85" s="94"/>
      <c r="K85" s="305">
        <v>0.05</v>
      </c>
      <c r="L85" s="859">
        <f>N78*K85</f>
        <v>1412.9631912813848</v>
      </c>
      <c r="M85" s="860"/>
      <c r="N85" s="51"/>
    </row>
    <row r="86" spans="1:14" ht="15.75" thickBot="1">
      <c r="B86" s="822" t="s">
        <v>953</v>
      </c>
      <c r="C86" s="823"/>
      <c r="D86" s="823"/>
      <c r="E86" s="823"/>
      <c r="F86" s="823"/>
      <c r="G86" s="823"/>
      <c r="H86" s="823"/>
      <c r="I86" s="823"/>
      <c r="J86" s="823"/>
      <c r="K86" s="823"/>
      <c r="L86" s="823"/>
      <c r="M86" s="824"/>
      <c r="N86" s="52">
        <f>L83+L84+L85</f>
        <v>8477.7791476883085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36737.042973316005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22.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990</v>
      </c>
      <c r="C31" s="81" t="s">
        <v>1173</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180</v>
      </c>
      <c r="B36" s="871" t="str">
        <f>VLOOKUP(A36,EQUIPOS!A6:D154,3,FALSE)</f>
        <v>Compresor 120 HP, con martillo.</v>
      </c>
      <c r="C36" s="872"/>
      <c r="D36" s="872"/>
      <c r="E36" s="872"/>
      <c r="F36" s="872"/>
      <c r="G36" s="872"/>
      <c r="H36" s="873"/>
      <c r="I36" s="267"/>
      <c r="J36" s="268"/>
      <c r="K36" s="269">
        <f>VLOOKUP(A36,EQUIPOS!A6:D161,4,FALSE)</f>
        <v>107272.53912777735</v>
      </c>
      <c r="L36" s="270"/>
      <c r="M36" s="271">
        <v>2.5</v>
      </c>
      <c r="N36" s="272">
        <f>K36/M36</f>
        <v>42909.015651110938</v>
      </c>
    </row>
    <row r="37" spans="1:14">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0.1</v>
      </c>
      <c r="M42" s="884"/>
      <c r="N42" s="105">
        <f>N76*L42</f>
        <v>1082.6200000000001</v>
      </c>
    </row>
    <row r="43" spans="1:14" ht="15.75" thickBot="1">
      <c r="B43" s="822" t="s">
        <v>953</v>
      </c>
      <c r="C43" s="823"/>
      <c r="D43" s="823"/>
      <c r="E43" s="823"/>
      <c r="F43" s="823"/>
      <c r="G43" s="823"/>
      <c r="H43" s="823"/>
      <c r="I43" s="823"/>
      <c r="J43" s="823"/>
      <c r="K43" s="823"/>
      <c r="L43" s="823"/>
      <c r="M43" s="824"/>
      <c r="N43" s="99">
        <f>SUM(N36:N42)</f>
        <v>43991.635651110941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09">
        <f>'900.2'!N78</f>
        <v>942.69807112289175</v>
      </c>
      <c r="M59" s="910"/>
      <c r="N59" s="287">
        <f>K59*L59</f>
        <v>942.69807112289175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942.69807112289175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20</v>
      </c>
      <c r="N70" s="296">
        <f>K70/M70</f>
        <v>10826.2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N70+N71+N72+N73+N74</f>
        <v>10826.2</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55760.533722233828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11152.106744446766</v>
      </c>
      <c r="M83" s="858"/>
      <c r="N83" s="51"/>
    </row>
    <row r="84" spans="1:14">
      <c r="B84" s="89" t="s">
        <v>973</v>
      </c>
      <c r="C84" s="90"/>
      <c r="D84" s="90"/>
      <c r="E84" s="90"/>
      <c r="F84" s="90"/>
      <c r="G84" s="90"/>
      <c r="H84" s="90"/>
      <c r="I84" s="87"/>
      <c r="J84" s="88"/>
      <c r="K84" s="304">
        <v>0.05</v>
      </c>
      <c r="L84" s="857">
        <f>N78*K84</f>
        <v>2788.0266861116916</v>
      </c>
      <c r="M84" s="858"/>
      <c r="N84" s="51"/>
    </row>
    <row r="85" spans="1:14" ht="15.75" thickBot="1">
      <c r="B85" s="91" t="s">
        <v>974</v>
      </c>
      <c r="C85" s="92"/>
      <c r="D85" s="92"/>
      <c r="E85" s="92"/>
      <c r="F85" s="92"/>
      <c r="G85" s="92"/>
      <c r="H85" s="92"/>
      <c r="I85" s="93"/>
      <c r="J85" s="94"/>
      <c r="K85" s="305">
        <v>0.05</v>
      </c>
      <c r="L85" s="859">
        <f>N78*K85</f>
        <v>2788.0266861116916</v>
      </c>
      <c r="M85" s="860"/>
      <c r="N85" s="51"/>
    </row>
    <row r="86" spans="1:14" ht="15.75" thickBot="1">
      <c r="B86" s="822" t="s">
        <v>953</v>
      </c>
      <c r="C86" s="823"/>
      <c r="D86" s="823"/>
      <c r="E86" s="823"/>
      <c r="F86" s="823"/>
      <c r="G86" s="823"/>
      <c r="H86" s="823"/>
      <c r="I86" s="823"/>
      <c r="J86" s="823"/>
      <c r="K86" s="823"/>
      <c r="L86" s="823"/>
      <c r="M86" s="824"/>
      <c r="N86" s="52">
        <f>L83+L84+L85</f>
        <v>16728.160116670148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72488.693838903971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991</v>
      </c>
      <c r="C31" s="81" t="s">
        <v>1170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150</v>
      </c>
      <c r="B36" s="871" t="str">
        <f>VLOOKUP(A36,EQUIPOS!A6:D154,3,FALSE)</f>
        <v>Cargador : Potencia en el volante 125 hp, Clasificación de RPM del motor 2300.</v>
      </c>
      <c r="C36" s="872"/>
      <c r="D36" s="872"/>
      <c r="E36" s="872"/>
      <c r="F36" s="872"/>
      <c r="G36" s="872"/>
      <c r="H36" s="873"/>
      <c r="I36" s="267"/>
      <c r="J36" s="268"/>
      <c r="K36" s="269">
        <f>VLOOKUP(A36,EQUIPOS!A6:D161,4,FALSE)</f>
        <v>117999.79304055507</v>
      </c>
      <c r="L36" s="270"/>
      <c r="M36" s="271">
        <v>2.375</v>
      </c>
      <c r="N36" s="272">
        <f>K36/M36</f>
        <v>49684.123385496874</v>
      </c>
    </row>
    <row r="37" spans="1:14">
      <c r="A37" t="s">
        <v>180</v>
      </c>
      <c r="B37" s="871" t="str">
        <f>VLOOKUP(A37,EQUIPOS!A7:D154,3,FALSE)</f>
        <v>Compresor 120 HP, con martillo.</v>
      </c>
      <c r="C37" s="872"/>
      <c r="D37" s="872"/>
      <c r="E37" s="872"/>
      <c r="F37" s="872"/>
      <c r="G37" s="872"/>
      <c r="H37" s="873"/>
      <c r="I37" s="267"/>
      <c r="J37" s="268"/>
      <c r="K37" s="269">
        <f>VLOOKUP(A37,EQUIPOS!A7:D162,4,FALSE)</f>
        <v>107272.53912777735</v>
      </c>
      <c r="L37" s="270"/>
      <c r="M37" s="271">
        <v>2.375</v>
      </c>
      <c r="N37" s="272">
        <f>K37/M37</f>
        <v>45167.384895906252</v>
      </c>
    </row>
    <row r="38" spans="1:14">
      <c r="A38" t="s">
        <v>195</v>
      </c>
      <c r="B38" s="871" t="str">
        <f>VLOOKUP(A38,EQUIPOS!A8:D154,3,FALSE)</f>
        <v xml:space="preserve">Equipo de oxicorte, Capacidad de corte: hasta 6´´ (152mm) </v>
      </c>
      <c r="C38" s="872"/>
      <c r="D38" s="872"/>
      <c r="E38" s="872"/>
      <c r="F38" s="872"/>
      <c r="G38" s="872"/>
      <c r="H38" s="873"/>
      <c r="I38" s="267"/>
      <c r="J38" s="268"/>
      <c r="K38" s="269">
        <f>VLOOKUP(A38,EQUIPOS!A8:D163,4,FALSE)</f>
        <v>15843.120094430027</v>
      </c>
      <c r="L38" s="270"/>
      <c r="M38" s="271">
        <v>2.375</v>
      </c>
      <c r="N38" s="272">
        <f>K38/M38</f>
        <v>6670.7874081810642</v>
      </c>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0.1</v>
      </c>
      <c r="M42" s="884"/>
      <c r="N42" s="105">
        <f>N76*L42</f>
        <v>1416.2065453389896</v>
      </c>
    </row>
    <row r="43" spans="1:14" ht="15.75" thickBot="1">
      <c r="B43" s="822" t="s">
        <v>953</v>
      </c>
      <c r="C43" s="823"/>
      <c r="D43" s="823"/>
      <c r="E43" s="823"/>
      <c r="F43" s="823"/>
      <c r="G43" s="823"/>
      <c r="H43" s="823"/>
      <c r="I43" s="823"/>
      <c r="J43" s="823"/>
      <c r="K43" s="823"/>
      <c r="L43" s="823"/>
      <c r="M43" s="824"/>
      <c r="N43" s="99">
        <f>SUM(N36:N42)</f>
        <v>102938.50223492319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09">
        <f>'900.2'!N78</f>
        <v>942.69807112289175</v>
      </c>
      <c r="M59" s="910"/>
      <c r="N59" s="287">
        <f>K59*L59</f>
        <v>942.69807112289175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942.69807112289175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19</v>
      </c>
      <c r="N70" s="296">
        <f>K70/M70</f>
        <v>8547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N70+N71+N72+N73+N74</f>
        <v>14162.065453389894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118043.26575943598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23608.653151887196</v>
      </c>
      <c r="M83" s="858"/>
      <c r="N83" s="51"/>
    </row>
    <row r="84" spans="1:14">
      <c r="B84" s="89" t="s">
        <v>973</v>
      </c>
      <c r="C84" s="90"/>
      <c r="D84" s="90"/>
      <c r="E84" s="90"/>
      <c r="F84" s="90"/>
      <c r="G84" s="90"/>
      <c r="H84" s="90"/>
      <c r="I84" s="87"/>
      <c r="J84" s="88"/>
      <c r="K84" s="304">
        <v>0.05</v>
      </c>
      <c r="L84" s="857">
        <f>N78*K84</f>
        <v>5902.163287971799</v>
      </c>
      <c r="M84" s="858"/>
      <c r="N84" s="51"/>
    </row>
    <row r="85" spans="1:14" ht="15.75" thickBot="1">
      <c r="B85" s="91" t="s">
        <v>974</v>
      </c>
      <c r="C85" s="92"/>
      <c r="D85" s="92"/>
      <c r="E85" s="92"/>
      <c r="F85" s="92"/>
      <c r="G85" s="92"/>
      <c r="H85" s="92"/>
      <c r="I85" s="93"/>
      <c r="J85" s="94"/>
      <c r="K85" s="305">
        <v>0.05</v>
      </c>
      <c r="L85" s="859">
        <f>N78*K85</f>
        <v>5902.163287971799</v>
      </c>
      <c r="M85" s="860"/>
      <c r="N85" s="51"/>
    </row>
    <row r="86" spans="1:14" ht="15.75" thickBot="1">
      <c r="B86" s="822" t="s">
        <v>953</v>
      </c>
      <c r="C86" s="823"/>
      <c r="D86" s="823"/>
      <c r="E86" s="823"/>
      <c r="F86" s="823"/>
      <c r="G86" s="823"/>
      <c r="H86" s="823"/>
      <c r="I86" s="823"/>
      <c r="J86" s="823"/>
      <c r="K86" s="823"/>
      <c r="L86" s="823"/>
      <c r="M86" s="824"/>
      <c r="N86" s="52">
        <f>L83+L84+L85</f>
        <v>35412.979727830796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153456.24548726677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992</v>
      </c>
      <c r="C31" s="81" t="s">
        <v>1171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312</v>
      </c>
      <c r="B36" s="871" t="str">
        <f>VLOOKUP(A36,EQUIPOS!A6:D154,3,FALSE)</f>
        <v>Retroexcavadora sobre oruga, potencia 138 HP, balde de 1,5 m3.</v>
      </c>
      <c r="C36" s="872"/>
      <c r="D36" s="872"/>
      <c r="E36" s="872"/>
      <c r="F36" s="872"/>
      <c r="G36" s="872"/>
      <c r="H36" s="873"/>
      <c r="I36" s="267"/>
      <c r="J36" s="268"/>
      <c r="K36" s="269">
        <f>VLOOKUP(A36,EQUIPOS!A6:D161,4,FALSE)</f>
        <v>193090.57042999921</v>
      </c>
      <c r="L36" s="270"/>
      <c r="M36" s="271">
        <v>2.5</v>
      </c>
      <c r="N36" s="272">
        <f>K36/M36</f>
        <v>77236.228171999683</v>
      </c>
    </row>
    <row r="37" spans="1:14">
      <c r="A37" t="s">
        <v>180</v>
      </c>
      <c r="B37" s="871" t="str">
        <f>VLOOKUP(A37,EQUIPOS!A7:D154,3,FALSE)</f>
        <v>Compresor 120 HP, con martillo.</v>
      </c>
      <c r="C37" s="872"/>
      <c r="D37" s="872"/>
      <c r="E37" s="872"/>
      <c r="F37" s="872"/>
      <c r="G37" s="872"/>
      <c r="H37" s="873"/>
      <c r="I37" s="267"/>
      <c r="J37" s="268"/>
      <c r="K37" s="269">
        <f>VLOOKUP(A37,EQUIPOS!A7:D162,4,FALSE)</f>
        <v>107272.53912777735</v>
      </c>
      <c r="L37" s="270"/>
      <c r="M37" s="271">
        <v>2.5</v>
      </c>
      <c r="N37" s="272">
        <f>K37/M37</f>
        <v>42909.015651110938</v>
      </c>
    </row>
    <row r="38" spans="1:14">
      <c r="A38" t="s">
        <v>195</v>
      </c>
      <c r="B38" s="871" t="str">
        <f>VLOOKUP(A38,EQUIPOS!A8:D154,3,FALSE)</f>
        <v xml:space="preserve">Equipo de oxicorte, Capacidad de corte: hasta 6´´ (152mm) </v>
      </c>
      <c r="C38" s="872"/>
      <c r="D38" s="872"/>
      <c r="E38" s="872"/>
      <c r="F38" s="872"/>
      <c r="G38" s="872"/>
      <c r="H38" s="873"/>
      <c r="I38" s="267"/>
      <c r="J38" s="268"/>
      <c r="K38" s="269">
        <f>VLOOKUP(A38,EQUIPOS!A8:D163,4,FALSE)</f>
        <v>15843.120094430027</v>
      </c>
      <c r="L38" s="270"/>
      <c r="M38" s="271">
        <v>2.5</v>
      </c>
      <c r="N38" s="272">
        <f>K38/M38</f>
        <v>6337.2480377720112</v>
      </c>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269.07924361440797</v>
      </c>
    </row>
    <row r="43" spans="1:14" ht="15.75" thickBot="1">
      <c r="B43" s="822" t="s">
        <v>953</v>
      </c>
      <c r="C43" s="823"/>
      <c r="D43" s="823"/>
      <c r="E43" s="823"/>
      <c r="F43" s="823"/>
      <c r="G43" s="823"/>
      <c r="H43" s="823"/>
      <c r="I43" s="823"/>
      <c r="J43" s="823"/>
      <c r="K43" s="823"/>
      <c r="L43" s="823"/>
      <c r="M43" s="824"/>
      <c r="N43" s="99">
        <f>SUM(N36:N42)</f>
        <v>126751.57110449704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09">
        <f>'900.2'!N78</f>
        <v>942.69807112289175</v>
      </c>
      <c r="M59" s="910"/>
      <c r="N59" s="287">
        <f>K59*L59</f>
        <v>942.69807112289175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942.69807112289175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20</v>
      </c>
      <c r="N70" s="296">
        <f>K70/M70</f>
        <v>8119.65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SUM(N70:N75)</f>
        <v>13453.962180720398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141148.23135634034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28229.64627126807</v>
      </c>
      <c r="M83" s="858"/>
      <c r="N83" s="51"/>
    </row>
    <row r="84" spans="1:14">
      <c r="B84" s="89" t="s">
        <v>973</v>
      </c>
      <c r="C84" s="90"/>
      <c r="D84" s="90"/>
      <c r="E84" s="90"/>
      <c r="F84" s="90"/>
      <c r="G84" s="90"/>
      <c r="H84" s="90"/>
      <c r="I84" s="87"/>
      <c r="J84" s="88"/>
      <c r="K84" s="304">
        <v>0.05</v>
      </c>
      <c r="L84" s="857">
        <f>N78*K84</f>
        <v>7057.4115678170174</v>
      </c>
      <c r="M84" s="858"/>
      <c r="N84" s="51"/>
    </row>
    <row r="85" spans="1:14" ht="15.75" thickBot="1">
      <c r="B85" s="91" t="s">
        <v>974</v>
      </c>
      <c r="C85" s="92"/>
      <c r="D85" s="92"/>
      <c r="E85" s="92"/>
      <c r="F85" s="92"/>
      <c r="G85" s="92"/>
      <c r="H85" s="92"/>
      <c r="I85" s="93"/>
      <c r="J85" s="94"/>
      <c r="K85" s="305">
        <v>0.05</v>
      </c>
      <c r="L85" s="859">
        <f>N78*K85</f>
        <v>7057.4115678170174</v>
      </c>
      <c r="M85" s="860"/>
      <c r="N85" s="51"/>
    </row>
    <row r="86" spans="1:14" ht="15.75" thickBot="1">
      <c r="B86" s="822" t="s">
        <v>953</v>
      </c>
      <c r="C86" s="823"/>
      <c r="D86" s="823"/>
      <c r="E86" s="823"/>
      <c r="F86" s="823"/>
      <c r="G86" s="823"/>
      <c r="H86" s="823"/>
      <c r="I86" s="823"/>
      <c r="J86" s="823"/>
      <c r="K86" s="823"/>
      <c r="L86" s="823"/>
      <c r="M86" s="824"/>
      <c r="N86" s="52">
        <f>L83+L84+L85</f>
        <v>42344.469406902106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183492.70076324244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993</v>
      </c>
      <c r="C31" s="81" t="s">
        <v>1171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312</v>
      </c>
      <c r="B36" s="871" t="str">
        <f>VLOOKUP(A36,EQUIPOS!A6:D154,3,FALSE)</f>
        <v>Retroexcavadora sobre oruga, potencia 138 HP, balde de 1,5 m3.</v>
      </c>
      <c r="C36" s="872"/>
      <c r="D36" s="872"/>
      <c r="E36" s="872"/>
      <c r="F36" s="872"/>
      <c r="G36" s="872"/>
      <c r="H36" s="873"/>
      <c r="I36" s="267"/>
      <c r="J36" s="268"/>
      <c r="K36" s="269">
        <f>VLOOKUP(A36,EQUIPOS!A6:D161,4,FALSE)</f>
        <v>193090.57042999921</v>
      </c>
      <c r="L36" s="270"/>
      <c r="M36" s="271">
        <v>2.5</v>
      </c>
      <c r="N36" s="272">
        <f>K36/M36</f>
        <v>77236.228171999683</v>
      </c>
    </row>
    <row r="37" spans="1:14">
      <c r="A37" t="s">
        <v>180</v>
      </c>
      <c r="B37" s="871" t="str">
        <f>VLOOKUP(A37,EQUIPOS!A7:D154,3,FALSE)</f>
        <v>Compresor 120 HP, con martillo.</v>
      </c>
      <c r="C37" s="872"/>
      <c r="D37" s="872"/>
      <c r="E37" s="872"/>
      <c r="F37" s="872"/>
      <c r="G37" s="872"/>
      <c r="H37" s="873"/>
      <c r="I37" s="267"/>
      <c r="J37" s="268"/>
      <c r="K37" s="269">
        <f>VLOOKUP(A37,EQUIPOS!A7:D162,4,FALSE)</f>
        <v>107272.53912777735</v>
      </c>
      <c r="L37" s="270"/>
      <c r="M37" s="271">
        <v>2.5</v>
      </c>
      <c r="N37" s="272">
        <f>K37/M37</f>
        <v>42909.015651110938</v>
      </c>
    </row>
    <row r="38" spans="1:14">
      <c r="A38" t="s">
        <v>195</v>
      </c>
      <c r="B38" s="871" t="str">
        <f>VLOOKUP(A38,EQUIPOS!A8:D154,3,FALSE)</f>
        <v xml:space="preserve">Equipo de oxicorte, Capacidad de corte: hasta 6´´ (152mm) </v>
      </c>
      <c r="C38" s="872"/>
      <c r="D38" s="872"/>
      <c r="E38" s="872"/>
      <c r="F38" s="872"/>
      <c r="G38" s="872"/>
      <c r="H38" s="873"/>
      <c r="I38" s="267"/>
      <c r="J38" s="268"/>
      <c r="K38" s="269">
        <f>VLOOKUP(A38,EQUIPOS!A8:D163,4,FALSE)</f>
        <v>15843.120094430027</v>
      </c>
      <c r="L38" s="270"/>
      <c r="M38" s="271">
        <v>2.5</v>
      </c>
      <c r="N38" s="272">
        <f>K38/M38</f>
        <v>6337.2480377720112</v>
      </c>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214.948243614408</v>
      </c>
    </row>
    <row r="43" spans="1:14" ht="15.75" thickBot="1">
      <c r="B43" s="822" t="s">
        <v>953</v>
      </c>
      <c r="C43" s="823"/>
      <c r="D43" s="823"/>
      <c r="E43" s="823"/>
      <c r="F43" s="823"/>
      <c r="G43" s="823"/>
      <c r="H43" s="823"/>
      <c r="I43" s="823"/>
      <c r="J43" s="823"/>
      <c r="K43" s="823"/>
      <c r="L43" s="823"/>
      <c r="M43" s="824"/>
      <c r="N43" s="99">
        <f>SUM(N36:N42)</f>
        <v>126697.44010449703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1.4</v>
      </c>
      <c r="J59" s="286">
        <v>1</v>
      </c>
      <c r="K59" s="279">
        <f>I59*J59</f>
        <v>1.4</v>
      </c>
      <c r="L59" s="909">
        <f>'900.2'!N78</f>
        <v>942.69807112289175</v>
      </c>
      <c r="M59" s="910"/>
      <c r="N59" s="287">
        <f>K59*L59</f>
        <v>1319.7772995720484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1319.7772995720484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20</v>
      </c>
      <c r="N70" s="296">
        <f>K70/M70</f>
        <v>5413.1</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10747.412180720399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138764.62958478948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27752.925916957898</v>
      </c>
      <c r="M83" s="858"/>
      <c r="N83" s="51"/>
    </row>
    <row r="84" spans="1:14">
      <c r="B84" s="89" t="s">
        <v>973</v>
      </c>
      <c r="C84" s="90"/>
      <c r="D84" s="90"/>
      <c r="E84" s="90"/>
      <c r="F84" s="90"/>
      <c r="G84" s="90"/>
      <c r="H84" s="90"/>
      <c r="I84" s="87"/>
      <c r="J84" s="88"/>
      <c r="K84" s="304">
        <v>0.05</v>
      </c>
      <c r="L84" s="857">
        <f>N78*K84</f>
        <v>6938.2314792394745</v>
      </c>
      <c r="M84" s="858"/>
      <c r="N84" s="51"/>
    </row>
    <row r="85" spans="1:14" ht="15.75" thickBot="1">
      <c r="B85" s="91" t="s">
        <v>974</v>
      </c>
      <c r="C85" s="92"/>
      <c r="D85" s="92"/>
      <c r="E85" s="92"/>
      <c r="F85" s="92"/>
      <c r="G85" s="92"/>
      <c r="H85" s="92"/>
      <c r="I85" s="93"/>
      <c r="J85" s="94"/>
      <c r="K85" s="305">
        <v>0.05</v>
      </c>
      <c r="L85" s="859">
        <f>N78*K85</f>
        <v>6938.2314792394745</v>
      </c>
      <c r="M85" s="860"/>
      <c r="N85" s="51"/>
    </row>
    <row r="86" spans="1:14" ht="15.75" thickBot="1">
      <c r="B86" s="822" t="s">
        <v>953</v>
      </c>
      <c r="C86" s="823"/>
      <c r="D86" s="823"/>
      <c r="E86" s="823"/>
      <c r="F86" s="823"/>
      <c r="G86" s="823"/>
      <c r="H86" s="823"/>
      <c r="I86" s="823"/>
      <c r="J86" s="823"/>
      <c r="K86" s="823"/>
      <c r="L86" s="823"/>
      <c r="M86" s="824"/>
      <c r="N86" s="52">
        <f>L83+L84+L85</f>
        <v>41629.388875436845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180394.01846022633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994</v>
      </c>
      <c r="C31" s="81" t="s">
        <v>1174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150</v>
      </c>
      <c r="B36" s="871" t="str">
        <f>VLOOKUP(A36,EQUIPOS!A6:D154,3,FALSE)</f>
        <v>Cargador : Potencia en el volante 125 hp, Clasificación de RPM del motor 2300.</v>
      </c>
      <c r="C36" s="872"/>
      <c r="D36" s="872"/>
      <c r="E36" s="872"/>
      <c r="F36" s="872"/>
      <c r="G36" s="872"/>
      <c r="H36" s="873"/>
      <c r="I36" s="267"/>
      <c r="J36" s="268"/>
      <c r="K36" s="269">
        <f>VLOOKUP(A36,EQUIPOS!A6:D161,4,FALSE)</f>
        <v>117999.79304055507</v>
      </c>
      <c r="L36" s="270"/>
      <c r="M36" s="271">
        <v>22</v>
      </c>
      <c r="N36" s="272">
        <f>K36/M36</f>
        <v>5363.6269563888673</v>
      </c>
    </row>
    <row r="37" spans="1:14">
      <c r="A37" t="s">
        <v>180</v>
      </c>
      <c r="B37" s="871" t="str">
        <f>VLOOKUP(A37,EQUIPOS!A7:D154,3,FALSE)</f>
        <v>Compresor 120 HP, con martillo.</v>
      </c>
      <c r="C37" s="872"/>
      <c r="D37" s="872"/>
      <c r="E37" s="872"/>
      <c r="F37" s="872"/>
      <c r="G37" s="872"/>
      <c r="H37" s="873"/>
      <c r="I37" s="267"/>
      <c r="J37" s="268"/>
      <c r="K37" s="269">
        <f>VLOOKUP(A37,EQUIPOS!A7:D162,4,FALSE)</f>
        <v>107272.53912777735</v>
      </c>
      <c r="L37" s="270"/>
      <c r="M37" s="271">
        <v>22</v>
      </c>
      <c r="N37" s="272">
        <f>K37/M37</f>
        <v>4876.0245058080609</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24.425936774364544</v>
      </c>
    </row>
    <row r="43" spans="1:14" ht="15.75" thickBot="1">
      <c r="B43" s="822" t="s">
        <v>953</v>
      </c>
      <c r="C43" s="823"/>
      <c r="D43" s="823"/>
      <c r="E43" s="823"/>
      <c r="F43" s="823"/>
      <c r="G43" s="823"/>
      <c r="H43" s="823"/>
      <c r="I43" s="823"/>
      <c r="J43" s="823"/>
      <c r="K43" s="823"/>
      <c r="L43" s="823"/>
      <c r="M43" s="824"/>
      <c r="N43" s="99">
        <f>SUM(N36:N42)</f>
        <v>10264.077398971294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0.42</v>
      </c>
      <c r="J59" s="286">
        <v>1</v>
      </c>
      <c r="K59" s="279">
        <f>I59*J59</f>
        <v>0.42</v>
      </c>
      <c r="L59" s="909">
        <f>'900.2'!N78</f>
        <v>942.69807112289175</v>
      </c>
      <c r="M59" s="910"/>
      <c r="N59" s="287">
        <f>K59*L59</f>
        <v>395.9331898716145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395.9331898716145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176</v>
      </c>
      <c r="N70" s="296">
        <f>K70/M70</f>
        <v>615.125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1221.2968387182273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11881.307427561136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2376.2614855122274</v>
      </c>
      <c r="M83" s="858"/>
      <c r="N83" s="51"/>
    </row>
    <row r="84" spans="1:14">
      <c r="B84" s="89" t="s">
        <v>973</v>
      </c>
      <c r="C84" s="90"/>
      <c r="D84" s="90"/>
      <c r="E84" s="90"/>
      <c r="F84" s="90"/>
      <c r="G84" s="90"/>
      <c r="H84" s="90"/>
      <c r="I84" s="87"/>
      <c r="J84" s="88"/>
      <c r="K84" s="304">
        <v>0.05</v>
      </c>
      <c r="L84" s="857">
        <f>N78*K84</f>
        <v>594.06537137805685</v>
      </c>
      <c r="M84" s="858"/>
      <c r="N84" s="51"/>
    </row>
    <row r="85" spans="1:14" ht="15.75" thickBot="1">
      <c r="B85" s="91" t="s">
        <v>974</v>
      </c>
      <c r="C85" s="92"/>
      <c r="D85" s="92"/>
      <c r="E85" s="92"/>
      <c r="F85" s="92"/>
      <c r="G85" s="92"/>
      <c r="H85" s="92"/>
      <c r="I85" s="93"/>
      <c r="J85" s="94"/>
      <c r="K85" s="305">
        <v>0.05</v>
      </c>
      <c r="L85" s="859">
        <f>N78*K85</f>
        <v>594.06537137805685</v>
      </c>
      <c r="M85" s="860"/>
      <c r="N85" s="51"/>
    </row>
    <row r="86" spans="1:14" ht="15.75" thickBot="1">
      <c r="B86" s="822" t="s">
        <v>953</v>
      </c>
      <c r="C86" s="823"/>
      <c r="D86" s="823"/>
      <c r="E86" s="823"/>
      <c r="F86" s="823"/>
      <c r="G86" s="823"/>
      <c r="H86" s="823"/>
      <c r="I86" s="823"/>
      <c r="J86" s="823"/>
      <c r="K86" s="823"/>
      <c r="L86" s="823"/>
      <c r="M86" s="824"/>
      <c r="N86" s="52">
        <f>L83+L84+L85</f>
        <v>3564.3922282683407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15445.699655829478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995</v>
      </c>
      <c r="C31" s="81" t="s">
        <v>1175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150</v>
      </c>
      <c r="B36" s="871" t="str">
        <f>VLOOKUP(A36,EQUIPOS!A6:D154,3,FALSE)</f>
        <v>Cargador : Potencia en el volante 125 hp, Clasificación de RPM del motor 2300.</v>
      </c>
      <c r="C36" s="872"/>
      <c r="D36" s="872"/>
      <c r="E36" s="872"/>
      <c r="F36" s="872"/>
      <c r="G36" s="872"/>
      <c r="H36" s="873"/>
      <c r="I36" s="267"/>
      <c r="J36" s="268"/>
      <c r="K36" s="269">
        <f>VLOOKUP(A36,EQUIPOS!A6:D161,4,FALSE)</f>
        <v>117999.79304055507</v>
      </c>
      <c r="L36" s="270"/>
      <c r="M36" s="271">
        <v>22</v>
      </c>
      <c r="N36" s="272">
        <f>K36/M36</f>
        <v>5363.6269563888673</v>
      </c>
    </row>
    <row r="37" spans="1:14">
      <c r="A37" t="s">
        <v>180</v>
      </c>
      <c r="B37" s="871" t="str">
        <f>VLOOKUP(A37,EQUIPOS!A7:D154,3,FALSE)</f>
        <v>Compresor 120 HP, con martillo.</v>
      </c>
      <c r="C37" s="872"/>
      <c r="D37" s="872"/>
      <c r="E37" s="872"/>
      <c r="F37" s="872"/>
      <c r="G37" s="872"/>
      <c r="H37" s="873"/>
      <c r="I37" s="267"/>
      <c r="J37" s="268"/>
      <c r="K37" s="269">
        <f>VLOOKUP(A37,EQUIPOS!A7:D162,4,FALSE)</f>
        <v>107272.53912777735</v>
      </c>
      <c r="L37" s="270"/>
      <c r="M37" s="271">
        <v>22</v>
      </c>
      <c r="N37" s="272">
        <f>K37/M37</f>
        <v>4876.0245058080609</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24.425936774364544</v>
      </c>
    </row>
    <row r="43" spans="1:14" ht="15.75" thickBot="1">
      <c r="B43" s="822" t="s">
        <v>953</v>
      </c>
      <c r="C43" s="823"/>
      <c r="D43" s="823"/>
      <c r="E43" s="823"/>
      <c r="F43" s="823"/>
      <c r="G43" s="823"/>
      <c r="H43" s="823"/>
      <c r="I43" s="823"/>
      <c r="J43" s="823"/>
      <c r="K43" s="823"/>
      <c r="L43" s="823"/>
      <c r="M43" s="824"/>
      <c r="N43" s="99">
        <f>SUM(N36:N42)</f>
        <v>10264.077398971294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0.21</v>
      </c>
      <c r="J59" s="286">
        <v>1</v>
      </c>
      <c r="K59" s="279">
        <f>I59*J59</f>
        <v>0.21</v>
      </c>
      <c r="L59" s="909">
        <f>'900.2'!N78</f>
        <v>942.69807112289175</v>
      </c>
      <c r="M59" s="910"/>
      <c r="N59" s="287">
        <f>K59*L59</f>
        <v>197.96659493580725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197.96659493580725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176</v>
      </c>
      <c r="N70" s="296">
        <f>K70/M70</f>
        <v>615.125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1221.2968387182273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11683.34083262533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2336.6681665250662</v>
      </c>
      <c r="M83" s="858"/>
      <c r="N83" s="51"/>
    </row>
    <row r="84" spans="1:14">
      <c r="B84" s="89" t="s">
        <v>973</v>
      </c>
      <c r="C84" s="90"/>
      <c r="D84" s="90"/>
      <c r="E84" s="90"/>
      <c r="F84" s="90"/>
      <c r="G84" s="90"/>
      <c r="H84" s="90"/>
      <c r="I84" s="87"/>
      <c r="J84" s="88"/>
      <c r="K84" s="304">
        <v>0.05</v>
      </c>
      <c r="L84" s="857">
        <f>N78*K84</f>
        <v>584.16704163126656</v>
      </c>
      <c r="M84" s="858"/>
      <c r="N84" s="51"/>
    </row>
    <row r="85" spans="1:14" ht="15.75" thickBot="1">
      <c r="B85" s="91" t="s">
        <v>974</v>
      </c>
      <c r="C85" s="92"/>
      <c r="D85" s="92"/>
      <c r="E85" s="92"/>
      <c r="F85" s="92"/>
      <c r="G85" s="92"/>
      <c r="H85" s="92"/>
      <c r="I85" s="93"/>
      <c r="J85" s="94"/>
      <c r="K85" s="305">
        <v>0.05</v>
      </c>
      <c r="L85" s="859">
        <f>N78*K85</f>
        <v>584.16704163126656</v>
      </c>
      <c r="M85" s="860"/>
      <c r="N85" s="51"/>
    </row>
    <row r="86" spans="1:14" ht="15.75" thickBot="1">
      <c r="B86" s="822" t="s">
        <v>953</v>
      </c>
      <c r="C86" s="823"/>
      <c r="D86" s="823"/>
      <c r="E86" s="823"/>
      <c r="F86" s="823"/>
      <c r="G86" s="823"/>
      <c r="H86" s="823"/>
      <c r="I86" s="823"/>
      <c r="J86" s="823"/>
      <c r="K86" s="823"/>
      <c r="L86" s="823"/>
      <c r="M86" s="824"/>
      <c r="N86" s="52">
        <f>L83+L84+L85</f>
        <v>3505.0022497875989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15188.343082412928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996</v>
      </c>
      <c r="C31" s="81" t="s">
        <v>1176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180</v>
      </c>
      <c r="B36" s="871" t="str">
        <f>VLOOKUP(A36,EQUIPOS!A6:D154,3,FALSE)</f>
        <v>Compresor 120 HP, con martillo.</v>
      </c>
      <c r="C36" s="872"/>
      <c r="D36" s="872"/>
      <c r="E36" s="872"/>
      <c r="F36" s="872"/>
      <c r="G36" s="872"/>
      <c r="H36" s="873"/>
      <c r="I36" s="267"/>
      <c r="J36" s="268"/>
      <c r="K36" s="269">
        <f>VLOOKUP(A36,EQUIPOS!A6:D161,4,FALSE)</f>
        <v>107272.53912777735</v>
      </c>
      <c r="L36" s="270"/>
      <c r="M36" s="271">
        <v>20</v>
      </c>
      <c r="N36" s="272">
        <f>K36/M36</f>
        <v>5363.6269563888673</v>
      </c>
    </row>
    <row r="37" spans="1:14">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0.1</v>
      </c>
      <c r="M42" s="884"/>
      <c r="N42" s="105">
        <f>N76*L42</f>
        <v>67.663750000000007</v>
      </c>
    </row>
    <row r="43" spans="1:14" ht="15.75" thickBot="1">
      <c r="B43" s="822" t="s">
        <v>953</v>
      </c>
      <c r="C43" s="823"/>
      <c r="D43" s="823"/>
      <c r="E43" s="823"/>
      <c r="F43" s="823"/>
      <c r="G43" s="823"/>
      <c r="H43" s="823"/>
      <c r="I43" s="823"/>
      <c r="J43" s="823"/>
      <c r="K43" s="823"/>
      <c r="L43" s="823"/>
      <c r="M43" s="824"/>
      <c r="N43" s="99">
        <f>SUM(N36:N42)</f>
        <v>5431.290706388867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0.08</v>
      </c>
      <c r="J59" s="286">
        <v>1</v>
      </c>
      <c r="K59" s="279">
        <f>I59*J59</f>
        <v>0.08</v>
      </c>
      <c r="L59" s="909">
        <f>'900.2'!N78</f>
        <v>942.69807112289175</v>
      </c>
      <c r="M59" s="910"/>
      <c r="N59" s="287">
        <f>K59*L59</f>
        <v>75.415845689831343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75.415845689831343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160</v>
      </c>
      <c r="N70" s="296">
        <f>K70/M70</f>
        <v>676.63750000000005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676.63750000000005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6183.344052078698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1236.6688104157397</v>
      </c>
      <c r="M83" s="858"/>
      <c r="N83" s="51"/>
    </row>
    <row r="84" spans="1:14">
      <c r="B84" s="89" t="s">
        <v>973</v>
      </c>
      <c r="C84" s="90"/>
      <c r="D84" s="90"/>
      <c r="E84" s="90"/>
      <c r="F84" s="90"/>
      <c r="G84" s="90"/>
      <c r="H84" s="90"/>
      <c r="I84" s="87"/>
      <c r="J84" s="88"/>
      <c r="K84" s="304">
        <v>0.05</v>
      </c>
      <c r="L84" s="857">
        <f>N78*K84</f>
        <v>309.16720260393492</v>
      </c>
      <c r="M84" s="858"/>
      <c r="N84" s="51"/>
    </row>
    <row r="85" spans="1:14" ht="15.75" thickBot="1">
      <c r="B85" s="91" t="s">
        <v>974</v>
      </c>
      <c r="C85" s="92"/>
      <c r="D85" s="92"/>
      <c r="E85" s="92"/>
      <c r="F85" s="92"/>
      <c r="G85" s="92"/>
      <c r="H85" s="92"/>
      <c r="I85" s="93"/>
      <c r="J85" s="94"/>
      <c r="K85" s="305">
        <v>0.05</v>
      </c>
      <c r="L85" s="859">
        <f>N78*K85</f>
        <v>309.16720260393492</v>
      </c>
      <c r="M85" s="860"/>
      <c r="N85" s="51"/>
    </row>
    <row r="86" spans="1:14" ht="15.75" thickBot="1">
      <c r="B86" s="822" t="s">
        <v>953</v>
      </c>
      <c r="C86" s="823"/>
      <c r="D86" s="823"/>
      <c r="E86" s="823"/>
      <c r="F86" s="823"/>
      <c r="G86" s="823"/>
      <c r="H86" s="823"/>
      <c r="I86" s="823"/>
      <c r="J86" s="823"/>
      <c r="K86" s="823"/>
      <c r="L86" s="823"/>
      <c r="M86" s="824"/>
      <c r="N86" s="52">
        <f>L83+L84+L85</f>
        <v>1855.0032156236098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8038.3472677023074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997</v>
      </c>
      <c r="C31" s="81" t="s">
        <v>1177</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195</v>
      </c>
      <c r="B36" s="871" t="str">
        <f>VLOOKUP(A36,EQUIPOS!A6:D154,3,FALSE)</f>
        <v xml:space="preserve">Equipo de oxicorte, Capacidad de corte: hasta 6´´ (152mm) </v>
      </c>
      <c r="C36" s="872"/>
      <c r="D36" s="872"/>
      <c r="E36" s="872"/>
      <c r="F36" s="872"/>
      <c r="G36" s="872"/>
      <c r="H36" s="873"/>
      <c r="I36" s="267"/>
      <c r="J36" s="268"/>
      <c r="K36" s="269">
        <f>VLOOKUP(A36,EQUIPOS!A6:D161,4,FALSE)</f>
        <v>15843.120094430027</v>
      </c>
      <c r="L36" s="270"/>
      <c r="M36" s="271">
        <v>321</v>
      </c>
      <c r="N36" s="272">
        <f>K36/M36</f>
        <v>49.355514312866127</v>
      </c>
    </row>
    <row r="37" spans="1:14">
      <c r="A37" t="s">
        <v>248</v>
      </c>
      <c r="B37" s="871" t="str">
        <f>VLOOKUP(A37,EQUIPOS!A7:D154,3,FALSE)</f>
        <v>Grúa telescópica de 50 Ton.</v>
      </c>
      <c r="C37" s="872"/>
      <c r="D37" s="872"/>
      <c r="E37" s="872"/>
      <c r="F37" s="872"/>
      <c r="G37" s="872"/>
      <c r="H37" s="873"/>
      <c r="I37" s="267"/>
      <c r="J37" s="268"/>
      <c r="K37" s="269">
        <f>VLOOKUP(A37,EQUIPOS!A7:D162,4,FALSE)</f>
        <v>246726.83999388787</v>
      </c>
      <c r="L37" s="270"/>
      <c r="M37" s="271">
        <v>321</v>
      </c>
      <c r="N37" s="272">
        <f>K37/M37</f>
        <v>768.61943923329557</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0.1</v>
      </c>
      <c r="M42" s="884"/>
      <c r="N42" s="105">
        <f>N76*L42</f>
        <v>16.863239875389407</v>
      </c>
    </row>
    <row r="43" spans="1:14" ht="15.75" thickBot="1">
      <c r="B43" s="822" t="s">
        <v>953</v>
      </c>
      <c r="C43" s="823"/>
      <c r="D43" s="823"/>
      <c r="E43" s="823"/>
      <c r="F43" s="823"/>
      <c r="G43" s="823"/>
      <c r="H43" s="823"/>
      <c r="I43" s="823"/>
      <c r="J43" s="823"/>
      <c r="K43" s="823"/>
      <c r="L43" s="823"/>
      <c r="M43" s="824"/>
      <c r="N43" s="99">
        <f>SUM(N36:N42)</f>
        <v>834.83819342155107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1222</v>
      </c>
      <c r="B59" s="46" t="str">
        <f>VLOOKUP(A59,TRANSPORTE!A5:D117,3,FALSE)</f>
        <v>Transporte de acero</v>
      </c>
      <c r="C59" s="317"/>
      <c r="D59" s="317"/>
      <c r="E59" s="317"/>
      <c r="F59" s="317"/>
      <c r="G59" s="317"/>
      <c r="H59" s="311" t="str">
        <f>VLOOKUP(A59,TRANSPORTE!A6:D120,2,FALSE)</f>
        <v>tkm</v>
      </c>
      <c r="I59" s="279">
        <v>1</v>
      </c>
      <c r="J59" s="286">
        <v>1</v>
      </c>
      <c r="K59" s="279">
        <f>I59*J59</f>
        <v>1</v>
      </c>
      <c r="L59" s="909">
        <f>VLOOKUP(A59,TRANSPORTE!A5:D120,4,FALSE)</f>
        <v>0.31849969490835883</v>
      </c>
      <c r="M59" s="910"/>
      <c r="N59" s="287">
        <f>K59*L59</f>
        <v>0.31849969490835883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0.31849969490835883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19</v>
      </c>
      <c r="B70" s="49" t="str">
        <f>VLOOKUP(A70,'MANO DE OBRA'!A8:D68,3,FALSE)</f>
        <v>Obrero (8)</v>
      </c>
      <c r="C70" s="47"/>
      <c r="D70" s="47"/>
      <c r="E70" s="47"/>
      <c r="F70" s="47"/>
      <c r="G70" s="47"/>
      <c r="H70" s="47"/>
      <c r="I70" s="292">
        <f>K70/J70*100</f>
        <v>234080.00000000003</v>
      </c>
      <c r="J70" s="293">
        <v>185</v>
      </c>
      <c r="K70" s="294">
        <f>VLOOKUP(A70,'MANO DE OBRA'!A8:D99,4,FALSE)</f>
        <v>433048</v>
      </c>
      <c r="L70" s="50"/>
      <c r="M70" s="295">
        <v>2568</v>
      </c>
      <c r="N70" s="296">
        <f>K70/M70</f>
        <v>168.63239875389408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168.63239875389408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1003.7890918703536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200.75781837407072</v>
      </c>
      <c r="M83" s="858"/>
      <c r="N83" s="51"/>
    </row>
    <row r="84" spans="1:14">
      <c r="B84" s="89" t="s">
        <v>973</v>
      </c>
      <c r="C84" s="90"/>
      <c r="D84" s="90"/>
      <c r="E84" s="90"/>
      <c r="F84" s="90"/>
      <c r="G84" s="90"/>
      <c r="H84" s="90"/>
      <c r="I84" s="87"/>
      <c r="J84" s="88"/>
      <c r="K84" s="304">
        <v>0.05</v>
      </c>
      <c r="L84" s="857">
        <f>N78*K84</f>
        <v>50.189454593517681</v>
      </c>
      <c r="M84" s="858"/>
      <c r="N84" s="51"/>
    </row>
    <row r="85" spans="1:14" ht="15.75" thickBot="1">
      <c r="B85" s="91" t="s">
        <v>974</v>
      </c>
      <c r="C85" s="92"/>
      <c r="D85" s="92"/>
      <c r="E85" s="92"/>
      <c r="F85" s="92"/>
      <c r="G85" s="92"/>
      <c r="H85" s="92"/>
      <c r="I85" s="93"/>
      <c r="J85" s="94"/>
      <c r="K85" s="305">
        <v>0.05</v>
      </c>
      <c r="L85" s="859">
        <f>N78*K85</f>
        <v>50.189454593517681</v>
      </c>
      <c r="M85" s="860"/>
      <c r="N85" s="51"/>
    </row>
    <row r="86" spans="1:14" ht="15.75" thickBot="1">
      <c r="B86" s="822" t="s">
        <v>953</v>
      </c>
      <c r="C86" s="823"/>
      <c r="D86" s="823"/>
      <c r="E86" s="823"/>
      <c r="F86" s="823"/>
      <c r="G86" s="823"/>
      <c r="H86" s="823"/>
      <c r="I86" s="823"/>
      <c r="J86" s="823"/>
      <c r="K86" s="823"/>
      <c r="L86" s="823"/>
      <c r="M86" s="824"/>
      <c r="N86" s="52">
        <f>L83+L84+L85</f>
        <v>301.13672756110606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1304.9258194314596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999</v>
      </c>
      <c r="C31" s="81" t="s">
        <v>1178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273</v>
      </c>
      <c r="B36" s="871" t="str">
        <f>VLOOKUP(A36,EQUIPOS!A6:D154,3,FALSE)</f>
        <v>Motosierra, 93.6 cm3 - 7.1 HP, 45-90 cm - 7.9 kg</v>
      </c>
      <c r="C36" s="872"/>
      <c r="D36" s="872"/>
      <c r="E36" s="872"/>
      <c r="F36" s="872"/>
      <c r="G36" s="872"/>
      <c r="H36" s="873"/>
      <c r="I36" s="267"/>
      <c r="J36" s="268"/>
      <c r="K36" s="269">
        <f>VLOOKUP(A36,EQUIPOS!A6:D161,4,FALSE)</f>
        <v>7546.018595226994</v>
      </c>
      <c r="L36" s="270"/>
      <c r="M36" s="271">
        <v>3</v>
      </c>
      <c r="N36" s="272">
        <f>K36/M36</f>
        <v>2515.3395317423315</v>
      </c>
    </row>
    <row r="37" spans="1:14">
      <c r="A37" s="205" t="s">
        <v>312</v>
      </c>
      <c r="B37" s="871" t="str">
        <f>VLOOKUP(A37,EQUIPOS!A7:D154,3,FALSE)</f>
        <v>Retroexcavadora sobre oruga, potencia 138 HP, balde de 1,5 m3.</v>
      </c>
      <c r="C37" s="872"/>
      <c r="D37" s="872"/>
      <c r="E37" s="872"/>
      <c r="F37" s="872"/>
      <c r="G37" s="872"/>
      <c r="H37" s="873"/>
      <c r="I37" s="267"/>
      <c r="J37" s="268"/>
      <c r="K37" s="269">
        <f>VLOOKUP(A37,EQUIPOS!A7:D162,4,FALSE)</f>
        <v>193090.57042999921</v>
      </c>
      <c r="L37" s="270"/>
      <c r="M37" s="271">
        <v>3</v>
      </c>
      <c r="N37" s="272">
        <f>K37/M37</f>
        <v>64363.5234766664</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673.35467419668339</v>
      </c>
    </row>
    <row r="43" spans="1:14" ht="15.75" thickBot="1">
      <c r="B43" s="822" t="s">
        <v>953</v>
      </c>
      <c r="C43" s="823"/>
      <c r="D43" s="823"/>
      <c r="E43" s="823"/>
      <c r="F43" s="823"/>
      <c r="G43" s="823"/>
      <c r="H43" s="823"/>
      <c r="I43" s="823"/>
      <c r="J43" s="823"/>
      <c r="K43" s="823"/>
      <c r="L43" s="823"/>
      <c r="M43" s="824"/>
      <c r="N43" s="99">
        <f>SUM(N36:N42)</f>
        <v>67552.21768260542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6</v>
      </c>
      <c r="J59" s="286">
        <v>1</v>
      </c>
      <c r="K59" s="279">
        <f>I59*J59</f>
        <v>6</v>
      </c>
      <c r="L59" s="909">
        <f>VLOOKUP(A59,TRANSPORTE!A5:D94,4,FALSE)</f>
        <v>1234.2754057176401</v>
      </c>
      <c r="M59" s="910"/>
      <c r="N59" s="287">
        <f>K59*L59</f>
        <v>7405.6524343058409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7405.6524343058409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v>
      </c>
      <c r="N70" s="296">
        <f>K70/M70</f>
        <v>4445.260150600333</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24</v>
      </c>
      <c r="N71" s="296">
        <f>K71/M71</f>
        <v>9021.8333333333339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13467.093483933666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88424.963600844931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17684.992720168986</v>
      </c>
      <c r="M83" s="858"/>
      <c r="N83" s="51"/>
    </row>
    <row r="84" spans="1:14">
      <c r="B84" s="89" t="s">
        <v>973</v>
      </c>
      <c r="C84" s="90"/>
      <c r="D84" s="90"/>
      <c r="E84" s="90"/>
      <c r="F84" s="90"/>
      <c r="G84" s="90"/>
      <c r="H84" s="90"/>
      <c r="I84" s="87"/>
      <c r="J84" s="88"/>
      <c r="K84" s="304">
        <v>0.05</v>
      </c>
      <c r="L84" s="857">
        <f>N78*K84</f>
        <v>4421.2481800422465</v>
      </c>
      <c r="M84" s="858"/>
      <c r="N84" s="51"/>
    </row>
    <row r="85" spans="1:14" ht="15.75" thickBot="1">
      <c r="B85" s="91" t="s">
        <v>974</v>
      </c>
      <c r="C85" s="92"/>
      <c r="D85" s="92"/>
      <c r="E85" s="92"/>
      <c r="F85" s="92"/>
      <c r="G85" s="92"/>
      <c r="H85" s="92"/>
      <c r="I85" s="93"/>
      <c r="J85" s="94"/>
      <c r="K85" s="305">
        <v>0.05</v>
      </c>
      <c r="L85" s="859">
        <f>N78*K85</f>
        <v>4421.2481800422465</v>
      </c>
      <c r="M85" s="860"/>
      <c r="N85" s="51"/>
    </row>
    <row r="86" spans="1:14" ht="15.75" thickBot="1">
      <c r="B86" s="822" t="s">
        <v>953</v>
      </c>
      <c r="C86" s="823"/>
      <c r="D86" s="823"/>
      <c r="E86" s="823"/>
      <c r="F86" s="823"/>
      <c r="G86" s="823"/>
      <c r="H86" s="823"/>
      <c r="I86" s="823"/>
      <c r="J86" s="823"/>
      <c r="K86" s="823"/>
      <c r="L86" s="823"/>
      <c r="M86" s="824"/>
      <c r="N86" s="52">
        <f>L83+L84+L85</f>
        <v>26527.489080253479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114952.45268109841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27.7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1000</v>
      </c>
      <c r="C31" s="81" t="s">
        <v>2229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195</v>
      </c>
      <c r="B36" s="871" t="str">
        <f>VLOOKUP(A36,EQUIPOS!A6:D154,3,FALSE)</f>
        <v xml:space="preserve">Equipo de oxicorte, Capacidad de corte: hasta 6´´ (152mm) </v>
      </c>
      <c r="C36" s="872"/>
      <c r="D36" s="872"/>
      <c r="E36" s="872"/>
      <c r="F36" s="872"/>
      <c r="G36" s="872"/>
      <c r="H36" s="873"/>
      <c r="I36" s="267"/>
      <c r="J36" s="268"/>
      <c r="K36" s="269">
        <f>VLOOKUP(A36,EQUIPOS!A6:D161,4,FALSE)</f>
        <v>15843.120094430027</v>
      </c>
      <c r="L36" s="270"/>
      <c r="M36" s="271">
        <v>4</v>
      </c>
      <c r="N36" s="272">
        <f>K36/M36</f>
        <v>3960.7800236075068</v>
      </c>
    </row>
    <row r="37" spans="1:14">
      <c r="A37" s="108" t="s">
        <v>248</v>
      </c>
      <c r="B37" s="871" t="str">
        <f>VLOOKUP(A37,EQUIPOS!A7:D154,3,FALSE)</f>
        <v>Grúa telescópica de 50 Ton.</v>
      </c>
      <c r="C37" s="872"/>
      <c r="D37" s="872"/>
      <c r="E37" s="872"/>
      <c r="F37" s="872"/>
      <c r="G37" s="872"/>
      <c r="H37" s="873"/>
      <c r="I37" s="267"/>
      <c r="J37" s="268"/>
      <c r="K37" s="269">
        <f>VLOOKUP(A37,EQUIPOS!A7:D162,4,FALSE)</f>
        <v>246726.83999388787</v>
      </c>
      <c r="L37" s="270"/>
      <c r="M37" s="271">
        <v>4</v>
      </c>
      <c r="N37" s="272">
        <f>K37/M37</f>
        <v>61681.709998471968</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0.1</v>
      </c>
      <c r="M42" s="884"/>
      <c r="N42" s="105">
        <f>N76*L42</f>
        <v>1010.0320112950249</v>
      </c>
    </row>
    <row r="43" spans="1:14" ht="15.75" thickBot="1">
      <c r="B43" s="822" t="s">
        <v>953</v>
      </c>
      <c r="C43" s="823"/>
      <c r="D43" s="823"/>
      <c r="E43" s="823"/>
      <c r="F43" s="823"/>
      <c r="G43" s="823"/>
      <c r="H43" s="823"/>
      <c r="I43" s="823"/>
      <c r="J43" s="823"/>
      <c r="K43" s="823"/>
      <c r="L43" s="823"/>
      <c r="M43" s="824"/>
      <c r="N43" s="99">
        <f>SUM(N36:N42)</f>
        <v>66652.522033374509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s="205" t="s">
        <v>1325</v>
      </c>
      <c r="B59" s="46" t="str">
        <f>VLOOKUP(A59,TRANSPORTE!A5:D117,3,FALSE)</f>
        <v xml:space="preserve">Transporte de estructuras metálicas </v>
      </c>
      <c r="C59" s="317"/>
      <c r="D59" s="317"/>
      <c r="E59" s="317"/>
      <c r="F59" s="317"/>
      <c r="G59" s="317"/>
      <c r="H59" s="311" t="str">
        <f>VLOOKUP(A59,TRANSPORTE!A6:D120,2,FALSE)</f>
        <v>kgk</v>
      </c>
      <c r="I59" s="279">
        <v>1</v>
      </c>
      <c r="J59" s="286">
        <v>1</v>
      </c>
      <c r="K59" s="279">
        <f>I59*J59</f>
        <v>1</v>
      </c>
      <c r="L59" s="909">
        <f>VLOOKUP(A59,TRANSPORTE!A5:D117,4,FALSE)</f>
        <v>0.45229801055906294</v>
      </c>
      <c r="M59" s="910"/>
      <c r="N59" s="287">
        <f>K59*L59</f>
        <v>0.45229801055906294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0.45229801055906294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v>
      </c>
      <c r="N70" s="296">
        <f>K70/M70</f>
        <v>3333.9451129502495</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32</v>
      </c>
      <c r="N71" s="296">
        <f>K71/M71</f>
        <v>6766.375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SUM(N70:N75)</f>
        <v>10100.320112950249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76753.294444335304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15350.658888867061</v>
      </c>
      <c r="M83" s="858"/>
      <c r="N83" s="51"/>
    </row>
    <row r="84" spans="1:14">
      <c r="B84" s="89" t="s">
        <v>973</v>
      </c>
      <c r="C84" s="90"/>
      <c r="D84" s="90"/>
      <c r="E84" s="90"/>
      <c r="F84" s="90"/>
      <c r="G84" s="90"/>
      <c r="H84" s="90"/>
      <c r="I84" s="87"/>
      <c r="J84" s="88"/>
      <c r="K84" s="304">
        <v>0.05</v>
      </c>
      <c r="L84" s="857">
        <f>N78*K84</f>
        <v>3837.6647222167653</v>
      </c>
      <c r="M84" s="858"/>
      <c r="N84" s="51"/>
    </row>
    <row r="85" spans="1:14" ht="15.75" thickBot="1">
      <c r="B85" s="91" t="s">
        <v>974</v>
      </c>
      <c r="C85" s="92"/>
      <c r="D85" s="92"/>
      <c r="E85" s="92"/>
      <c r="F85" s="92"/>
      <c r="G85" s="92"/>
      <c r="H85" s="92"/>
      <c r="I85" s="93"/>
      <c r="J85" s="94"/>
      <c r="K85" s="305">
        <v>0.05</v>
      </c>
      <c r="L85" s="859">
        <f>N78*K85</f>
        <v>3837.6647222167653</v>
      </c>
      <c r="M85" s="860"/>
      <c r="N85" s="51"/>
    </row>
    <row r="86" spans="1:14" ht="15.75" thickBot="1">
      <c r="B86" s="822" t="s">
        <v>953</v>
      </c>
      <c r="C86" s="823"/>
      <c r="D86" s="823"/>
      <c r="E86" s="823"/>
      <c r="F86" s="823"/>
      <c r="G86" s="823"/>
      <c r="H86" s="823"/>
      <c r="I86" s="823"/>
      <c r="J86" s="823"/>
      <c r="K86" s="823"/>
      <c r="L86" s="823"/>
      <c r="M86" s="824"/>
      <c r="N86" s="52">
        <f>L83+L84+L85</f>
        <v>23025.988333300593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99779.282777635904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1001</v>
      </c>
      <c r="C31" s="81" t="s">
        <v>1180</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307</v>
      </c>
      <c r="B36" s="871" t="str">
        <f>VLOOKUP(A36,EQUIPOS!A6:D154,3,FALSE)</f>
        <v>Retroexcavadora, Potencia en el Volante 78 HP 2200 RPM</v>
      </c>
      <c r="C36" s="872"/>
      <c r="D36" s="872"/>
      <c r="E36" s="872"/>
      <c r="F36" s="872"/>
      <c r="G36" s="872"/>
      <c r="H36" s="873"/>
      <c r="I36" s="267"/>
      <c r="J36" s="268"/>
      <c r="K36" s="269">
        <f>VLOOKUP(A36,EQUIPOS!A6:D161,4,FALSE)</f>
        <v>102445.27486702734</v>
      </c>
      <c r="L36" s="270"/>
      <c r="M36" s="271">
        <v>5</v>
      </c>
      <c r="N36" s="272">
        <f>K36/M36</f>
        <v>20489.054973405469</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107.474121807204</v>
      </c>
    </row>
    <row r="43" spans="1:14" ht="15.75" thickBot="1">
      <c r="B43" s="822" t="s">
        <v>953</v>
      </c>
      <c r="C43" s="823"/>
      <c r="D43" s="823"/>
      <c r="E43" s="823"/>
      <c r="F43" s="823"/>
      <c r="G43" s="823"/>
      <c r="H43" s="823"/>
      <c r="I43" s="823"/>
      <c r="J43" s="823"/>
      <c r="K43" s="823"/>
      <c r="L43" s="823"/>
      <c r="M43" s="824"/>
      <c r="N43" s="99">
        <f>SUM(N36:N42)</f>
        <v>20596.529095212674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0.70199999999999996</v>
      </c>
      <c r="J59" s="286">
        <v>1</v>
      </c>
      <c r="K59" s="279">
        <f>I59*J59</f>
        <v>0.70199999999999996</v>
      </c>
      <c r="L59" s="909">
        <f>VLOOKUP(A59,TRANSPORTE!A5:D94,4,FALSE)</f>
        <v>1234.2754057176401</v>
      </c>
      <c r="M59" s="910"/>
      <c r="N59" s="287">
        <f>K59*L59</f>
        <v>866.46133481378331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866.46133481378331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v>
      </c>
      <c r="N70" s="296">
        <f>K70/M70</f>
        <v>2667.1560903601994</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40</v>
      </c>
      <c r="N71" s="296">
        <f>K71/M71</f>
        <v>2706.55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5373.7060903601996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26836.696520386657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5367.3393040773317</v>
      </c>
      <c r="M83" s="858"/>
      <c r="N83" s="51"/>
    </row>
    <row r="84" spans="1:14">
      <c r="B84" s="89" t="s">
        <v>973</v>
      </c>
      <c r="C84" s="90"/>
      <c r="D84" s="90"/>
      <c r="E84" s="90"/>
      <c r="F84" s="90"/>
      <c r="G84" s="90"/>
      <c r="H84" s="90"/>
      <c r="I84" s="87"/>
      <c r="J84" s="88"/>
      <c r="K84" s="304">
        <v>0.05</v>
      </c>
      <c r="L84" s="857">
        <f>N78*K84</f>
        <v>1341.8348260193329</v>
      </c>
      <c r="M84" s="858"/>
      <c r="N84" s="51"/>
    </row>
    <row r="85" spans="1:14" ht="15.75" thickBot="1">
      <c r="B85" s="91" t="s">
        <v>974</v>
      </c>
      <c r="C85" s="92"/>
      <c r="D85" s="92"/>
      <c r="E85" s="92"/>
      <c r="F85" s="92"/>
      <c r="G85" s="92"/>
      <c r="H85" s="92"/>
      <c r="I85" s="93"/>
      <c r="J85" s="94"/>
      <c r="K85" s="305">
        <v>0.05</v>
      </c>
      <c r="L85" s="859">
        <f>N78*K85</f>
        <v>1341.8348260193329</v>
      </c>
      <c r="M85" s="860"/>
      <c r="N85" s="51"/>
    </row>
    <row r="86" spans="1:14" ht="15.75" thickBot="1">
      <c r="B86" s="822" t="s">
        <v>953</v>
      </c>
      <c r="C86" s="823"/>
      <c r="D86" s="823"/>
      <c r="E86" s="823"/>
      <c r="F86" s="823"/>
      <c r="G86" s="823"/>
      <c r="H86" s="823"/>
      <c r="I86" s="823"/>
      <c r="J86" s="823"/>
      <c r="K86" s="823"/>
      <c r="L86" s="823"/>
      <c r="M86" s="824"/>
      <c r="N86" s="52">
        <f>L83+L84+L85</f>
        <v>8051.0089561159966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34887.705476502655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1002</v>
      </c>
      <c r="C31" s="81" t="s">
        <v>1181</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307</v>
      </c>
      <c r="B36" s="871" t="str">
        <f>VLOOKUP(A36,EQUIPOS!A6:D154,3,FALSE)</f>
        <v>Retroexcavadora, Potencia en el Volante 78 HP 2200 RPM</v>
      </c>
      <c r="C36" s="872"/>
      <c r="D36" s="872"/>
      <c r="E36" s="872"/>
      <c r="F36" s="872"/>
      <c r="G36" s="872"/>
      <c r="H36" s="873"/>
      <c r="I36" s="267"/>
      <c r="J36" s="268"/>
      <c r="K36" s="269">
        <f>VLOOKUP(A36,EQUIPOS!A6:D161,4,FALSE)</f>
        <v>102445.27486702734</v>
      </c>
      <c r="L36" s="270"/>
      <c r="M36" s="271">
        <v>4</v>
      </c>
      <c r="N36" s="272">
        <f>K36/M36</f>
        <v>25611.318716756836</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67.663750000000007</v>
      </c>
    </row>
    <row r="43" spans="1:14" ht="15.75" thickBot="1">
      <c r="B43" s="822" t="s">
        <v>953</v>
      </c>
      <c r="C43" s="823"/>
      <c r="D43" s="823"/>
      <c r="E43" s="823"/>
      <c r="F43" s="823"/>
      <c r="G43" s="823"/>
      <c r="H43" s="823"/>
      <c r="I43" s="823"/>
      <c r="J43" s="823"/>
      <c r="K43" s="823"/>
      <c r="L43" s="823"/>
      <c r="M43" s="824"/>
      <c r="N43" s="99">
        <f>SUM(N36:N42)</f>
        <v>25678.982466756835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3.03</v>
      </c>
      <c r="J59" s="286">
        <v>1</v>
      </c>
      <c r="K59" s="279">
        <f>I59*J59</f>
        <v>3.03</v>
      </c>
      <c r="L59" s="909">
        <f>VLOOKUP(A59,TRANSPORTE!A5:D94,4,FALSE)</f>
        <v>1234.2754057176401</v>
      </c>
      <c r="M59" s="910"/>
      <c r="N59" s="287">
        <f>K59*L59</f>
        <v>3739.8544793244491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3739.8544793244491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32</v>
      </c>
      <c r="N70" s="296">
        <f>K70/M70</f>
        <v>3383.1875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SUM(N70:N75)</f>
        <v>3383.1875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32802.024446081283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6560.4048892162573</v>
      </c>
      <c r="M83" s="858"/>
      <c r="N83" s="51"/>
    </row>
    <row r="84" spans="1:14">
      <c r="B84" s="89" t="s">
        <v>973</v>
      </c>
      <c r="C84" s="90"/>
      <c r="D84" s="90"/>
      <c r="E84" s="90"/>
      <c r="F84" s="90"/>
      <c r="G84" s="90"/>
      <c r="H84" s="90"/>
      <c r="I84" s="87"/>
      <c r="J84" s="88"/>
      <c r="K84" s="304">
        <v>0.05</v>
      </c>
      <c r="L84" s="857">
        <f>N78*K84</f>
        <v>1640.1012223040643</v>
      </c>
      <c r="M84" s="858"/>
      <c r="N84" s="51"/>
    </row>
    <row r="85" spans="1:14" ht="15.75" thickBot="1">
      <c r="B85" s="91" t="s">
        <v>974</v>
      </c>
      <c r="C85" s="92"/>
      <c r="D85" s="92"/>
      <c r="E85" s="92"/>
      <c r="F85" s="92"/>
      <c r="G85" s="92"/>
      <c r="H85" s="92"/>
      <c r="I85" s="93"/>
      <c r="J85" s="94"/>
      <c r="K85" s="305">
        <v>0.05</v>
      </c>
      <c r="L85" s="859">
        <f>N78*K85</f>
        <v>1640.1012223040643</v>
      </c>
      <c r="M85" s="860"/>
      <c r="N85" s="51"/>
    </row>
    <row r="86" spans="1:14" ht="15.75" thickBot="1">
      <c r="B86" s="822" t="s">
        <v>953</v>
      </c>
      <c r="C86" s="823"/>
      <c r="D86" s="823"/>
      <c r="E86" s="823"/>
      <c r="F86" s="823"/>
      <c r="G86" s="823"/>
      <c r="H86" s="823"/>
      <c r="I86" s="823"/>
      <c r="J86" s="823"/>
      <c r="K86" s="823"/>
      <c r="L86" s="823"/>
      <c r="M86" s="824"/>
      <c r="N86" s="52">
        <f>L83+L84+L85</f>
        <v>9840.6073338243841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42642.631779905671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1003</v>
      </c>
      <c r="C31" s="81" t="s">
        <v>1182</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c r="B36" s="871"/>
      <c r="C36" s="872"/>
      <c r="D36" s="872"/>
      <c r="E36" s="872"/>
      <c r="F36" s="872"/>
      <c r="G36" s="872"/>
      <c r="H36" s="873"/>
      <c r="I36" s="267"/>
      <c r="J36" s="268"/>
      <c r="K36" s="269"/>
      <c r="L36" s="270"/>
      <c r="M36" s="271"/>
      <c r="N36" s="272"/>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0.1</v>
      </c>
      <c r="M42" s="884"/>
      <c r="N42" s="105">
        <f>N76*L42</f>
        <v>144.34933333333333</v>
      </c>
    </row>
    <row r="43" spans="1:14" ht="15.75" thickBot="1">
      <c r="B43" s="822" t="s">
        <v>953</v>
      </c>
      <c r="C43" s="823"/>
      <c r="D43" s="823"/>
      <c r="E43" s="823"/>
      <c r="F43" s="823"/>
      <c r="G43" s="823"/>
      <c r="H43" s="823"/>
      <c r="I43" s="823"/>
      <c r="J43" s="823"/>
      <c r="K43" s="823"/>
      <c r="L43" s="823"/>
      <c r="M43" s="824"/>
      <c r="N43" s="99">
        <f>SUM(N36:N42)</f>
        <v>144.34933333333333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4"/>
      <c r="C53" s="905"/>
      <c r="D53" s="905"/>
      <c r="E53" s="905"/>
      <c r="F53" s="905"/>
      <c r="G53" s="905"/>
      <c r="H53" s="905"/>
      <c r="I53" s="875"/>
      <c r="J53" s="42"/>
      <c r="K53" s="44"/>
      <c r="L53" s="906"/>
      <c r="M53" s="907"/>
      <c r="N53" s="45"/>
    </row>
    <row r="54" spans="2:14" ht="15.75" thickBot="1">
      <c r="B54" s="822" t="s">
        <v>953</v>
      </c>
      <c r="C54" s="823"/>
      <c r="D54" s="823"/>
      <c r="E54" s="823"/>
      <c r="F54" s="823"/>
      <c r="G54" s="823"/>
      <c r="H54" s="823"/>
      <c r="I54" s="823"/>
      <c r="J54" s="823"/>
      <c r="K54" s="823"/>
      <c r="L54" s="823"/>
      <c r="M54" s="824"/>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08" t="s">
        <v>961</v>
      </c>
      <c r="M58" s="887"/>
      <c r="N58" s="76" t="s">
        <v>951</v>
      </c>
    </row>
    <row r="59" spans="2:14">
      <c r="B59" s="46"/>
      <c r="C59" s="317"/>
      <c r="D59" s="317"/>
      <c r="E59" s="317"/>
      <c r="F59" s="317"/>
      <c r="G59" s="317"/>
      <c r="H59" s="311"/>
      <c r="I59" s="279"/>
      <c r="J59" s="286"/>
      <c r="K59" s="279"/>
      <c r="L59" s="909"/>
      <c r="M59" s="910"/>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150</v>
      </c>
      <c r="N70" s="296">
        <f>K70/M70</f>
        <v>1443.4933333333333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1443.4933333333333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1587.8426666666667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317.56853333333333</v>
      </c>
      <c r="M83" s="858"/>
      <c r="N83" s="51"/>
    </row>
    <row r="84" spans="1:14">
      <c r="B84" s="89" t="s">
        <v>973</v>
      </c>
      <c r="C84" s="90"/>
      <c r="D84" s="90"/>
      <c r="E84" s="90"/>
      <c r="F84" s="90"/>
      <c r="G84" s="90"/>
      <c r="H84" s="90"/>
      <c r="I84" s="87"/>
      <c r="J84" s="88"/>
      <c r="K84" s="304">
        <v>0.05</v>
      </c>
      <c r="L84" s="857">
        <f>N78*K84</f>
        <v>79.392133333333334</v>
      </c>
      <c r="M84" s="858"/>
      <c r="N84" s="51"/>
    </row>
    <row r="85" spans="1:14" ht="15.75" thickBot="1">
      <c r="B85" s="91" t="s">
        <v>974</v>
      </c>
      <c r="C85" s="92"/>
      <c r="D85" s="92"/>
      <c r="E85" s="92"/>
      <c r="F85" s="92"/>
      <c r="G85" s="92"/>
      <c r="H85" s="92"/>
      <c r="I85" s="93"/>
      <c r="J85" s="94"/>
      <c r="K85" s="305">
        <v>0.05</v>
      </c>
      <c r="L85" s="859">
        <f>N78*K85</f>
        <v>79.392133333333334</v>
      </c>
      <c r="M85" s="860"/>
      <c r="N85" s="51"/>
    </row>
    <row r="86" spans="1:14" ht="15.75" thickBot="1">
      <c r="B86" s="822" t="s">
        <v>953</v>
      </c>
      <c r="C86" s="823"/>
      <c r="D86" s="823"/>
      <c r="E86" s="823"/>
      <c r="F86" s="823"/>
      <c r="G86" s="823"/>
      <c r="H86" s="823"/>
      <c r="I86" s="823"/>
      <c r="J86" s="823"/>
      <c r="K86" s="823"/>
      <c r="L86" s="823"/>
      <c r="M86" s="824"/>
      <c r="N86" s="52">
        <f>L83+L84+L85</f>
        <v>476.3528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2064.1954666666666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1004</v>
      </c>
      <c r="C31" s="81" t="s">
        <v>2019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310</v>
      </c>
      <c r="B36" s="871" t="str">
        <f>VLOOKUP(A36,EQUIPOS!A6:D154,3,FALSE)</f>
        <v>Retroexcavadora A25C</v>
      </c>
      <c r="C36" s="872"/>
      <c r="D36" s="872"/>
      <c r="E36" s="872"/>
      <c r="F36" s="872"/>
      <c r="G36" s="872"/>
      <c r="H36" s="873"/>
      <c r="I36" s="267"/>
      <c r="J36" s="268"/>
      <c r="K36" s="269">
        <f>VLOOKUP(A36,EQUIPOS!A6:D163,4,FALSE)</f>
        <v>198454.19738638806</v>
      </c>
      <c r="L36" s="270"/>
      <c r="M36" s="271">
        <v>3</v>
      </c>
      <c r="N36" s="272">
        <f>K36/M36</f>
        <v>66151.399128796023</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90.218333333333348</v>
      </c>
    </row>
    <row r="43" spans="1:14" ht="15.75" thickBot="1">
      <c r="B43" s="822" t="s">
        <v>953</v>
      </c>
      <c r="C43" s="823"/>
      <c r="D43" s="823"/>
      <c r="E43" s="823"/>
      <c r="F43" s="823"/>
      <c r="G43" s="823"/>
      <c r="H43" s="823"/>
      <c r="I43" s="823"/>
      <c r="J43" s="823"/>
      <c r="K43" s="823"/>
      <c r="L43" s="823"/>
      <c r="M43" s="824"/>
      <c r="N43" s="99">
        <f>SUM(N36:N42)</f>
        <v>66241.617462129361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909">
        <f>VLOOKUP(A59,TRANSPORTE!A6:D117,4,FALSE)</f>
        <v>1371.0742631846788</v>
      </c>
      <c r="M59" s="910"/>
      <c r="N59" s="287">
        <f>K59*L59</f>
        <v>2330.8262474139538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2330.8262474139538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24</v>
      </c>
      <c r="N70" s="296">
        <f>K70/M70</f>
        <v>9021.8333333333339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9021.8333333333339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77594.277042876638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15518.855408575328</v>
      </c>
      <c r="M83" s="858"/>
      <c r="N83" s="51"/>
    </row>
    <row r="84" spans="1:14">
      <c r="B84" s="89" t="s">
        <v>973</v>
      </c>
      <c r="C84" s="90"/>
      <c r="D84" s="90"/>
      <c r="E84" s="90"/>
      <c r="F84" s="90"/>
      <c r="G84" s="90"/>
      <c r="H84" s="90"/>
      <c r="I84" s="87"/>
      <c r="J84" s="88"/>
      <c r="K84" s="304">
        <v>0.05</v>
      </c>
      <c r="L84" s="857">
        <f>N78*K84</f>
        <v>3879.7138521438319</v>
      </c>
      <c r="M84" s="858"/>
      <c r="N84" s="51"/>
    </row>
    <row r="85" spans="1:14" ht="15.75" thickBot="1">
      <c r="B85" s="91" t="s">
        <v>974</v>
      </c>
      <c r="C85" s="92"/>
      <c r="D85" s="92"/>
      <c r="E85" s="92"/>
      <c r="F85" s="92"/>
      <c r="G85" s="92"/>
      <c r="H85" s="92"/>
      <c r="I85" s="93"/>
      <c r="J85" s="94"/>
      <c r="K85" s="305">
        <v>0.05</v>
      </c>
      <c r="L85" s="859">
        <f>N78*K85</f>
        <v>3879.7138521438319</v>
      </c>
      <c r="M85" s="860"/>
      <c r="N85" s="51"/>
    </row>
    <row r="86" spans="1:14" ht="15.75" thickBot="1">
      <c r="B86" s="822" t="s">
        <v>953</v>
      </c>
      <c r="C86" s="823"/>
      <c r="D86" s="823"/>
      <c r="E86" s="823"/>
      <c r="F86" s="823"/>
      <c r="G86" s="823"/>
      <c r="H86" s="823"/>
      <c r="I86" s="823"/>
      <c r="J86" s="823"/>
      <c r="K86" s="823"/>
      <c r="L86" s="823"/>
      <c r="M86" s="824"/>
      <c r="N86" s="52">
        <f>L83+L84+L85</f>
        <v>23278.283112862991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100872.56015573963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1005</v>
      </c>
      <c r="C31" s="81" t="s">
        <v>1184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310</v>
      </c>
      <c r="B36" s="871" t="str">
        <f>VLOOKUP(A36,EQUIPOS!A6:D154,3,FALSE)</f>
        <v>Retroexcavadora A25C</v>
      </c>
      <c r="C36" s="872"/>
      <c r="D36" s="872"/>
      <c r="E36" s="872"/>
      <c r="F36" s="872"/>
      <c r="G36" s="872"/>
      <c r="H36" s="873"/>
      <c r="I36" s="267"/>
      <c r="J36" s="268"/>
      <c r="K36" s="269">
        <f>VLOOKUP(A36,EQUIPOS!A6:D163,4,FALSE)</f>
        <v>198454.19738638806</v>
      </c>
      <c r="L36" s="270"/>
      <c r="M36" s="271">
        <v>3</v>
      </c>
      <c r="N36" s="272">
        <f>K36/M36</f>
        <v>66151.399128796023</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90.218333333333348</v>
      </c>
    </row>
    <row r="43" spans="1:14" ht="15.75" thickBot="1">
      <c r="B43" s="822" t="s">
        <v>953</v>
      </c>
      <c r="C43" s="823"/>
      <c r="D43" s="823"/>
      <c r="E43" s="823"/>
      <c r="F43" s="823"/>
      <c r="G43" s="823"/>
      <c r="H43" s="823"/>
      <c r="I43" s="823"/>
      <c r="J43" s="823"/>
      <c r="K43" s="823"/>
      <c r="L43" s="823"/>
      <c r="M43" s="824"/>
      <c r="N43" s="99">
        <f>SUM(N36:N42)</f>
        <v>66241.617462129361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909">
        <f>VLOOKUP(A59,TRANSPORTE!A6:D117,4,FALSE)</f>
        <v>1371.0742631846788</v>
      </c>
      <c r="M59" s="910"/>
      <c r="N59" s="287">
        <f>K59*L59</f>
        <v>2330.8262474139538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2330.8262474139538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24</v>
      </c>
      <c r="N70" s="296">
        <f>K70/M70</f>
        <v>9021.8333333333339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9021.8333333333339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77594.277042876638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15518.855408575328</v>
      </c>
      <c r="M83" s="858"/>
      <c r="N83" s="51"/>
    </row>
    <row r="84" spans="1:14">
      <c r="B84" s="89" t="s">
        <v>973</v>
      </c>
      <c r="C84" s="90"/>
      <c r="D84" s="90"/>
      <c r="E84" s="90"/>
      <c r="F84" s="90"/>
      <c r="G84" s="90"/>
      <c r="H84" s="90"/>
      <c r="I84" s="87"/>
      <c r="J84" s="88"/>
      <c r="K84" s="304">
        <v>0.05</v>
      </c>
      <c r="L84" s="857">
        <f>N78*K84</f>
        <v>3879.7138521438319</v>
      </c>
      <c r="M84" s="858"/>
      <c r="N84" s="51"/>
    </row>
    <row r="85" spans="1:14" ht="15.75" thickBot="1">
      <c r="B85" s="91" t="s">
        <v>974</v>
      </c>
      <c r="C85" s="92"/>
      <c r="D85" s="92"/>
      <c r="E85" s="92"/>
      <c r="F85" s="92"/>
      <c r="G85" s="92"/>
      <c r="H85" s="92"/>
      <c r="I85" s="93"/>
      <c r="J85" s="94"/>
      <c r="K85" s="305">
        <v>0.05</v>
      </c>
      <c r="L85" s="859">
        <f>N78*K85</f>
        <v>3879.7138521438319</v>
      </c>
      <c r="M85" s="860"/>
      <c r="N85" s="51"/>
    </row>
    <row r="86" spans="1:14" ht="15.75" thickBot="1">
      <c r="B86" s="822" t="s">
        <v>953</v>
      </c>
      <c r="C86" s="823"/>
      <c r="D86" s="823"/>
      <c r="E86" s="823"/>
      <c r="F86" s="823"/>
      <c r="G86" s="823"/>
      <c r="H86" s="823"/>
      <c r="I86" s="823"/>
      <c r="J86" s="823"/>
      <c r="K86" s="823"/>
      <c r="L86" s="823"/>
      <c r="M86" s="824"/>
      <c r="N86" s="52">
        <f>L83+L84+L85</f>
        <v>23278.283112862991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100872.56015573963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1006</v>
      </c>
      <c r="C31" s="81" t="s">
        <v>1185</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312</v>
      </c>
      <c r="B36" s="871" t="str">
        <f>VLOOKUP(A36,EQUIPOS!A6:D154,3,FALSE)</f>
        <v>Retroexcavadora sobre oruga, potencia 138 HP, balde de 1,5 m3.</v>
      </c>
      <c r="C36" s="872"/>
      <c r="D36" s="872"/>
      <c r="E36" s="872"/>
      <c r="F36" s="872"/>
      <c r="G36" s="872"/>
      <c r="H36" s="873"/>
      <c r="I36" s="267"/>
      <c r="J36" s="268"/>
      <c r="K36" s="269">
        <f>VLOOKUP(A36,EQUIPOS!A6:D163,4,FALSE)</f>
        <v>193090.57042999921</v>
      </c>
      <c r="L36" s="270"/>
      <c r="M36" s="271">
        <v>45</v>
      </c>
      <c r="N36" s="272">
        <f>K36/M36</f>
        <v>4290.9015651110931</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1.5036388888888887</v>
      </c>
    </row>
    <row r="43" spans="1:14" ht="15.75" thickBot="1">
      <c r="B43" s="822" t="s">
        <v>953</v>
      </c>
      <c r="C43" s="823"/>
      <c r="D43" s="823"/>
      <c r="E43" s="823"/>
      <c r="F43" s="823"/>
      <c r="G43" s="823"/>
      <c r="H43" s="823"/>
      <c r="I43" s="823"/>
      <c r="J43" s="823"/>
      <c r="K43" s="823"/>
      <c r="L43" s="823"/>
      <c r="M43" s="824"/>
      <c r="N43" s="99">
        <f>SUM(N36:N42)</f>
        <v>4292.4052039999824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1325</v>
      </c>
      <c r="B59" s="46" t="str">
        <f>VLOOKUP(A59,TRANSPORTE!A6:D117,3,FALSE)</f>
        <v xml:space="preserve">Transporte de estructuras metálicas </v>
      </c>
      <c r="C59" s="317"/>
      <c r="D59" s="317"/>
      <c r="E59" s="317"/>
      <c r="F59" s="317"/>
      <c r="G59" s="317"/>
      <c r="H59" s="311" t="s">
        <v>339</v>
      </c>
      <c r="I59" s="279">
        <v>35.700000000000003</v>
      </c>
      <c r="J59" s="286">
        <v>1</v>
      </c>
      <c r="K59" s="279">
        <f>I59*J59</f>
        <v>35.700000000000003</v>
      </c>
      <c r="L59" s="909">
        <f>VLOOKUP(A59,TRANSPORTE!A6:D117,4,FALSE)</f>
        <v>0.45229801055906294</v>
      </c>
      <c r="M59" s="910"/>
      <c r="N59" s="287">
        <f>K59*L59</f>
        <v>16.147038976958548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16.147038976958548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360</v>
      </c>
      <c r="N70" s="296">
        <f>K70/M70</f>
        <v>150.36388888888888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150.36388888888888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4458.9161318658298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891.78322637316603</v>
      </c>
      <c r="M83" s="858"/>
      <c r="N83" s="51"/>
    </row>
    <row r="84" spans="1:14">
      <c r="B84" s="89" t="s">
        <v>973</v>
      </c>
      <c r="C84" s="90"/>
      <c r="D84" s="90"/>
      <c r="E84" s="90"/>
      <c r="F84" s="90"/>
      <c r="G84" s="90"/>
      <c r="H84" s="90"/>
      <c r="I84" s="87"/>
      <c r="J84" s="88"/>
      <c r="K84" s="304">
        <v>0.05</v>
      </c>
      <c r="L84" s="857">
        <f>N78*K84</f>
        <v>222.94580659329151</v>
      </c>
      <c r="M84" s="858"/>
      <c r="N84" s="51"/>
    </row>
    <row r="85" spans="1:14" ht="15.75" thickBot="1">
      <c r="B85" s="91" t="s">
        <v>974</v>
      </c>
      <c r="C85" s="92"/>
      <c r="D85" s="92"/>
      <c r="E85" s="92"/>
      <c r="F85" s="92"/>
      <c r="G85" s="92"/>
      <c r="H85" s="92"/>
      <c r="I85" s="93"/>
      <c r="J85" s="94"/>
      <c r="K85" s="305">
        <v>0.05</v>
      </c>
      <c r="L85" s="859">
        <f>N78*K85</f>
        <v>222.94580659329151</v>
      </c>
      <c r="M85" s="860"/>
      <c r="N85" s="51"/>
    </row>
    <row r="86" spans="1:14" ht="15.75" thickBot="1">
      <c r="B86" s="822" t="s">
        <v>953</v>
      </c>
      <c r="C86" s="823"/>
      <c r="D86" s="823"/>
      <c r="E86" s="823"/>
      <c r="F86" s="823"/>
      <c r="G86" s="823"/>
      <c r="H86" s="823"/>
      <c r="I86" s="823"/>
      <c r="J86" s="823"/>
      <c r="K86" s="823"/>
      <c r="L86" s="823"/>
      <c r="M86" s="824"/>
      <c r="N86" s="52">
        <f>L83+L84+L85</f>
        <v>1337.674839559749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5796.5909714255786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2.2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1007</v>
      </c>
      <c r="C31" s="81" t="s">
        <v>1186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c r="B36" s="871"/>
      <c r="C36" s="872"/>
      <c r="D36" s="872"/>
      <c r="E36" s="872"/>
      <c r="F36" s="872"/>
      <c r="G36" s="872"/>
      <c r="H36" s="873"/>
      <c r="I36" s="267"/>
      <c r="J36" s="268"/>
      <c r="K36" s="269"/>
      <c r="L36" s="270"/>
      <c r="M36" s="271"/>
      <c r="N36" s="272"/>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0.1</v>
      </c>
      <c r="M42" s="884"/>
      <c r="N42" s="105">
        <f>N76*L42</f>
        <v>60.145555555555553</v>
      </c>
    </row>
    <row r="43" spans="1:14" ht="15.75" thickBot="1">
      <c r="B43" s="822" t="s">
        <v>953</v>
      </c>
      <c r="C43" s="823"/>
      <c r="D43" s="823"/>
      <c r="E43" s="823"/>
      <c r="F43" s="823"/>
      <c r="G43" s="823"/>
      <c r="H43" s="823"/>
      <c r="I43" s="823"/>
      <c r="J43" s="823"/>
      <c r="K43" s="823"/>
      <c r="L43" s="823"/>
      <c r="M43" s="824"/>
      <c r="N43" s="99">
        <f>SUM(N36:N42)</f>
        <v>60.145555555555553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1325</v>
      </c>
      <c r="B59" s="46" t="str">
        <f>VLOOKUP(A59,TRANSPORTE!A6:D117,3,FALSE)</f>
        <v xml:space="preserve">Transporte de estructuras metálicas </v>
      </c>
      <c r="C59" s="317"/>
      <c r="D59" s="317"/>
      <c r="E59" s="317"/>
      <c r="F59" s="317"/>
      <c r="G59" s="317"/>
      <c r="H59" s="311" t="s">
        <v>339</v>
      </c>
      <c r="I59" s="279">
        <v>10.25</v>
      </c>
      <c r="J59" s="286">
        <v>1</v>
      </c>
      <c r="K59" s="279">
        <f>I59*J59</f>
        <v>10.25</v>
      </c>
      <c r="L59" s="909">
        <f>VLOOKUP(A59,TRANSPORTE!A6:D117,4,FALSE)</f>
        <v>0.45229801055906294</v>
      </c>
      <c r="M59" s="910"/>
      <c r="N59" s="287">
        <f>K59*L59</f>
        <v>4.6360546082303955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4.6360546082303955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360</v>
      </c>
      <c r="N70" s="296">
        <f>K70/M70</f>
        <v>601.45555555555552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601.45555555555552</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666.23716571934142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133.24743314386828</v>
      </c>
      <c r="M83" s="858"/>
      <c r="N83" s="51"/>
    </row>
    <row r="84" spans="1:14">
      <c r="B84" s="89" t="s">
        <v>973</v>
      </c>
      <c r="C84" s="90"/>
      <c r="D84" s="90"/>
      <c r="E84" s="90"/>
      <c r="F84" s="90"/>
      <c r="G84" s="90"/>
      <c r="H84" s="90"/>
      <c r="I84" s="87"/>
      <c r="J84" s="88"/>
      <c r="K84" s="304">
        <v>0.05</v>
      </c>
      <c r="L84" s="857">
        <f>N78*K84</f>
        <v>33.31185828596707</v>
      </c>
      <c r="M84" s="858"/>
      <c r="N84" s="51"/>
    </row>
    <row r="85" spans="1:14" ht="15.75" thickBot="1">
      <c r="B85" s="91" t="s">
        <v>974</v>
      </c>
      <c r="C85" s="92"/>
      <c r="D85" s="92"/>
      <c r="E85" s="92"/>
      <c r="F85" s="92"/>
      <c r="G85" s="92"/>
      <c r="H85" s="92"/>
      <c r="I85" s="93"/>
      <c r="J85" s="94"/>
      <c r="K85" s="305">
        <v>0.05</v>
      </c>
      <c r="L85" s="859">
        <f>N78*K85</f>
        <v>33.31185828596707</v>
      </c>
      <c r="M85" s="860"/>
      <c r="N85" s="51"/>
    </row>
    <row r="86" spans="1:14" ht="15.75" thickBot="1">
      <c r="B86" s="822" t="s">
        <v>953</v>
      </c>
      <c r="C86" s="823"/>
      <c r="D86" s="823"/>
      <c r="E86" s="823"/>
      <c r="F86" s="823"/>
      <c r="G86" s="823"/>
      <c r="H86" s="823"/>
      <c r="I86" s="823"/>
      <c r="J86" s="823"/>
      <c r="K86" s="823"/>
      <c r="L86" s="823"/>
      <c r="M86" s="824"/>
      <c r="N86" s="52">
        <f>L83+L84+L85</f>
        <v>199.87114971580243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866.10831543514382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1008</v>
      </c>
      <c r="C31" s="81" t="s">
        <v>1187</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312</v>
      </c>
      <c r="B36" s="871" t="str">
        <f>VLOOKUP(A36,EQUIPOS!A6:D154,3,FALSE)</f>
        <v>Retroexcavadora sobre oruga, potencia 138 HP, balde de 1,5 m3.</v>
      </c>
      <c r="C36" s="872"/>
      <c r="D36" s="872"/>
      <c r="E36" s="872"/>
      <c r="F36" s="872"/>
      <c r="G36" s="872"/>
      <c r="H36" s="873"/>
      <c r="I36" s="267"/>
      <c r="J36" s="268"/>
      <c r="K36" s="269">
        <f>VLOOKUP(A36,EQUIPOS!A6:D163,4,FALSE)</f>
        <v>193090.57042999921</v>
      </c>
      <c r="L36" s="270"/>
      <c r="M36" s="271">
        <v>45</v>
      </c>
      <c r="N36" s="272">
        <f>K36/M36</f>
        <v>4290.9015651110931</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1.5036388888888887</v>
      </c>
    </row>
    <row r="43" spans="1:14" ht="15.75" thickBot="1">
      <c r="B43" s="822" t="s">
        <v>953</v>
      </c>
      <c r="C43" s="823"/>
      <c r="D43" s="823"/>
      <c r="E43" s="823"/>
      <c r="F43" s="823"/>
      <c r="G43" s="823"/>
      <c r="H43" s="823"/>
      <c r="I43" s="823"/>
      <c r="J43" s="823"/>
      <c r="K43" s="823"/>
      <c r="L43" s="823"/>
      <c r="M43" s="824"/>
      <c r="N43" s="99">
        <f>SUM(N36:N42)</f>
        <v>4292.4052039999824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1412</v>
      </c>
      <c r="B59" s="46" t="str">
        <f>VLOOKUP(A59,TRANSPORTE!A6:D117,3,FALSE)</f>
        <v>Transporte de barrera de seguridad</v>
      </c>
      <c r="C59" s="317"/>
      <c r="D59" s="317"/>
      <c r="E59" s="317"/>
      <c r="F59" s="317"/>
      <c r="G59" s="317"/>
      <c r="H59" s="311" t="s">
        <v>339</v>
      </c>
      <c r="I59" s="279">
        <v>0.81049499999999997</v>
      </c>
      <c r="J59" s="286">
        <v>1</v>
      </c>
      <c r="K59" s="279">
        <f>I59*J59</f>
        <v>0.81049499999999997</v>
      </c>
      <c r="L59" s="909">
        <f>VLOOKUP(A59,TRANSPORTE!A6:D117,4,FALSE)</f>
        <v>790.72499136665351</v>
      </c>
      <c r="M59" s="910"/>
      <c r="N59" s="287">
        <f>K59*L59</f>
        <v>640.87865187771581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640.87865187771581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360</v>
      </c>
      <c r="N70" s="296">
        <f>K70/M70</f>
        <v>150.36388888888888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150.36388888888888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5083.6477447665875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1016.7295489533176</v>
      </c>
      <c r="M83" s="858"/>
      <c r="N83" s="51"/>
    </row>
    <row r="84" spans="1:14">
      <c r="B84" s="89" t="s">
        <v>973</v>
      </c>
      <c r="C84" s="90"/>
      <c r="D84" s="90"/>
      <c r="E84" s="90"/>
      <c r="F84" s="90"/>
      <c r="G84" s="90"/>
      <c r="H84" s="90"/>
      <c r="I84" s="87"/>
      <c r="J84" s="88"/>
      <c r="K84" s="304">
        <v>0.05</v>
      </c>
      <c r="L84" s="857">
        <f>N78*K84</f>
        <v>254.1823872383294</v>
      </c>
      <c r="M84" s="858"/>
      <c r="N84" s="51"/>
    </row>
    <row r="85" spans="1:14" ht="15.75" thickBot="1">
      <c r="B85" s="91" t="s">
        <v>974</v>
      </c>
      <c r="C85" s="92"/>
      <c r="D85" s="92"/>
      <c r="E85" s="92"/>
      <c r="F85" s="92"/>
      <c r="G85" s="92"/>
      <c r="H85" s="92"/>
      <c r="I85" s="93"/>
      <c r="J85" s="94"/>
      <c r="K85" s="305">
        <v>0.05</v>
      </c>
      <c r="L85" s="859">
        <f>N78*K85</f>
        <v>254.1823872383294</v>
      </c>
      <c r="M85" s="860"/>
      <c r="N85" s="51"/>
    </row>
    <row r="86" spans="1:14" ht="15.75" thickBot="1">
      <c r="B86" s="822" t="s">
        <v>953</v>
      </c>
      <c r="C86" s="823"/>
      <c r="D86" s="823"/>
      <c r="E86" s="823"/>
      <c r="F86" s="823"/>
      <c r="G86" s="823"/>
      <c r="H86" s="823"/>
      <c r="I86" s="823"/>
      <c r="J86" s="823"/>
      <c r="K86" s="823"/>
      <c r="L86" s="823"/>
      <c r="M86" s="824"/>
      <c r="N86" s="52">
        <f>L83+L84+L85</f>
        <v>1525.0943234299762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6608.7420681965632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1425</v>
      </c>
      <c r="C31" s="81" t="s">
        <v>1413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146</v>
      </c>
      <c r="B36" s="871" t="str">
        <f>VLOOKUP(A36,EQUIPOS!A6:D154,3,FALSE)</f>
        <v>Camabaja</v>
      </c>
      <c r="C36" s="872"/>
      <c r="D36" s="872"/>
      <c r="E36" s="872"/>
      <c r="F36" s="872"/>
      <c r="G36" s="872"/>
      <c r="H36" s="873"/>
      <c r="I36" s="267"/>
      <c r="J36" s="268"/>
      <c r="K36" s="269">
        <f>VLOOKUP(A36,EQUIPOS!A5:D154,4,FALSE)</f>
        <v>214545.07825555469</v>
      </c>
      <c r="L36" s="270"/>
      <c r="M36" s="271">
        <v>0.625</v>
      </c>
      <c r="N36" s="272">
        <f>K36/M36</f>
        <v>343272.1252088875</v>
      </c>
    </row>
    <row r="37" spans="1:14">
      <c r="A37" s="108" t="s">
        <v>241</v>
      </c>
      <c r="B37" s="871" t="str">
        <f>VLOOKUP(A37,EQUIPOS!A7:D154,3,FALSE)</f>
        <v>Grúa (capacidad 15 ton)</v>
      </c>
      <c r="C37" s="872"/>
      <c r="D37" s="872"/>
      <c r="E37" s="872"/>
      <c r="F37" s="872"/>
      <c r="G37" s="872"/>
      <c r="H37" s="873"/>
      <c r="I37" s="267"/>
      <c r="J37" s="268"/>
      <c r="K37" s="269">
        <f>VLOOKUP(A37,EQUIPOS!A6:D154,4,FALSE)</f>
        <v>172708.78799572153</v>
      </c>
      <c r="L37" s="270"/>
      <c r="M37" s="271">
        <v>0.625</v>
      </c>
      <c r="N37" s="272">
        <f>K37/M37</f>
        <v>276334.06079315447</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2706.55</v>
      </c>
    </row>
    <row r="43" spans="1:14" ht="15.75" thickBot="1">
      <c r="B43" s="822" t="s">
        <v>953</v>
      </c>
      <c r="C43" s="823"/>
      <c r="D43" s="823"/>
      <c r="E43" s="823"/>
      <c r="F43" s="823"/>
      <c r="G43" s="823"/>
      <c r="H43" s="823"/>
      <c r="I43" s="823"/>
      <c r="J43" s="823"/>
      <c r="K43" s="823"/>
      <c r="L43" s="823"/>
      <c r="M43" s="824"/>
      <c r="N43" s="394">
        <f>SUM(N36:N42)</f>
        <v>622312.73600204196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884.48316448307241</v>
      </c>
      <c r="N48" s="272">
        <f>K48*M48</f>
        <v>8844.8316448307232</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12881.215106737911</v>
      </c>
      <c r="N49" s="272">
        <f>K49*M49</f>
        <v>12881.215106737911</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2009.1629117552022</v>
      </c>
      <c r="N50" s="272">
        <f>K50*M50</f>
        <v>2009.1629117552022</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196355.26251524207</v>
      </c>
      <c r="N51" s="272">
        <f>K51*M51</f>
        <v>392710.52503048413</v>
      </c>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416445.73469380796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5</v>
      </c>
      <c r="N70" s="395">
        <f>K70/M70</f>
        <v>54131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54131</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1092889.47069585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218577.89413917001</v>
      </c>
      <c r="M83" s="858"/>
      <c r="N83" s="51"/>
    </row>
    <row r="84" spans="1:14">
      <c r="B84" s="89" t="s">
        <v>973</v>
      </c>
      <c r="C84" s="90"/>
      <c r="D84" s="90"/>
      <c r="E84" s="90"/>
      <c r="F84" s="90"/>
      <c r="G84" s="90"/>
      <c r="H84" s="90"/>
      <c r="I84" s="87"/>
      <c r="J84" s="88"/>
      <c r="K84" s="304">
        <v>0.05</v>
      </c>
      <c r="L84" s="857">
        <f>N78*K84</f>
        <v>54644.473534792502</v>
      </c>
      <c r="M84" s="858"/>
      <c r="N84" s="51"/>
    </row>
    <row r="85" spans="1:14" ht="15.75" thickBot="1">
      <c r="B85" s="91" t="s">
        <v>974</v>
      </c>
      <c r="C85" s="92"/>
      <c r="D85" s="92"/>
      <c r="E85" s="92"/>
      <c r="F85" s="92"/>
      <c r="G85" s="92"/>
      <c r="H85" s="92"/>
      <c r="I85" s="93"/>
      <c r="J85" s="94"/>
      <c r="K85" s="305">
        <v>0.05</v>
      </c>
      <c r="L85" s="859">
        <f>N78*K85</f>
        <v>54644.473534792502</v>
      </c>
      <c r="M85" s="860"/>
      <c r="N85" s="51"/>
    </row>
    <row r="86" spans="1:14" ht="15.75" thickBot="1">
      <c r="B86" s="822" t="s">
        <v>953</v>
      </c>
      <c r="C86" s="823"/>
      <c r="D86" s="823"/>
      <c r="E86" s="823"/>
      <c r="F86" s="823"/>
      <c r="G86" s="823"/>
      <c r="H86" s="823"/>
      <c r="I86" s="823"/>
      <c r="J86" s="823"/>
      <c r="K86" s="823"/>
      <c r="L86" s="823"/>
      <c r="M86" s="824"/>
      <c r="N86" s="52">
        <f>L83+L84+L85</f>
        <v>327866.84120875498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1420756.311904605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2.2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1426</v>
      </c>
      <c r="C31" s="81" t="s">
        <v>1417</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146</v>
      </c>
      <c r="B36" s="871" t="str">
        <f>VLOOKUP(A36,EQUIPOS!A6:D154,3,FALSE)</f>
        <v>Camabaja</v>
      </c>
      <c r="C36" s="872"/>
      <c r="D36" s="872"/>
      <c r="E36" s="872"/>
      <c r="F36" s="872"/>
      <c r="G36" s="872"/>
      <c r="H36" s="873"/>
      <c r="I36" s="267"/>
      <c r="J36" s="268"/>
      <c r="K36" s="269">
        <f>VLOOKUP(A36,EQUIPOS!A6:D163,4,FALSE)</f>
        <v>214545.07825555469</v>
      </c>
      <c r="L36" s="270"/>
      <c r="M36" s="271">
        <v>0.5</v>
      </c>
      <c r="N36" s="272">
        <f>K36/M36</f>
        <v>429090.15651110938</v>
      </c>
    </row>
    <row r="37" spans="1:14">
      <c r="A37" s="108" t="s">
        <v>241</v>
      </c>
      <c r="B37" s="871" t="str">
        <f>VLOOKUP(A37,EQUIPOS!A7:D154,3,FALSE)</f>
        <v>Grúa (capacidad 15 ton)</v>
      </c>
      <c r="C37" s="872"/>
      <c r="D37" s="872"/>
      <c r="E37" s="872"/>
      <c r="F37" s="872"/>
      <c r="G37" s="872"/>
      <c r="H37" s="873"/>
      <c r="I37" s="267"/>
      <c r="J37" s="268"/>
      <c r="K37" s="269">
        <f>VLOOKUP(A37,EQUIPOS!A7:D164,4,FALSE)</f>
        <v>172708.78799572153</v>
      </c>
      <c r="L37" s="270"/>
      <c r="M37" s="271">
        <v>0.5</v>
      </c>
      <c r="N37" s="272">
        <f>K37/M37</f>
        <v>345417.57599144307</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3383.1875</v>
      </c>
    </row>
    <row r="43" spans="1:14" ht="15.75" thickBot="1">
      <c r="B43" s="822" t="s">
        <v>953</v>
      </c>
      <c r="C43" s="823"/>
      <c r="D43" s="823"/>
      <c r="E43" s="823"/>
      <c r="F43" s="823"/>
      <c r="G43" s="823"/>
      <c r="H43" s="823"/>
      <c r="I43" s="823"/>
      <c r="J43" s="823"/>
      <c r="K43" s="823"/>
      <c r="L43" s="823"/>
      <c r="M43" s="824"/>
      <c r="N43" s="394">
        <f>SUM(N36:N42)</f>
        <v>777890.92000255245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884.48316448307241</v>
      </c>
      <c r="N48" s="272">
        <f>K48*M48</f>
        <v>8844.8316448307232</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12881.215106737911</v>
      </c>
      <c r="N49" s="272">
        <f>K49*M49</f>
        <v>12881.215106737911</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2009.1629117552022</v>
      </c>
      <c r="N50" s="272">
        <f>K50*M50</f>
        <v>2009.1629117552022</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196355.26251524207</v>
      </c>
      <c r="N51" s="272">
        <f>K51*M51</f>
        <v>392710.52503048413</v>
      </c>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416445.73469380796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4</v>
      </c>
      <c r="N70" s="395">
        <f>K70/M70</f>
        <v>67663.75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67663.75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1262000.4046963605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252400.0809392721</v>
      </c>
      <c r="M83" s="858"/>
      <c r="N83" s="51"/>
    </row>
    <row r="84" spans="1:14">
      <c r="B84" s="89" t="s">
        <v>973</v>
      </c>
      <c r="C84" s="90"/>
      <c r="D84" s="90"/>
      <c r="E84" s="90"/>
      <c r="F84" s="90"/>
      <c r="G84" s="90"/>
      <c r="H84" s="90"/>
      <c r="I84" s="87"/>
      <c r="J84" s="88"/>
      <c r="K84" s="304">
        <v>0.05</v>
      </c>
      <c r="L84" s="857">
        <f>N78*K84</f>
        <v>63100.020234818025</v>
      </c>
      <c r="M84" s="858"/>
      <c r="N84" s="51"/>
    </row>
    <row r="85" spans="1:14" ht="15.75" thickBot="1">
      <c r="B85" s="91" t="s">
        <v>974</v>
      </c>
      <c r="C85" s="92"/>
      <c r="D85" s="92"/>
      <c r="E85" s="92"/>
      <c r="F85" s="92"/>
      <c r="G85" s="92"/>
      <c r="H85" s="92"/>
      <c r="I85" s="93"/>
      <c r="J85" s="94"/>
      <c r="K85" s="305">
        <v>0.05</v>
      </c>
      <c r="L85" s="859">
        <f>N78*K85</f>
        <v>63100.020234818025</v>
      </c>
      <c r="M85" s="860"/>
      <c r="N85" s="51"/>
    </row>
    <row r="86" spans="1:14" ht="15.75" thickBot="1">
      <c r="B86" s="822" t="s">
        <v>953</v>
      </c>
      <c r="C86" s="823"/>
      <c r="D86" s="823"/>
      <c r="E86" s="823"/>
      <c r="F86" s="823"/>
      <c r="G86" s="823"/>
      <c r="H86" s="823"/>
      <c r="I86" s="823"/>
      <c r="J86" s="823"/>
      <c r="K86" s="823"/>
      <c r="L86" s="823"/>
      <c r="M86" s="824"/>
      <c r="N86" s="52">
        <f>L83+L84+L85</f>
        <v>378600.12140890816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1640600.5261052686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1427</v>
      </c>
      <c r="C31" s="81" t="s">
        <v>1418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146</v>
      </c>
      <c r="B36" s="871" t="str">
        <f>VLOOKUP(A36,EQUIPOS!A6:D154,3,FALSE)</f>
        <v>Camabaja</v>
      </c>
      <c r="C36" s="872"/>
      <c r="D36" s="872"/>
      <c r="E36" s="872"/>
      <c r="F36" s="872"/>
      <c r="G36" s="872"/>
      <c r="H36" s="873"/>
      <c r="I36" s="267"/>
      <c r="J36" s="268"/>
      <c r="K36" s="269">
        <f>VLOOKUP(A36,EQUIPOS!A6:D163,4,FALSE)</f>
        <v>214545.07825555469</v>
      </c>
      <c r="L36" s="270"/>
      <c r="M36" s="271">
        <v>0.4375</v>
      </c>
      <c r="N36" s="272">
        <f>K36/M36</f>
        <v>490388.75029841071</v>
      </c>
    </row>
    <row r="37" spans="1:14">
      <c r="A37" s="108" t="s">
        <v>241</v>
      </c>
      <c r="B37" s="871" t="str">
        <f>VLOOKUP(A37,EQUIPOS!A7:D154,3,FALSE)</f>
        <v>Grúa (capacidad 15 ton)</v>
      </c>
      <c r="C37" s="872"/>
      <c r="D37" s="872"/>
      <c r="E37" s="872"/>
      <c r="F37" s="872"/>
      <c r="G37" s="872"/>
      <c r="H37" s="873"/>
      <c r="I37" s="267"/>
      <c r="J37" s="268"/>
      <c r="K37" s="269">
        <f>VLOOKUP(A37,EQUIPOS!A7:D164,4,FALSE)</f>
        <v>172708.78799572153</v>
      </c>
      <c r="L37" s="270"/>
      <c r="M37" s="271">
        <v>0.4375</v>
      </c>
      <c r="N37" s="272">
        <f>K37/M37</f>
        <v>394762.94399022067</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3866.5</v>
      </c>
    </row>
    <row r="43" spans="1:14" ht="15.75" thickBot="1">
      <c r="B43" s="822" t="s">
        <v>953</v>
      </c>
      <c r="C43" s="823"/>
      <c r="D43" s="823"/>
      <c r="E43" s="823"/>
      <c r="F43" s="823"/>
      <c r="G43" s="823"/>
      <c r="H43" s="823"/>
      <c r="I43" s="823"/>
      <c r="J43" s="823"/>
      <c r="K43" s="823"/>
      <c r="L43" s="823"/>
      <c r="M43" s="824"/>
      <c r="N43" s="394">
        <f>SUM(N36:N42)</f>
        <v>889018.19428863144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884.48316448307241</v>
      </c>
      <c r="N48" s="272">
        <f>K48*M48</f>
        <v>8844.8316448307232</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12881.215106737911</v>
      </c>
      <c r="N49" s="272">
        <f>K49*M49</f>
        <v>12881.215106737911</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2009.1629117552022</v>
      </c>
      <c r="N50" s="272">
        <f>K50*M50</f>
        <v>2009.1629117552022</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196355.26251524207</v>
      </c>
      <c r="N51" s="272">
        <f>K51*M51</f>
        <v>392710.52503048413</v>
      </c>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416445.73469380796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3.5</v>
      </c>
      <c r="N70" s="395">
        <f>K70/M70</f>
        <v>77330</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77330</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1382793.9289824395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276558.78579648788</v>
      </c>
      <c r="M83" s="858"/>
      <c r="N83" s="51"/>
    </row>
    <row r="84" spans="1:14">
      <c r="B84" s="89" t="s">
        <v>973</v>
      </c>
      <c r="C84" s="90"/>
      <c r="D84" s="90"/>
      <c r="E84" s="90"/>
      <c r="F84" s="90"/>
      <c r="G84" s="90"/>
      <c r="H84" s="90"/>
      <c r="I84" s="87"/>
      <c r="J84" s="88"/>
      <c r="K84" s="304">
        <v>0.05</v>
      </c>
      <c r="L84" s="857">
        <f>N78*K84</f>
        <v>69139.69644912197</v>
      </c>
      <c r="M84" s="858"/>
      <c r="N84" s="51"/>
    </row>
    <row r="85" spans="1:14" ht="15.75" thickBot="1">
      <c r="B85" s="91" t="s">
        <v>974</v>
      </c>
      <c r="C85" s="92"/>
      <c r="D85" s="92"/>
      <c r="E85" s="92"/>
      <c r="F85" s="92"/>
      <c r="G85" s="92"/>
      <c r="H85" s="92"/>
      <c r="I85" s="93"/>
      <c r="J85" s="94"/>
      <c r="K85" s="305">
        <v>0.05</v>
      </c>
      <c r="L85" s="859">
        <f>N78*K85</f>
        <v>69139.69644912197</v>
      </c>
      <c r="M85" s="860"/>
      <c r="N85" s="51"/>
    </row>
    <row r="86" spans="1:14" ht="15.75" thickBot="1">
      <c r="B86" s="822" t="s">
        <v>953</v>
      </c>
      <c r="C86" s="823"/>
      <c r="D86" s="823"/>
      <c r="E86" s="823"/>
      <c r="F86" s="823"/>
      <c r="G86" s="823"/>
      <c r="H86" s="823"/>
      <c r="I86" s="823"/>
      <c r="J86" s="823"/>
      <c r="K86" s="823"/>
      <c r="L86" s="823"/>
      <c r="M86" s="824"/>
      <c r="N86" s="52">
        <f>L83+L84+L85</f>
        <v>414838.17869473185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1797632.1076771712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1428</v>
      </c>
      <c r="C31" s="81" t="s">
        <v>1419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146</v>
      </c>
      <c r="B36" s="871" t="str">
        <f>VLOOKUP(A36,EQUIPOS!A6:D154,3,FALSE)</f>
        <v>Camabaja</v>
      </c>
      <c r="C36" s="872"/>
      <c r="D36" s="872"/>
      <c r="E36" s="872"/>
      <c r="F36" s="872"/>
      <c r="G36" s="872"/>
      <c r="H36" s="873"/>
      <c r="I36" s="267"/>
      <c r="J36" s="268"/>
      <c r="K36" s="269">
        <f>VLOOKUP(A36,EQUIPOS!A6:D163,4,FALSE)</f>
        <v>214545.07825555469</v>
      </c>
      <c r="L36" s="270"/>
      <c r="M36" s="271">
        <v>0.875</v>
      </c>
      <c r="N36" s="272">
        <f>K36/M36</f>
        <v>245194.37514920536</v>
      </c>
    </row>
    <row r="37" spans="1:14">
      <c r="A37" s="108" t="s">
        <v>241</v>
      </c>
      <c r="B37" s="871" t="str">
        <f>VLOOKUP(A37,EQUIPOS!A7:D154,3,FALSE)</f>
        <v>Grúa (capacidad 15 ton)</v>
      </c>
      <c r="C37" s="872"/>
      <c r="D37" s="872"/>
      <c r="E37" s="872"/>
      <c r="F37" s="872"/>
      <c r="G37" s="872"/>
      <c r="H37" s="873"/>
      <c r="I37" s="267"/>
      <c r="J37" s="268"/>
      <c r="K37" s="269">
        <f>VLOOKUP(A37,EQUIPOS!A7:D164,4,FALSE)</f>
        <v>172708.78799572153</v>
      </c>
      <c r="L37" s="270"/>
      <c r="M37" s="271">
        <v>0.875</v>
      </c>
      <c r="N37" s="272">
        <f>K37/M37</f>
        <v>197381.47199511033</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1546.6000000000001</v>
      </c>
    </row>
    <row r="43" spans="1:14" ht="15.75" thickBot="1">
      <c r="B43" s="822" t="s">
        <v>953</v>
      </c>
      <c r="C43" s="823"/>
      <c r="D43" s="823"/>
      <c r="E43" s="823"/>
      <c r="F43" s="823"/>
      <c r="G43" s="823"/>
      <c r="H43" s="823"/>
      <c r="I43" s="823"/>
      <c r="J43" s="823"/>
      <c r="K43" s="823"/>
      <c r="L43" s="823"/>
      <c r="M43" s="824"/>
      <c r="N43" s="394">
        <f>SUM(N36:N42)</f>
        <v>444122.44714431569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884.48316448307241</v>
      </c>
      <c r="N48" s="272">
        <f>K48*M48</f>
        <v>8844.8316448307232</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12881.215106737911</v>
      </c>
      <c r="N49" s="272">
        <f>K49*M49</f>
        <v>12881.215106737911</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2009.1629117552022</v>
      </c>
      <c r="N50" s="272">
        <f>K50*M50</f>
        <v>2009.1629117552022</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23735.209663323836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7</v>
      </c>
      <c r="N70" s="395">
        <f>K70/M70</f>
        <v>30932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30932</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498789.65680763952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99757.93136152791</v>
      </c>
      <c r="M83" s="858"/>
      <c r="N83" s="51"/>
    </row>
    <row r="84" spans="1:14">
      <c r="B84" s="89" t="s">
        <v>973</v>
      </c>
      <c r="C84" s="90"/>
      <c r="D84" s="90"/>
      <c r="E84" s="90"/>
      <c r="F84" s="90"/>
      <c r="G84" s="90"/>
      <c r="H84" s="90"/>
      <c r="I84" s="87"/>
      <c r="J84" s="88"/>
      <c r="K84" s="304">
        <v>0.05</v>
      </c>
      <c r="L84" s="857">
        <f>N78*K84</f>
        <v>24939.482840381977</v>
      </c>
      <c r="M84" s="858"/>
      <c r="N84" s="51"/>
    </row>
    <row r="85" spans="1:14" ht="15.75" thickBot="1">
      <c r="B85" s="91" t="s">
        <v>974</v>
      </c>
      <c r="C85" s="92"/>
      <c r="D85" s="92"/>
      <c r="E85" s="92"/>
      <c r="F85" s="92"/>
      <c r="G85" s="92"/>
      <c r="H85" s="92"/>
      <c r="I85" s="93"/>
      <c r="J85" s="94"/>
      <c r="K85" s="305">
        <v>0.05</v>
      </c>
      <c r="L85" s="859">
        <f>N78*K85</f>
        <v>24939.482840381977</v>
      </c>
      <c r="M85" s="860"/>
      <c r="N85" s="51"/>
    </row>
    <row r="86" spans="1:14" ht="15.75" thickBot="1">
      <c r="B86" s="822" t="s">
        <v>953</v>
      </c>
      <c r="C86" s="823"/>
      <c r="D86" s="823"/>
      <c r="E86" s="823"/>
      <c r="F86" s="823"/>
      <c r="G86" s="823"/>
      <c r="H86" s="823"/>
      <c r="I86" s="823"/>
      <c r="J86" s="823"/>
      <c r="K86" s="823"/>
      <c r="L86" s="823"/>
      <c r="M86" s="824"/>
      <c r="N86" s="52">
        <f>L83+L84+L85</f>
        <v>149636.89704229185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648426.55384993134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2.2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1429</v>
      </c>
      <c r="C31" s="81" t="s">
        <v>1420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146</v>
      </c>
      <c r="B36" s="871" t="str">
        <f>VLOOKUP(A36,EQUIPOS!A6:D154,3,FALSE)</f>
        <v>Camabaja</v>
      </c>
      <c r="C36" s="872"/>
      <c r="D36" s="872"/>
      <c r="E36" s="872"/>
      <c r="F36" s="872"/>
      <c r="G36" s="872"/>
      <c r="H36" s="873"/>
      <c r="I36" s="267"/>
      <c r="J36" s="268"/>
      <c r="K36" s="269">
        <f>VLOOKUP(A36,EQUIPOS!A6:D163,4,FALSE)</f>
        <v>214545.07825555469</v>
      </c>
      <c r="L36" s="270"/>
      <c r="M36" s="271">
        <v>0.75</v>
      </c>
      <c r="N36" s="272">
        <f>K36/M36</f>
        <v>286060.10434073961</v>
      </c>
    </row>
    <row r="37" spans="1:14">
      <c r="A37" s="108" t="s">
        <v>241</v>
      </c>
      <c r="B37" s="871" t="str">
        <f>VLOOKUP(A37,EQUIPOS!A7:D154,3,FALSE)</f>
        <v>Grúa (capacidad 15 ton)</v>
      </c>
      <c r="C37" s="872"/>
      <c r="D37" s="872"/>
      <c r="E37" s="872"/>
      <c r="F37" s="872"/>
      <c r="G37" s="872"/>
      <c r="H37" s="873"/>
      <c r="I37" s="267"/>
      <c r="J37" s="268"/>
      <c r="K37" s="269">
        <f>VLOOKUP(A37,EQUIPOS!A7:D164,4,FALSE)</f>
        <v>172708.78799572153</v>
      </c>
      <c r="L37" s="270"/>
      <c r="M37" s="271">
        <v>0.75</v>
      </c>
      <c r="N37" s="272">
        <f>K37/M37</f>
        <v>230278.38399429538</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1804.3666666666668</v>
      </c>
    </row>
    <row r="43" spans="1:14" ht="15.75" thickBot="1">
      <c r="B43" s="822" t="s">
        <v>953</v>
      </c>
      <c r="C43" s="823"/>
      <c r="D43" s="823"/>
      <c r="E43" s="823"/>
      <c r="F43" s="823"/>
      <c r="G43" s="823"/>
      <c r="H43" s="823"/>
      <c r="I43" s="823"/>
      <c r="J43" s="823"/>
      <c r="K43" s="823"/>
      <c r="L43" s="823"/>
      <c r="M43" s="824"/>
      <c r="N43" s="394">
        <f>SUM(N36:N42)</f>
        <v>518142.85500170162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884.48316448307241</v>
      </c>
      <c r="N48" s="272">
        <f>K48*M48</f>
        <v>8844.8316448307232</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12881.215106737911</v>
      </c>
      <c r="N49" s="272">
        <f>K49*M49</f>
        <v>12881.215106737911</v>
      </c>
    </row>
    <row r="50" spans="1:14">
      <c r="A50" s="206"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2009.1629117552022</v>
      </c>
      <c r="N50" s="272">
        <f>K50*M50</f>
        <v>2009.1629117552022</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23735.209663323836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s="143"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6</v>
      </c>
      <c r="N70" s="395">
        <f>K70/M70</f>
        <v>36087.333333333336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36087.333333333336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577965.39799835882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115593.07959967176</v>
      </c>
      <c r="M83" s="858"/>
      <c r="N83" s="51"/>
    </row>
    <row r="84" spans="1:14">
      <c r="B84" s="89" t="s">
        <v>973</v>
      </c>
      <c r="C84" s="90"/>
      <c r="D84" s="90"/>
      <c r="E84" s="90"/>
      <c r="F84" s="90"/>
      <c r="G84" s="90"/>
      <c r="H84" s="90"/>
      <c r="I84" s="87"/>
      <c r="J84" s="88"/>
      <c r="K84" s="304">
        <v>0.05</v>
      </c>
      <c r="L84" s="857">
        <f>N78*K84</f>
        <v>28898.269899917941</v>
      </c>
      <c r="M84" s="858"/>
      <c r="N84" s="51"/>
    </row>
    <row r="85" spans="1:14" ht="15.75" thickBot="1">
      <c r="B85" s="91" t="s">
        <v>974</v>
      </c>
      <c r="C85" s="92"/>
      <c r="D85" s="92"/>
      <c r="E85" s="92"/>
      <c r="F85" s="92"/>
      <c r="G85" s="92"/>
      <c r="H85" s="92"/>
      <c r="I85" s="93"/>
      <c r="J85" s="94"/>
      <c r="K85" s="305">
        <v>0.05</v>
      </c>
      <c r="L85" s="859">
        <f>N78*K85</f>
        <v>28898.269899917941</v>
      </c>
      <c r="M85" s="860"/>
      <c r="N85" s="51"/>
    </row>
    <row r="86" spans="1:14" ht="15.75" thickBot="1">
      <c r="B86" s="822" t="s">
        <v>953</v>
      </c>
      <c r="C86" s="823"/>
      <c r="D86" s="823"/>
      <c r="E86" s="823"/>
      <c r="F86" s="823"/>
      <c r="G86" s="823"/>
      <c r="H86" s="823"/>
      <c r="I86" s="823"/>
      <c r="J86" s="823"/>
      <c r="K86" s="823"/>
      <c r="L86" s="823"/>
      <c r="M86" s="824"/>
      <c r="N86" s="52">
        <f>L83+L84+L85</f>
        <v>173389.61939950765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751355.01739786647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1430</v>
      </c>
      <c r="C31" s="81" t="s">
        <v>1421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146</v>
      </c>
      <c r="B36" s="871" t="str">
        <f>VLOOKUP(A36,EQUIPOS!A6:D154,3,FALSE)</f>
        <v>Camabaja</v>
      </c>
      <c r="C36" s="872"/>
      <c r="D36" s="872"/>
      <c r="E36" s="872"/>
      <c r="F36" s="872"/>
      <c r="G36" s="872"/>
      <c r="H36" s="873"/>
      <c r="I36" s="267"/>
      <c r="J36" s="268"/>
      <c r="K36" s="269">
        <f>VLOOKUP(A36,EQUIPOS!A6:D163,4,FALSE)</f>
        <v>214545.07825555469</v>
      </c>
      <c r="L36" s="270"/>
      <c r="M36" s="271">
        <v>0.6875</v>
      </c>
      <c r="N36" s="272">
        <f>K36/M36</f>
        <v>312065.5683717159</v>
      </c>
    </row>
    <row r="37" spans="1:14">
      <c r="A37" s="108" t="s">
        <v>241</v>
      </c>
      <c r="B37" s="871" t="str">
        <f>VLOOKUP(A37,EQUIPOS!A7:D154,3,FALSE)</f>
        <v>Grúa (capacidad 15 ton)</v>
      </c>
      <c r="C37" s="872"/>
      <c r="D37" s="872"/>
      <c r="E37" s="872"/>
      <c r="F37" s="872"/>
      <c r="G37" s="872"/>
      <c r="H37" s="873"/>
      <c r="I37" s="267"/>
      <c r="J37" s="268"/>
      <c r="K37" s="269">
        <f>VLOOKUP(A37,EQUIPOS!A7:D164,4,FALSE)</f>
        <v>172708.78799572153</v>
      </c>
      <c r="L37" s="270"/>
      <c r="M37" s="271">
        <v>0.6875</v>
      </c>
      <c r="N37" s="272">
        <f>K37/M37</f>
        <v>251212.78253923132</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1968.4</v>
      </c>
    </row>
    <row r="43" spans="1:14" ht="15.75" thickBot="1">
      <c r="B43" s="822" t="s">
        <v>953</v>
      </c>
      <c r="C43" s="823"/>
      <c r="D43" s="823"/>
      <c r="E43" s="823"/>
      <c r="F43" s="823"/>
      <c r="G43" s="823"/>
      <c r="H43" s="823"/>
      <c r="I43" s="823"/>
      <c r="J43" s="823"/>
      <c r="K43" s="823"/>
      <c r="L43" s="823"/>
      <c r="M43" s="824"/>
      <c r="N43" s="394">
        <f>SUM(N36:N42)</f>
        <v>565246.75091094722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884.48316448307241</v>
      </c>
      <c r="N48" s="272">
        <f>K48*M48</f>
        <v>8844.8316448307232</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12881.215106737911</v>
      </c>
      <c r="N49" s="272">
        <f>K49*M49</f>
        <v>12881.215106737911</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2009.1629117552022</v>
      </c>
      <c r="N50" s="272">
        <f>K50*M50</f>
        <v>2009.1629117552022</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23735.209663323836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5.5</v>
      </c>
      <c r="N70" s="395">
        <f>K70/M70</f>
        <v>39368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39368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628349.96057427104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125669.99211485422</v>
      </c>
      <c r="M83" s="858"/>
      <c r="N83" s="51"/>
    </row>
    <row r="84" spans="1:14">
      <c r="B84" s="89" t="s">
        <v>973</v>
      </c>
      <c r="C84" s="90"/>
      <c r="D84" s="90"/>
      <c r="E84" s="90"/>
      <c r="F84" s="90"/>
      <c r="G84" s="90"/>
      <c r="H84" s="90"/>
      <c r="I84" s="87"/>
      <c r="J84" s="88"/>
      <c r="K84" s="304">
        <v>0.05</v>
      </c>
      <c r="L84" s="857">
        <f>N78*K84</f>
        <v>31417.498028713555</v>
      </c>
      <c r="M84" s="858"/>
      <c r="N84" s="51"/>
    </row>
    <row r="85" spans="1:14" ht="15.75" thickBot="1">
      <c r="B85" s="91" t="s">
        <v>974</v>
      </c>
      <c r="C85" s="92"/>
      <c r="D85" s="92"/>
      <c r="E85" s="92"/>
      <c r="F85" s="92"/>
      <c r="G85" s="92"/>
      <c r="H85" s="92"/>
      <c r="I85" s="93"/>
      <c r="J85" s="94"/>
      <c r="K85" s="305">
        <v>0.05</v>
      </c>
      <c r="L85" s="859">
        <f>N78*K85</f>
        <v>31417.498028713555</v>
      </c>
      <c r="M85" s="860"/>
      <c r="N85" s="51"/>
    </row>
    <row r="86" spans="1:14" ht="15.75" thickBot="1">
      <c r="B86" s="822" t="s">
        <v>953</v>
      </c>
      <c r="C86" s="823"/>
      <c r="D86" s="823"/>
      <c r="E86" s="823"/>
      <c r="F86" s="823"/>
      <c r="G86" s="823"/>
      <c r="H86" s="823"/>
      <c r="I86" s="823"/>
      <c r="J86" s="823"/>
      <c r="K86" s="823"/>
      <c r="L86" s="823"/>
      <c r="M86" s="824"/>
      <c r="N86" s="52">
        <f>L83+L84+L85</f>
        <v>188504.98817228136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816854.94874655246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1431</v>
      </c>
      <c r="C31" s="81" t="s">
        <v>1422</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52" t="s">
        <v>241</v>
      </c>
      <c r="B36" s="871" t="str">
        <f>VLOOKUP(A36,EQUIPOS!A6:D154,3,FALSE)</f>
        <v>Grúa (capacidad 15 ton)</v>
      </c>
      <c r="C36" s="872"/>
      <c r="D36" s="872"/>
      <c r="E36" s="872"/>
      <c r="F36" s="872"/>
      <c r="G36" s="872"/>
      <c r="H36" s="873"/>
      <c r="I36" s="267"/>
      <c r="J36" s="268"/>
      <c r="K36" s="269">
        <f>VLOOKUP(A36,EQUIPOS!A6:D163,4,FALSE)</f>
        <v>172708.78799572153</v>
      </c>
      <c r="L36" s="270"/>
      <c r="M36" s="396">
        <v>1.125</v>
      </c>
      <c r="N36" s="272">
        <f>K36/M36</f>
        <v>153518.9226628636</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1202.9111111111113</v>
      </c>
    </row>
    <row r="43" spans="1:14" ht="15.75" thickBot="1">
      <c r="B43" s="822" t="s">
        <v>953</v>
      </c>
      <c r="C43" s="823"/>
      <c r="D43" s="823"/>
      <c r="E43" s="823"/>
      <c r="F43" s="823"/>
      <c r="G43" s="823"/>
      <c r="H43" s="823"/>
      <c r="I43" s="823"/>
      <c r="J43" s="823"/>
      <c r="K43" s="823"/>
      <c r="L43" s="823"/>
      <c r="M43" s="824"/>
      <c r="N43" s="394">
        <f>SUM(N36:N42)</f>
        <v>154721.83377397471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49" t="s">
        <v>428</v>
      </c>
      <c r="B48" s="43" t="str">
        <f>VLOOKUP(A48,MATERIALES!A4:D373,3,FALSE)</f>
        <v>Costal de fibra o fique</v>
      </c>
      <c r="C48" s="281"/>
      <c r="D48" s="281"/>
      <c r="E48" s="281"/>
      <c r="F48" s="281"/>
      <c r="G48" s="281"/>
      <c r="H48" s="281"/>
      <c r="I48" s="268"/>
      <c r="J48" s="224" t="str">
        <f>VLOOKUP(A48,MATERIALES!A4:D373,2,FALSE)</f>
        <v>u</v>
      </c>
      <c r="K48" s="461">
        <v>10</v>
      </c>
      <c r="L48" s="267"/>
      <c r="M48" s="283">
        <f>VLOOKUP(A48,MATERIALES!A5:D373,4,FALSE)</f>
        <v>884.48316448307241</v>
      </c>
      <c r="N48" s="272">
        <f>K48*M48</f>
        <v>8844.8316448307232</v>
      </c>
    </row>
    <row r="49" spans="1:14">
      <c r="A49" s="149" t="s">
        <v>589</v>
      </c>
      <c r="B49" s="43" t="str">
        <f>VLOOKUP(A49,MATERIALES!A5:D373,3,FALSE)</f>
        <v>Nutrientes (para remoción de especies vegetales) (dap, triple 15 o similar) (ítem 201.9)</v>
      </c>
      <c r="C49" s="281"/>
      <c r="D49" s="281"/>
      <c r="E49" s="281"/>
      <c r="F49" s="281"/>
      <c r="G49" s="281"/>
      <c r="H49" s="281"/>
      <c r="I49" s="268"/>
      <c r="J49" s="224" t="str">
        <f>VLOOKUP(A49,MATERIALES!A5:D373,2,FALSE)</f>
        <v>kg</v>
      </c>
      <c r="K49" s="461">
        <v>1</v>
      </c>
      <c r="L49" s="267"/>
      <c r="M49" s="283">
        <f>VLOOKUP(A49,MATERIALES!A6:D373,4,FALSE)</f>
        <v>2009.1629117552022</v>
      </c>
      <c r="N49" s="272">
        <f>K49*M49</f>
        <v>2009.1629117552022</v>
      </c>
    </row>
    <row r="50" spans="1:14">
      <c r="A50" s="150" t="s">
        <v>412</v>
      </c>
      <c r="B50" s="43" t="str">
        <f>VLOOKUP(A50,MATERIALES!A6:D373,3,FALSE)</f>
        <v>Cicatrizante (para remoción de especies vegetales)</v>
      </c>
      <c r="C50" s="281"/>
      <c r="D50" s="281"/>
      <c r="E50" s="281"/>
      <c r="F50" s="281"/>
      <c r="G50" s="281"/>
      <c r="H50" s="281"/>
      <c r="I50" s="268"/>
      <c r="J50" s="224" t="str">
        <f>VLOOKUP(A50,MATERIALES!A6:D373,2,FALSE)</f>
        <v>kg</v>
      </c>
      <c r="K50" s="461">
        <v>1</v>
      </c>
      <c r="L50" s="267"/>
      <c r="M50" s="283">
        <f>VLOOKUP(A50,MATERIALES!A6:D373,4,FALSE)</f>
        <v>12881.215106737911</v>
      </c>
      <c r="N50" s="272">
        <f>K50*M50</f>
        <v>12881.215106737911</v>
      </c>
    </row>
    <row r="51" spans="1:14">
      <c r="B51" s="43"/>
      <c r="C51" s="281"/>
      <c r="D51" s="281"/>
      <c r="E51" s="281"/>
      <c r="F51" s="281"/>
      <c r="G51" s="281"/>
      <c r="H51" s="281"/>
      <c r="I51" s="268"/>
      <c r="J51" s="224"/>
      <c r="K51" s="397"/>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23735.209663323836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s="148"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396">
        <v>9</v>
      </c>
      <c r="N70" s="395">
        <f>K70/M70</f>
        <v>24058.222222222223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24058.222222222223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202515.26565952075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40503.053131904155</v>
      </c>
      <c r="M83" s="858"/>
      <c r="N83" s="51"/>
    </row>
    <row r="84" spans="1:14">
      <c r="B84" s="89" t="s">
        <v>973</v>
      </c>
      <c r="C84" s="90"/>
      <c r="D84" s="90"/>
      <c r="E84" s="90"/>
      <c r="F84" s="90"/>
      <c r="G84" s="90"/>
      <c r="H84" s="90"/>
      <c r="I84" s="87"/>
      <c r="J84" s="88"/>
      <c r="K84" s="304">
        <v>0.05</v>
      </c>
      <c r="L84" s="857">
        <f>N78*K84</f>
        <v>10125.763282976039</v>
      </c>
      <c r="M84" s="858"/>
      <c r="N84" s="51"/>
    </row>
    <row r="85" spans="1:14" ht="15.75" thickBot="1">
      <c r="B85" s="91" t="s">
        <v>974</v>
      </c>
      <c r="C85" s="92"/>
      <c r="D85" s="92"/>
      <c r="E85" s="92"/>
      <c r="F85" s="92"/>
      <c r="G85" s="92"/>
      <c r="H85" s="92"/>
      <c r="I85" s="93"/>
      <c r="J85" s="94"/>
      <c r="K85" s="305">
        <v>0.05</v>
      </c>
      <c r="L85" s="859">
        <f>N78*K85</f>
        <v>10125.763282976039</v>
      </c>
      <c r="M85" s="860"/>
      <c r="N85" s="51"/>
    </row>
    <row r="86" spans="1:14" ht="15.75" thickBot="1">
      <c r="B86" s="822" t="s">
        <v>953</v>
      </c>
      <c r="C86" s="823"/>
      <c r="D86" s="823"/>
      <c r="E86" s="823"/>
      <c r="F86" s="823"/>
      <c r="G86" s="823"/>
      <c r="H86" s="823"/>
      <c r="I86" s="823"/>
      <c r="J86" s="823"/>
      <c r="K86" s="823"/>
      <c r="L86" s="823"/>
      <c r="M86" s="824"/>
      <c r="N86" s="52">
        <f>L83+L84+L85</f>
        <v>60754.579697856236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263269.84535737697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2.2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1432</v>
      </c>
      <c r="C31" s="81" t="s">
        <v>1423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55" t="s">
        <v>241</v>
      </c>
      <c r="B36" s="871" t="str">
        <f>VLOOKUP(A36,EQUIPOS!A6:D154,3,FALSE)</f>
        <v>Grúa (capacidad 15 ton)</v>
      </c>
      <c r="C36" s="872"/>
      <c r="D36" s="872"/>
      <c r="E36" s="872"/>
      <c r="F36" s="872"/>
      <c r="G36" s="872"/>
      <c r="H36" s="873"/>
      <c r="I36" s="267"/>
      <c r="J36" s="268"/>
      <c r="K36" s="269">
        <f>VLOOKUP(A36,EQUIPOS!A6:D163,4,FALSE)</f>
        <v>172708.78799572153</v>
      </c>
      <c r="L36" s="270"/>
      <c r="M36" s="462">
        <v>1</v>
      </c>
      <c r="N36" s="272">
        <f>K36/M36</f>
        <v>172708.78799572153</v>
      </c>
    </row>
    <row r="37" spans="1:14">
      <c r="A37" s="155" t="s">
        <v>373</v>
      </c>
      <c r="B37" s="871" t="str">
        <f>VLOOKUP(A37,EQUIPOS!A7:D154,3,FALSE)</f>
        <v>Volqueta 6 m3</v>
      </c>
      <c r="C37" s="872"/>
      <c r="D37" s="872"/>
      <c r="E37" s="872"/>
      <c r="F37" s="872"/>
      <c r="G37" s="872"/>
      <c r="H37" s="873"/>
      <c r="I37" s="267"/>
      <c r="J37" s="268"/>
      <c r="K37" s="269">
        <f>VLOOKUP(A37,EQUIPOS!A7:D164,4,FALSE)</f>
        <v>62218.072694110859</v>
      </c>
      <c r="L37" s="270"/>
      <c r="M37" s="463">
        <v>1</v>
      </c>
      <c r="N37" s="272">
        <f>K37/M37</f>
        <v>62218.072694110859</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1353.2750000000001</v>
      </c>
    </row>
    <row r="43" spans="1:14" ht="15.75" thickBot="1">
      <c r="B43" s="822" t="s">
        <v>953</v>
      </c>
      <c r="C43" s="823"/>
      <c r="D43" s="823"/>
      <c r="E43" s="823"/>
      <c r="F43" s="823"/>
      <c r="G43" s="823"/>
      <c r="H43" s="823"/>
      <c r="I43" s="823"/>
      <c r="J43" s="823"/>
      <c r="K43" s="823"/>
      <c r="L43" s="823"/>
      <c r="M43" s="824"/>
      <c r="N43" s="394">
        <f>SUM(N36:N42)</f>
        <v>236280.13568983239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54" t="s">
        <v>428</v>
      </c>
      <c r="B48" s="43" t="str">
        <f>VLOOKUP(A48,MATERIALES!A4:D373,3,FALSE)</f>
        <v>Costal de fibra o fique</v>
      </c>
      <c r="C48" s="281"/>
      <c r="D48" s="281"/>
      <c r="E48" s="281"/>
      <c r="F48" s="281"/>
      <c r="G48" s="281"/>
      <c r="H48" s="281"/>
      <c r="I48" s="268"/>
      <c r="J48" s="224" t="str">
        <f>VLOOKUP(A48,MATERIALES!A4:D385,2,FALSE)</f>
        <v>u</v>
      </c>
      <c r="K48" s="461">
        <v>10</v>
      </c>
      <c r="L48" s="267"/>
      <c r="M48" s="283">
        <f>VLOOKUP(A48,MATERIALES!A5:D373,4,FALSE)</f>
        <v>884.48316448307241</v>
      </c>
      <c r="N48" s="272">
        <f>K48*M48</f>
        <v>8844.8316448307232</v>
      </c>
    </row>
    <row r="49" spans="1:14">
      <c r="A49" s="151" t="s">
        <v>589</v>
      </c>
      <c r="B49" s="43" t="str">
        <f>VLOOKUP(A49,MATERIALES!A5:D373,3,FALSE)</f>
        <v>Nutrientes (para remoción de especies vegetales) (dap, triple 15 o similar) (ítem 201.9)</v>
      </c>
      <c r="C49" s="281"/>
      <c r="D49" s="281"/>
      <c r="E49" s="281"/>
      <c r="F49" s="281"/>
      <c r="G49" s="281"/>
      <c r="H49" s="281"/>
      <c r="I49" s="268"/>
      <c r="J49" s="224" t="str">
        <f>VLOOKUP(A49,MATERIALES!A5:D386,2,FALSE)</f>
        <v>kg</v>
      </c>
      <c r="K49" s="461">
        <v>1</v>
      </c>
      <c r="L49" s="267"/>
      <c r="M49" s="283">
        <f>VLOOKUP(A49,MATERIALES!A6:D373,4,FALSE)</f>
        <v>2009.1629117552022</v>
      </c>
      <c r="N49" s="272">
        <f>K49*M49</f>
        <v>2009.1629117552022</v>
      </c>
    </row>
    <row r="50" spans="1:14">
      <c r="A50" s="154" t="s">
        <v>412</v>
      </c>
      <c r="B50" s="43" t="str">
        <f>VLOOKUP(A50,MATERIALES!A6:D373,3,FALSE)</f>
        <v>Cicatrizante (para remoción de especies vegetales)</v>
      </c>
      <c r="C50" s="281"/>
      <c r="D50" s="281"/>
      <c r="E50" s="281"/>
      <c r="F50" s="281"/>
      <c r="G50" s="281"/>
      <c r="H50" s="281"/>
      <c r="I50" s="268"/>
      <c r="J50" s="224" t="str">
        <f>VLOOKUP(A50,MATERIALES!A6:D387,2,FALSE)</f>
        <v>kg</v>
      </c>
      <c r="K50" s="461">
        <v>1</v>
      </c>
      <c r="L50" s="267"/>
      <c r="M50" s="283">
        <f>VLOOKUP(A50,MATERIALES!A6:D373,4,FALSE)</f>
        <v>12881.215106737911</v>
      </c>
      <c r="N50" s="272">
        <f>K50*M50</f>
        <v>12881.215106737911</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23735.209663323836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s="153"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8</v>
      </c>
      <c r="N70" s="395">
        <f>K70/M70</f>
        <v>27065.5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27065.5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287080.84535315621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57416.169070631244</v>
      </c>
      <c r="M83" s="858"/>
      <c r="N83" s="51"/>
    </row>
    <row r="84" spans="1:14">
      <c r="B84" s="89" t="s">
        <v>973</v>
      </c>
      <c r="C84" s="90"/>
      <c r="D84" s="90"/>
      <c r="E84" s="90"/>
      <c r="F84" s="90"/>
      <c r="G84" s="90"/>
      <c r="H84" s="90"/>
      <c r="I84" s="87"/>
      <c r="J84" s="88"/>
      <c r="K84" s="304">
        <v>0.05</v>
      </c>
      <c r="L84" s="857">
        <f>N78*K84</f>
        <v>14354.042267657811</v>
      </c>
      <c r="M84" s="858"/>
      <c r="N84" s="51"/>
    </row>
    <row r="85" spans="1:14" ht="15.75" thickBot="1">
      <c r="B85" s="91" t="s">
        <v>974</v>
      </c>
      <c r="C85" s="92"/>
      <c r="D85" s="92"/>
      <c r="E85" s="92"/>
      <c r="F85" s="92"/>
      <c r="G85" s="92"/>
      <c r="H85" s="92"/>
      <c r="I85" s="93"/>
      <c r="J85" s="94"/>
      <c r="K85" s="305">
        <v>0.05</v>
      </c>
      <c r="L85" s="859">
        <f>N78*K85</f>
        <v>14354.042267657811</v>
      </c>
      <c r="M85" s="860"/>
      <c r="N85" s="51"/>
    </row>
    <row r="86" spans="1:14" ht="15.75" thickBot="1">
      <c r="B86" s="822" t="s">
        <v>953</v>
      </c>
      <c r="C86" s="823"/>
      <c r="D86" s="823"/>
      <c r="E86" s="823"/>
      <c r="F86" s="823"/>
      <c r="G86" s="823"/>
      <c r="H86" s="823"/>
      <c r="I86" s="823"/>
      <c r="J86" s="823"/>
      <c r="K86" s="823"/>
      <c r="L86" s="823"/>
      <c r="M86" s="824"/>
      <c r="N86" s="52">
        <f>L83+L84+L85</f>
        <v>86124.253605946869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373205.09895910311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8"/>
      <c r="K118" s="888"/>
      <c r="L118" s="888"/>
      <c r="M118" s="888"/>
      <c r="N118" s="889"/>
    </row>
    <row r="119" spans="2:14" ht="15.75" customHeight="1"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1433</v>
      </c>
      <c r="C31" s="81" t="s">
        <v>1424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44" t="s">
        <v>241</v>
      </c>
      <c r="B36" s="871" t="str">
        <f>VLOOKUP(A36,EQUIPOS!A6:D154,3,FALSE)</f>
        <v>Grúa (capacidad 15 ton)</v>
      </c>
      <c r="C36" s="872"/>
      <c r="D36" s="872"/>
      <c r="E36" s="872"/>
      <c r="F36" s="872"/>
      <c r="G36" s="872"/>
      <c r="H36" s="873"/>
      <c r="I36" s="267"/>
      <c r="J36" s="268"/>
      <c r="K36" s="269">
        <f>VLOOKUP(A36,EQUIPOS!A6:D163,4,FALSE)</f>
        <v>172708.78799572153</v>
      </c>
      <c r="L36" s="270"/>
      <c r="M36" s="271">
        <v>0.9375</v>
      </c>
      <c r="N36" s="272">
        <f>K36/M36</f>
        <v>184222.70719543629</v>
      </c>
    </row>
    <row r="37" spans="1:14">
      <c r="A37" s="144" t="s">
        <v>373</v>
      </c>
      <c r="B37" s="871" t="str">
        <f>VLOOKUP(A37,EQUIPOS!A7:D154,3,FALSE)</f>
        <v>Volqueta 6 m3</v>
      </c>
      <c r="C37" s="872"/>
      <c r="D37" s="872"/>
      <c r="E37" s="872"/>
      <c r="F37" s="872"/>
      <c r="G37" s="872"/>
      <c r="H37" s="873"/>
      <c r="I37" s="267"/>
      <c r="J37" s="268"/>
      <c r="K37" s="269">
        <f>VLOOKUP(A37,EQUIPOS!A7:D164,4,FALSE)</f>
        <v>62218.072694110859</v>
      </c>
      <c r="L37" s="270"/>
      <c r="M37" s="271">
        <v>0.9375</v>
      </c>
      <c r="N37" s="272">
        <f>K37/M37</f>
        <v>66365.94420705158</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1443.4933333333333</v>
      </c>
    </row>
    <row r="43" spans="1:14" ht="15.75" thickBot="1">
      <c r="B43" s="822" t="s">
        <v>953</v>
      </c>
      <c r="C43" s="823"/>
      <c r="D43" s="823"/>
      <c r="E43" s="823"/>
      <c r="F43" s="823"/>
      <c r="G43" s="823"/>
      <c r="H43" s="823"/>
      <c r="I43" s="823"/>
      <c r="J43" s="823"/>
      <c r="K43" s="823"/>
      <c r="L43" s="823"/>
      <c r="M43" s="824"/>
      <c r="N43" s="394">
        <f>SUM(N36:N42)</f>
        <v>252032.14473582123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884.48316448307241</v>
      </c>
      <c r="N48" s="272">
        <f>K48*M48</f>
        <v>8844.8316448307232</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12881.215106737911</v>
      </c>
      <c r="N49" s="272">
        <f>K49*M49</f>
        <v>12881.215106737911</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2009.1629117552022</v>
      </c>
      <c r="N50" s="272">
        <f>K50*M50</f>
        <v>2009.1629117552022</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23735.209663323836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s="156"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398">
        <v>7.5</v>
      </c>
      <c r="N70" s="395">
        <f>K70/M70</f>
        <v>28869.866666666665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SUM(N70:N75)</f>
        <v>28869.866666666665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304637.2210658117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60927.444213162344</v>
      </c>
      <c r="M83" s="858"/>
      <c r="N83" s="51"/>
    </row>
    <row r="84" spans="1:14">
      <c r="B84" s="89" t="s">
        <v>973</v>
      </c>
      <c r="C84" s="90"/>
      <c r="D84" s="90"/>
      <c r="E84" s="90"/>
      <c r="F84" s="90"/>
      <c r="G84" s="90"/>
      <c r="H84" s="90"/>
      <c r="I84" s="87"/>
      <c r="J84" s="88"/>
      <c r="K84" s="304">
        <v>0.05</v>
      </c>
      <c r="L84" s="857">
        <f>N78*K84</f>
        <v>15231.861053290586</v>
      </c>
      <c r="M84" s="858"/>
      <c r="N84" s="51"/>
    </row>
    <row r="85" spans="1:14" ht="15.75" thickBot="1">
      <c r="B85" s="91" t="s">
        <v>974</v>
      </c>
      <c r="C85" s="92"/>
      <c r="D85" s="92"/>
      <c r="E85" s="92"/>
      <c r="F85" s="92"/>
      <c r="G85" s="92"/>
      <c r="H85" s="92"/>
      <c r="I85" s="93"/>
      <c r="J85" s="94"/>
      <c r="K85" s="305">
        <v>0.05</v>
      </c>
      <c r="L85" s="859">
        <f>N78*K85</f>
        <v>15231.861053290586</v>
      </c>
      <c r="M85" s="860"/>
      <c r="N85" s="51"/>
    </row>
    <row r="86" spans="1:14" ht="15.75" thickBot="1">
      <c r="B86" s="822" t="s">
        <v>953</v>
      </c>
      <c r="C86" s="823"/>
      <c r="D86" s="823"/>
      <c r="E86" s="823"/>
      <c r="F86" s="823"/>
      <c r="G86" s="823"/>
      <c r="H86" s="823"/>
      <c r="I86" s="823"/>
      <c r="J86" s="823"/>
      <c r="K86" s="823"/>
      <c r="L86" s="823"/>
      <c r="M86" s="824"/>
      <c r="N86" s="52">
        <f>L83+L84+L85</f>
        <v>91391.166319743512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396028.38738555519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8"/>
      <c r="K118" s="888"/>
      <c r="L118" s="888"/>
      <c r="M118" s="888"/>
      <c r="N118" s="889"/>
    </row>
    <row r="119" spans="2:14" ht="15.75" customHeight="1"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1434</v>
      </c>
      <c r="C31" s="81" t="s">
        <v>1414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44" t="s">
        <v>241</v>
      </c>
      <c r="B36" s="871" t="str">
        <f>VLOOKUP(A36,EQUIPOS!A6:D154,3,FALSE)</f>
        <v>Grúa (capacidad 15 ton)</v>
      </c>
      <c r="C36" s="872"/>
      <c r="D36" s="872"/>
      <c r="E36" s="872"/>
      <c r="F36" s="872"/>
      <c r="G36" s="872"/>
      <c r="H36" s="873"/>
      <c r="I36" s="267"/>
      <c r="J36" s="268"/>
      <c r="K36" s="269">
        <f>VLOOKUP(A36,EQUIPOS!A6:D163,4,FALSE)</f>
        <v>172708.78799572153</v>
      </c>
      <c r="L36" s="270"/>
      <c r="M36" s="271">
        <v>1.5</v>
      </c>
      <c r="N36" s="272">
        <f>K36/M36</f>
        <v>115139.19199714769</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902.18333333333339</v>
      </c>
    </row>
    <row r="43" spans="1:14" ht="15.75" thickBot="1">
      <c r="B43" s="822" t="s">
        <v>953</v>
      </c>
      <c r="C43" s="823"/>
      <c r="D43" s="823"/>
      <c r="E43" s="823"/>
      <c r="F43" s="823"/>
      <c r="G43" s="823"/>
      <c r="H43" s="823"/>
      <c r="I43" s="823"/>
      <c r="J43" s="823"/>
      <c r="K43" s="823"/>
      <c r="L43" s="823"/>
      <c r="M43" s="824"/>
      <c r="N43" s="394">
        <f>SUM(N36:N42)</f>
        <v>116041.37533048102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884.48316448307241</v>
      </c>
      <c r="N48" s="272">
        <f>K48*M48</f>
        <v>8844.8316448307232</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12881.215106737911</v>
      </c>
      <c r="N49" s="272">
        <f>K49*M49</f>
        <v>12881.215106737911</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2009.1629117552022</v>
      </c>
      <c r="N50" s="272">
        <f>K50*M50</f>
        <v>2009.1629117552022</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23735.209663323836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12</v>
      </c>
      <c r="N70" s="395">
        <f>K70/M70</f>
        <v>18043.666666666668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SUM(N70:N75)</f>
        <v>18043.666666666668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157820.25166047152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31564.050332094306</v>
      </c>
      <c r="M83" s="858"/>
      <c r="N83" s="51"/>
    </row>
    <row r="84" spans="1:14">
      <c r="B84" s="89" t="s">
        <v>973</v>
      </c>
      <c r="C84" s="90"/>
      <c r="D84" s="90"/>
      <c r="E84" s="90"/>
      <c r="F84" s="90"/>
      <c r="G84" s="90"/>
      <c r="H84" s="90"/>
      <c r="I84" s="87"/>
      <c r="J84" s="88"/>
      <c r="K84" s="304">
        <v>0.05</v>
      </c>
      <c r="L84" s="857">
        <f>N78*K84</f>
        <v>7891.0125830235766</v>
      </c>
      <c r="M84" s="858"/>
      <c r="N84" s="51"/>
    </row>
    <row r="85" spans="1:14" ht="15.75" thickBot="1">
      <c r="B85" s="91" t="s">
        <v>974</v>
      </c>
      <c r="C85" s="92"/>
      <c r="D85" s="92"/>
      <c r="E85" s="92"/>
      <c r="F85" s="92"/>
      <c r="G85" s="92"/>
      <c r="H85" s="92"/>
      <c r="I85" s="93"/>
      <c r="J85" s="94"/>
      <c r="K85" s="305">
        <v>0.05</v>
      </c>
      <c r="L85" s="859">
        <f>N78*K85</f>
        <v>7891.0125830235766</v>
      </c>
      <c r="M85" s="860"/>
      <c r="N85" s="51"/>
    </row>
    <row r="86" spans="1:14" ht="15.75" thickBot="1">
      <c r="B86" s="822" t="s">
        <v>953</v>
      </c>
      <c r="C86" s="823"/>
      <c r="D86" s="823"/>
      <c r="E86" s="823"/>
      <c r="F86" s="823"/>
      <c r="G86" s="823"/>
      <c r="H86" s="823"/>
      <c r="I86" s="823"/>
      <c r="J86" s="823"/>
      <c r="K86" s="823"/>
      <c r="L86" s="823"/>
      <c r="M86" s="824"/>
      <c r="N86" s="52">
        <f>L83+L84+L85</f>
        <v>47346.075498141458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205166.32715861298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8"/>
      <c r="K118" s="888"/>
      <c r="L118" s="888"/>
      <c r="M118" s="888"/>
      <c r="N118" s="889"/>
    </row>
    <row r="119" spans="2:14" ht="15.75" customHeight="1"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1435</v>
      </c>
      <c r="C31" s="81" t="s">
        <v>1415</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44" t="s">
        <v>241</v>
      </c>
      <c r="B36" s="871" t="str">
        <f>VLOOKUP(A36,EQUIPOS!A6:D154,3,FALSE)</f>
        <v>Grúa (capacidad 15 ton)</v>
      </c>
      <c r="C36" s="872"/>
      <c r="D36" s="872"/>
      <c r="E36" s="872"/>
      <c r="F36" s="872"/>
      <c r="G36" s="872"/>
      <c r="H36" s="873"/>
      <c r="I36" s="267"/>
      <c r="J36" s="268"/>
      <c r="K36" s="269">
        <f>VLOOKUP(A36,EQUIPOS!A6:D163,4,FALSE)</f>
        <v>172708.78799572153</v>
      </c>
      <c r="L36" s="270"/>
      <c r="M36" s="271">
        <v>1.375</v>
      </c>
      <c r="N36" s="272">
        <f>K36/M36</f>
        <v>125606.39126961566</v>
      </c>
    </row>
    <row r="37" spans="1:14">
      <c r="A37" s="144" t="s">
        <v>373</v>
      </c>
      <c r="B37" s="871" t="str">
        <f>VLOOKUP(A37,EQUIPOS!A7:D154,3,FALSE)</f>
        <v>Volqueta 6 m3</v>
      </c>
      <c r="C37" s="872"/>
      <c r="D37" s="872"/>
      <c r="E37" s="872"/>
      <c r="F37" s="872"/>
      <c r="G37" s="872"/>
      <c r="H37" s="873"/>
      <c r="I37" s="267"/>
      <c r="J37" s="268"/>
      <c r="K37" s="269">
        <f>VLOOKUP(A37,EQUIPOS!A7:D164,4,FALSE)</f>
        <v>62218.072694110859</v>
      </c>
      <c r="L37" s="270"/>
      <c r="M37" s="271">
        <v>1.375</v>
      </c>
      <c r="N37" s="272">
        <f>K37/M37</f>
        <v>45249.507413898806</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984.2</v>
      </c>
    </row>
    <row r="43" spans="1:14" ht="15.75" thickBot="1">
      <c r="B43" s="822" t="s">
        <v>953</v>
      </c>
      <c r="C43" s="823"/>
      <c r="D43" s="823"/>
      <c r="E43" s="823"/>
      <c r="F43" s="823"/>
      <c r="G43" s="823"/>
      <c r="H43" s="823"/>
      <c r="I43" s="823"/>
      <c r="J43" s="823"/>
      <c r="K43" s="823"/>
      <c r="L43" s="823"/>
      <c r="M43" s="824"/>
      <c r="N43" s="394">
        <f>SUM(N36:N42)</f>
        <v>171840.09868351449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884.48316448307241</v>
      </c>
      <c r="N48" s="272">
        <f>K48*M48</f>
        <v>8844.8316448307232</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12881.215106737911</v>
      </c>
      <c r="N49" s="272">
        <f>K49*M49</f>
        <v>12881.215106737911</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2009.1629117552022</v>
      </c>
      <c r="N50" s="272">
        <f>K50*M50</f>
        <v>2009.1629117552022</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23735.209663323836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11</v>
      </c>
      <c r="N70" s="395">
        <f>K70/M70</f>
        <v>19684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19684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215259.30834683831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43051.861669367667</v>
      </c>
      <c r="M83" s="858"/>
      <c r="N83" s="51"/>
    </row>
    <row r="84" spans="1:14">
      <c r="B84" s="89" t="s">
        <v>973</v>
      </c>
      <c r="C84" s="90"/>
      <c r="D84" s="90"/>
      <c r="E84" s="90"/>
      <c r="F84" s="90"/>
      <c r="G84" s="90"/>
      <c r="H84" s="90"/>
      <c r="I84" s="87"/>
      <c r="J84" s="88"/>
      <c r="K84" s="304">
        <v>0.05</v>
      </c>
      <c r="L84" s="857">
        <f>N78*K84</f>
        <v>10762.965417341917</v>
      </c>
      <c r="M84" s="858"/>
      <c r="N84" s="51"/>
    </row>
    <row r="85" spans="1:14" ht="15.75" thickBot="1">
      <c r="B85" s="91" t="s">
        <v>974</v>
      </c>
      <c r="C85" s="92"/>
      <c r="D85" s="92"/>
      <c r="E85" s="92"/>
      <c r="F85" s="92"/>
      <c r="G85" s="92"/>
      <c r="H85" s="92"/>
      <c r="I85" s="93"/>
      <c r="J85" s="94"/>
      <c r="K85" s="305">
        <v>0.05</v>
      </c>
      <c r="L85" s="859">
        <f>N78*K85</f>
        <v>10762.965417341917</v>
      </c>
      <c r="M85" s="860"/>
      <c r="N85" s="51"/>
    </row>
    <row r="86" spans="1:14" ht="15.75" thickBot="1">
      <c r="B86" s="822" t="s">
        <v>953</v>
      </c>
      <c r="C86" s="823"/>
      <c r="D86" s="823"/>
      <c r="E86" s="823"/>
      <c r="F86" s="823"/>
      <c r="G86" s="823"/>
      <c r="H86" s="823"/>
      <c r="I86" s="823"/>
      <c r="J86" s="823"/>
      <c r="K86" s="823"/>
      <c r="L86" s="823"/>
      <c r="M86" s="824"/>
      <c r="N86" s="52">
        <f>L83+L84+L85</f>
        <v>64577.792504051504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279837.10085088981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8"/>
      <c r="K118" s="888"/>
      <c r="L118" s="888"/>
      <c r="M118" s="888"/>
      <c r="N118" s="889"/>
    </row>
    <row r="119" spans="2:14" ht="15.75" customHeight="1"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1436</v>
      </c>
      <c r="C31" s="81" t="s">
        <v>1416</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44" t="s">
        <v>241</v>
      </c>
      <c r="B36" s="871" t="str">
        <f>VLOOKUP(A36,EQUIPOS!A6:D154,3,FALSE)</f>
        <v>Grúa (capacidad 15 ton)</v>
      </c>
      <c r="C36" s="872"/>
      <c r="D36" s="872"/>
      <c r="E36" s="872"/>
      <c r="F36" s="872"/>
      <c r="G36" s="872"/>
      <c r="H36" s="873"/>
      <c r="I36" s="267"/>
      <c r="J36" s="268"/>
      <c r="K36" s="269">
        <f>VLOOKUP(A36,EQUIPOS!A6:D163,4,FALSE)</f>
        <v>172708.78799572153</v>
      </c>
      <c r="L36" s="270"/>
      <c r="M36" s="271">
        <v>1.3125</v>
      </c>
      <c r="N36" s="272">
        <f>K36/M36</f>
        <v>131587.64799674021</v>
      </c>
    </row>
    <row r="37" spans="1:14">
      <c r="A37" s="144" t="s">
        <v>373</v>
      </c>
      <c r="B37" s="871" t="str">
        <f>VLOOKUP(A37,EQUIPOS!A7:D154,3,FALSE)</f>
        <v>Volqueta 6 m3</v>
      </c>
      <c r="C37" s="872"/>
      <c r="D37" s="872"/>
      <c r="E37" s="872"/>
      <c r="F37" s="872"/>
      <c r="G37" s="872"/>
      <c r="H37" s="873"/>
      <c r="I37" s="267"/>
      <c r="J37" s="268"/>
      <c r="K37" s="269">
        <f>VLOOKUP(A37,EQUIPOS!A7:D164,4,FALSE)</f>
        <v>62218.072694110859</v>
      </c>
      <c r="L37" s="270"/>
      <c r="M37" s="271">
        <v>1.3125</v>
      </c>
      <c r="N37" s="272">
        <f>K37/M37</f>
        <v>47404.245862179705</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1031.0666666666666</v>
      </c>
    </row>
    <row r="43" spans="1:14" ht="15.75" thickBot="1">
      <c r="B43" s="822" t="s">
        <v>953</v>
      </c>
      <c r="C43" s="823"/>
      <c r="D43" s="823"/>
      <c r="E43" s="823"/>
      <c r="F43" s="823"/>
      <c r="G43" s="823"/>
      <c r="H43" s="823"/>
      <c r="I43" s="823"/>
      <c r="J43" s="823"/>
      <c r="K43" s="823"/>
      <c r="L43" s="823"/>
      <c r="M43" s="824"/>
      <c r="N43" s="394">
        <f>SUM(N36:N42)</f>
        <v>180022.96052558659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884.48316448307241</v>
      </c>
      <c r="N48" s="272">
        <f>K48*M48</f>
        <v>8844.8316448307232</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12881.215106737911</v>
      </c>
      <c r="N49" s="272">
        <f>K49*M49</f>
        <v>12881.215106737911</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2009.1629117552022</v>
      </c>
      <c r="N50" s="272">
        <f>K50*M50</f>
        <v>2009.1629117552022</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23735.209663323836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10.5</v>
      </c>
      <c r="N70" s="395">
        <f>K70/M70</f>
        <v>20621.333333333332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20621.333333333332</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224379.50352224376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44875.900704448752</v>
      </c>
      <c r="M83" s="858"/>
      <c r="N83" s="51"/>
    </row>
    <row r="84" spans="1:14">
      <c r="B84" s="89" t="s">
        <v>973</v>
      </c>
      <c r="C84" s="90"/>
      <c r="D84" s="90"/>
      <c r="E84" s="90"/>
      <c r="F84" s="90"/>
      <c r="G84" s="90"/>
      <c r="H84" s="90"/>
      <c r="I84" s="87"/>
      <c r="J84" s="88"/>
      <c r="K84" s="304">
        <v>0.05</v>
      </c>
      <c r="L84" s="857">
        <f>N78*K84</f>
        <v>11218.975176112188</v>
      </c>
      <c r="M84" s="858"/>
      <c r="N84" s="51"/>
    </row>
    <row r="85" spans="1:14" ht="15.75" thickBot="1">
      <c r="B85" s="91" t="s">
        <v>974</v>
      </c>
      <c r="C85" s="92"/>
      <c r="D85" s="92"/>
      <c r="E85" s="92"/>
      <c r="F85" s="92"/>
      <c r="G85" s="92"/>
      <c r="H85" s="92"/>
      <c r="I85" s="93"/>
      <c r="J85" s="94"/>
      <c r="K85" s="305">
        <v>0.05</v>
      </c>
      <c r="L85" s="859">
        <f>N78*K85</f>
        <v>11218.975176112188</v>
      </c>
      <c r="M85" s="860"/>
      <c r="N85" s="51"/>
    </row>
    <row r="86" spans="1:14" ht="15.75" thickBot="1">
      <c r="B86" s="822" t="s">
        <v>953</v>
      </c>
      <c r="C86" s="823"/>
      <c r="D86" s="823"/>
      <c r="E86" s="823"/>
      <c r="F86" s="823"/>
      <c r="G86" s="823"/>
      <c r="H86" s="823"/>
      <c r="I86" s="823"/>
      <c r="J86" s="823"/>
      <c r="K86" s="823"/>
      <c r="L86" s="823"/>
      <c r="M86" s="824"/>
      <c r="N86" s="52">
        <f>L83+L84+L85</f>
        <v>67313.851056673127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291693.35457891691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1009</v>
      </c>
      <c r="C31" s="81" t="s">
        <v>1188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44" t="s">
        <v>312</v>
      </c>
      <c r="B36" s="871" t="str">
        <f>VLOOKUP(A36,EQUIPOS!A6:D154,3,FALSE)</f>
        <v>Retroexcavadora sobre oruga, potencia 138 HP, balde de 1,5 m3.</v>
      </c>
      <c r="C36" s="872"/>
      <c r="D36" s="872"/>
      <c r="E36" s="872"/>
      <c r="F36" s="872"/>
      <c r="G36" s="872"/>
      <c r="H36" s="873"/>
      <c r="I36" s="267"/>
      <c r="J36" s="268"/>
      <c r="K36" s="269">
        <f>VLOOKUP(A36,EQUIPOS!A6:D163,4,FALSE)</f>
        <v>193090.57042999921</v>
      </c>
      <c r="L36" s="270"/>
      <c r="M36" s="271">
        <v>66</v>
      </c>
      <c r="N36" s="272">
        <f>K36/M36</f>
        <v>2925.6147034848364</v>
      </c>
    </row>
    <row r="37" spans="1:14">
      <c r="A37" s="144" t="s">
        <v>129</v>
      </c>
      <c r="B37" s="871" t="str">
        <f>VLOOKUP(A37,EQUIPOS!A7:D154,3,FALSE)</f>
        <v xml:space="preserve">Buldozer, Potencia al volante de 140 HP, motor de 2200 RPM, longitud de hoja 4,80m. </v>
      </c>
      <c r="C37" s="872"/>
      <c r="D37" s="872"/>
      <c r="E37" s="872"/>
      <c r="F37" s="872"/>
      <c r="G37" s="872"/>
      <c r="H37" s="873"/>
      <c r="I37" s="267"/>
      <c r="J37" s="268"/>
      <c r="K37" s="269">
        <f>VLOOKUP(A37,EQUIPOS!A7:D164,4,FALSE)</f>
        <v>150181.55477888827</v>
      </c>
      <c r="L37" s="270"/>
      <c r="M37" s="271">
        <v>100</v>
      </c>
      <c r="N37" s="272">
        <f>K37/M37</f>
        <v>1501.8155477888827</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1.0252083333333333</v>
      </c>
    </row>
    <row r="43" spans="1:14" ht="15.75" thickBot="1">
      <c r="B43" s="822" t="s">
        <v>953</v>
      </c>
      <c r="C43" s="823"/>
      <c r="D43" s="823"/>
      <c r="E43" s="823"/>
      <c r="F43" s="823"/>
      <c r="G43" s="823"/>
      <c r="H43" s="823"/>
      <c r="I43" s="823"/>
      <c r="J43" s="823"/>
      <c r="K43" s="823"/>
      <c r="L43" s="823"/>
      <c r="M43" s="824"/>
      <c r="N43" s="394">
        <f>SUM(N36:N42)</f>
        <v>4428.4554596070529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VLOOKUP(A48,MATERIALES!A5:D373,4,FALSE)</f>
        <v>4571.4394576630202</v>
      </c>
      <c r="N48" s="272">
        <f>K48*M48</f>
        <v>4571.4394576630202</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4571.4394576630202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102.52083333333333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9102.415750603408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1820.4831501206818</v>
      </c>
      <c r="M83" s="858"/>
      <c r="N83" s="51"/>
    </row>
    <row r="84" spans="1:14">
      <c r="B84" s="89" t="s">
        <v>973</v>
      </c>
      <c r="C84" s="90"/>
      <c r="D84" s="90"/>
      <c r="E84" s="90"/>
      <c r="F84" s="90"/>
      <c r="G84" s="90"/>
      <c r="H84" s="90"/>
      <c r="I84" s="87"/>
      <c r="J84" s="88"/>
      <c r="K84" s="304">
        <v>0.05</v>
      </c>
      <c r="L84" s="857">
        <f>N78*K84</f>
        <v>455.12078753017045</v>
      </c>
      <c r="M84" s="858"/>
      <c r="N84" s="51"/>
    </row>
    <row r="85" spans="1:14" ht="15.75" thickBot="1">
      <c r="B85" s="91" t="s">
        <v>974</v>
      </c>
      <c r="C85" s="92"/>
      <c r="D85" s="92"/>
      <c r="E85" s="92"/>
      <c r="F85" s="92"/>
      <c r="G85" s="92"/>
      <c r="H85" s="92"/>
      <c r="I85" s="93"/>
      <c r="J85" s="94"/>
      <c r="K85" s="305">
        <v>0.05</v>
      </c>
      <c r="L85" s="859">
        <f>N78*K85</f>
        <v>455.12078753017045</v>
      </c>
      <c r="M85" s="860"/>
      <c r="N85" s="51"/>
    </row>
    <row r="86" spans="1:14" ht="15.75" thickBot="1">
      <c r="B86" s="822" t="s">
        <v>953</v>
      </c>
      <c r="C86" s="823"/>
      <c r="D86" s="823"/>
      <c r="E86" s="823"/>
      <c r="F86" s="823"/>
      <c r="G86" s="823"/>
      <c r="H86" s="823"/>
      <c r="I86" s="823"/>
      <c r="J86" s="823"/>
      <c r="K86" s="823"/>
      <c r="L86" s="823"/>
      <c r="M86" s="824"/>
      <c r="N86" s="52">
        <f>L83+L84+L85</f>
        <v>2730.7247251810231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11833.140475784432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1010</v>
      </c>
      <c r="C31" s="81" t="s">
        <v>1189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44" t="s">
        <v>312</v>
      </c>
      <c r="B36" s="871" t="str">
        <f>VLOOKUP(A36,EQUIPOS!A6:D154,3,FALSE)</f>
        <v>Retroexcavadora sobre oruga, potencia 138 HP, balde de 1,5 m3.</v>
      </c>
      <c r="C36" s="872"/>
      <c r="D36" s="872"/>
      <c r="E36" s="872"/>
      <c r="F36" s="872"/>
      <c r="G36" s="872"/>
      <c r="H36" s="873"/>
      <c r="I36" s="267"/>
      <c r="J36" s="268"/>
      <c r="K36" s="269">
        <f>VLOOKUP(A36,EQUIPOS!A6:D163,4,FALSE)</f>
        <v>193090.57042999921</v>
      </c>
      <c r="L36" s="270"/>
      <c r="M36" s="271">
        <v>66</v>
      </c>
      <c r="N36" s="272">
        <f>K36/M36</f>
        <v>2925.6147034848364</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1.0252083333333333</v>
      </c>
    </row>
    <row r="43" spans="1:14" ht="15.75" thickBot="1">
      <c r="B43" s="822" t="s">
        <v>953</v>
      </c>
      <c r="C43" s="823"/>
      <c r="D43" s="823"/>
      <c r="E43" s="823"/>
      <c r="F43" s="823"/>
      <c r="G43" s="823"/>
      <c r="H43" s="823"/>
      <c r="I43" s="823"/>
      <c r="J43" s="823"/>
      <c r="K43" s="823"/>
      <c r="L43" s="823"/>
      <c r="M43" s="824"/>
      <c r="N43" s="394">
        <f>SUM(N36:N42)</f>
        <v>2926.6399118181698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102.52083333333333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3029.1607451515033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605.83214903030068</v>
      </c>
      <c r="M83" s="858"/>
      <c r="N83" s="51"/>
    </row>
    <row r="84" spans="1:14">
      <c r="B84" s="89" t="s">
        <v>973</v>
      </c>
      <c r="C84" s="90"/>
      <c r="D84" s="90"/>
      <c r="E84" s="90"/>
      <c r="F84" s="90"/>
      <c r="G84" s="90"/>
      <c r="H84" s="90"/>
      <c r="I84" s="87"/>
      <c r="J84" s="88"/>
      <c r="K84" s="304">
        <v>0.05</v>
      </c>
      <c r="L84" s="857">
        <f>N78*K84</f>
        <v>151.45803725757517</v>
      </c>
      <c r="M84" s="858"/>
      <c r="N84" s="51"/>
    </row>
    <row r="85" spans="1:14" ht="15.75" thickBot="1">
      <c r="B85" s="91" t="s">
        <v>974</v>
      </c>
      <c r="C85" s="92"/>
      <c r="D85" s="92"/>
      <c r="E85" s="92"/>
      <c r="F85" s="92"/>
      <c r="G85" s="92"/>
      <c r="H85" s="92"/>
      <c r="I85" s="93"/>
      <c r="J85" s="94"/>
      <c r="K85" s="305">
        <v>0.05</v>
      </c>
      <c r="L85" s="859">
        <f>N78*K85</f>
        <v>151.45803725757517</v>
      </c>
      <c r="M85" s="860"/>
      <c r="N85" s="51"/>
    </row>
    <row r="86" spans="1:14" ht="15.75" thickBot="1">
      <c r="B86" s="822" t="s">
        <v>953</v>
      </c>
      <c r="C86" s="823"/>
      <c r="D86" s="823"/>
      <c r="E86" s="823"/>
      <c r="F86" s="823"/>
      <c r="G86" s="823"/>
      <c r="H86" s="823"/>
      <c r="I86" s="823"/>
      <c r="J86" s="823"/>
      <c r="K86" s="823"/>
      <c r="L86" s="823"/>
      <c r="M86" s="824"/>
      <c r="N86" s="52">
        <f>L83+L84+L85</f>
        <v>908.74822354545097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3937.9089686969542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election activeCell="A12" sqref="A12"/>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1011</v>
      </c>
      <c r="C31" s="81" t="s">
        <v>1190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180</v>
      </c>
      <c r="B36" s="871" t="str">
        <f>VLOOKUP(A36,EQUIPOS!A6:D154,3,FALSE)</f>
        <v>Compresor 120 HP, con martillo.</v>
      </c>
      <c r="C36" s="872"/>
      <c r="D36" s="872"/>
      <c r="E36" s="872"/>
      <c r="F36" s="872"/>
      <c r="G36" s="872"/>
      <c r="H36" s="873"/>
      <c r="I36" s="267"/>
      <c r="J36" s="268"/>
      <c r="K36" s="269">
        <f>VLOOKUP(A36,EQUIPOS!A6:D163,4,FALSE)</f>
        <v>107272.53912777735</v>
      </c>
      <c r="L36" s="270"/>
      <c r="M36" s="271">
        <v>66</v>
      </c>
      <c r="N36" s="272">
        <f>K36/M36</f>
        <v>1625.3415019360204</v>
      </c>
    </row>
    <row r="37" spans="1:14">
      <c r="A37" s="108" t="s">
        <v>129</v>
      </c>
      <c r="B37" s="871" t="str">
        <f>VLOOKUP(A37,EQUIPOS!A7:D154,3,FALSE)</f>
        <v xml:space="preserve">Buldozer, Potencia al volante de 140 HP, motor de 2200 RPM, longitud de hoja 4,80m. </v>
      </c>
      <c r="C37" s="872"/>
      <c r="D37" s="872"/>
      <c r="E37" s="872"/>
      <c r="F37" s="872"/>
      <c r="G37" s="872"/>
      <c r="H37" s="873"/>
      <c r="I37" s="267"/>
      <c r="J37" s="268"/>
      <c r="K37" s="269">
        <f>VLOOKUP(A37,EQUIPOS!A7:D164,4,FALSE)</f>
        <v>150181.55477888827</v>
      </c>
      <c r="L37" s="270"/>
      <c r="M37" s="271">
        <v>100</v>
      </c>
      <c r="N37" s="272">
        <f>K37/M37</f>
        <v>1501.8155477888827</v>
      </c>
    </row>
    <row r="38" spans="1:14">
      <c r="A38" t="s">
        <v>312</v>
      </c>
      <c r="B38" s="871" t="str">
        <f>VLOOKUP(A38,EQUIPOS!A8:D154,3,FALSE)</f>
        <v>Retroexcavadora sobre oruga, potencia 138 HP, balde de 1,5 m3.</v>
      </c>
      <c r="C38" s="872"/>
      <c r="D38" s="872"/>
      <c r="E38" s="872"/>
      <c r="F38" s="872"/>
      <c r="G38" s="872"/>
      <c r="H38" s="873"/>
      <c r="I38" s="267"/>
      <c r="J38" s="268"/>
      <c r="K38" s="269">
        <f>VLOOKUP(A38,EQUIPOS!A8:D165,4,FALSE)</f>
        <v>193090.57042999921</v>
      </c>
      <c r="L38" s="270"/>
      <c r="M38" s="271">
        <v>66</v>
      </c>
      <c r="N38" s="272">
        <f>K38/M38</f>
        <v>2925.6147034848364</v>
      </c>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N78*L42</f>
        <v>6.0915622581215141</v>
      </c>
    </row>
    <row r="43" spans="1:14" ht="15.75" thickBot="1">
      <c r="B43" s="822" t="s">
        <v>953</v>
      </c>
      <c r="C43" s="823"/>
      <c r="D43" s="823"/>
      <c r="E43" s="823"/>
      <c r="F43" s="823"/>
      <c r="G43" s="823"/>
      <c r="H43" s="823"/>
      <c r="I43" s="823"/>
      <c r="J43" s="823"/>
      <c r="K43" s="823"/>
      <c r="L43" s="823"/>
      <c r="M43" s="824"/>
      <c r="N43" s="394">
        <f>SUM(N36:N42)</f>
        <v>6058.863315467861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376</v>
      </c>
      <c r="B48" s="43" t="str">
        <f>VLOOKUP(A48,MATERIALES!A4:D373,3,FALSE)</f>
        <v>Anfo</v>
      </c>
      <c r="C48" s="281"/>
      <c r="D48" s="281"/>
      <c r="E48" s="281"/>
      <c r="F48" s="281"/>
      <c r="G48" s="281"/>
      <c r="H48" s="281"/>
      <c r="I48" s="268"/>
      <c r="J48" s="224" t="str">
        <f>VLOOKUP(A48,MATERIALES!A4:D385,2,FALSE)</f>
        <v>kg</v>
      </c>
      <c r="K48" s="282">
        <v>0.2</v>
      </c>
      <c r="L48" s="267"/>
      <c r="M48" s="283">
        <f>VLOOKUP(A48,MATERIALES!A5:D373,4,FALSE)</f>
        <v>4136.5118771430634</v>
      </c>
      <c r="N48" s="272">
        <f>K48*M48</f>
        <v>827.30237542861278</v>
      </c>
    </row>
    <row r="49" spans="1:14">
      <c r="A49" t="s">
        <v>424</v>
      </c>
      <c r="B49" s="43" t="str">
        <f>VLOOKUP(A49,MATERIALES!A5:D373,3,FALSE)</f>
        <v>Cordón detonante</v>
      </c>
      <c r="C49" s="281"/>
      <c r="D49" s="281"/>
      <c r="E49" s="281"/>
      <c r="F49" s="281"/>
      <c r="G49" s="281"/>
      <c r="H49" s="281"/>
      <c r="I49" s="268"/>
      <c r="J49" s="224" t="str">
        <f>VLOOKUP(A49,MATERIALES!A5:D386,2,FALSE)</f>
        <v>m</v>
      </c>
      <c r="K49" s="282">
        <v>3</v>
      </c>
      <c r="L49" s="267"/>
      <c r="M49" s="283">
        <f>VLOOKUP(A49,MATERIALES!A6:D373,4,FALSE)</f>
        <v>2335.6236402729851</v>
      </c>
      <c r="N49" s="272">
        <f t="shared" ref="N49:N54" si="0">K49*M49</f>
        <v>7006.8709208189557</v>
      </c>
    </row>
    <row r="50" spans="1:14">
      <c r="A50" s="206" t="s">
        <v>453</v>
      </c>
      <c r="B50" s="43" t="str">
        <f>VLOOKUP(A50,MATERIALES!A6:D373,3,FALSE)</f>
        <v>Explosivos  75% (INDUGEL)</v>
      </c>
      <c r="C50" s="281"/>
      <c r="D50" s="281"/>
      <c r="E50" s="281"/>
      <c r="F50" s="281"/>
      <c r="G50" s="281"/>
      <c r="H50" s="281"/>
      <c r="I50" s="268"/>
      <c r="J50" s="224" t="str">
        <f>VLOOKUP(A50,MATERIALES!A6:D387,2,FALSE)</f>
        <v>lb</v>
      </c>
      <c r="K50" s="282">
        <v>0.3</v>
      </c>
      <c r="L50" s="267"/>
      <c r="M50" s="283">
        <f>VLOOKUP(A50,MATERIALES!A6:D373,4,FALSE)</f>
        <v>10028.778731225359</v>
      </c>
      <c r="N50" s="272">
        <f t="shared" si="0"/>
        <v>3008.6336193676075</v>
      </c>
    </row>
    <row r="51" spans="1:14">
      <c r="A51" t="s">
        <v>458</v>
      </c>
      <c r="B51" s="43" t="str">
        <f>VLOOKUP(A51,MATERIALES!A6:D373,3,FALSE)</f>
        <v>Fulminantes</v>
      </c>
      <c r="C51" s="281"/>
      <c r="D51" s="281"/>
      <c r="E51" s="281"/>
      <c r="F51" s="281"/>
      <c r="G51" s="281"/>
      <c r="H51" s="281"/>
      <c r="I51" s="268"/>
      <c r="J51" s="224" t="str">
        <f>VLOOKUP(A51,MATERIALES!A6:D388,2,FALSE)</f>
        <v>u</v>
      </c>
      <c r="K51" s="282">
        <v>0.2</v>
      </c>
      <c r="L51" s="267"/>
      <c r="M51" s="283">
        <f>VLOOKUP(A51,MATERIALES!A6:D373,4,FALSE)</f>
        <v>1206.9509848675259</v>
      </c>
      <c r="N51" s="272">
        <f t="shared" si="0"/>
        <v>241.3901969735052</v>
      </c>
    </row>
    <row r="52" spans="1:14">
      <c r="A52" t="s">
        <v>552</v>
      </c>
      <c r="B52" s="43" t="str">
        <f>VLOOKUP(A52,MATERIALES!A6:D373,3,FALSE)</f>
        <v>Mecha Lenta</v>
      </c>
      <c r="C52" s="281"/>
      <c r="D52" s="281"/>
      <c r="E52" s="281"/>
      <c r="F52" s="281"/>
      <c r="G52" s="281"/>
      <c r="H52" s="281"/>
      <c r="I52" s="268"/>
      <c r="J52" s="224" t="str">
        <f>VLOOKUP(A52,MATERIALES!A6:D389,2,FALSE)</f>
        <v>m</v>
      </c>
      <c r="K52" s="282">
        <v>0.5</v>
      </c>
      <c r="L52" s="267"/>
      <c r="M52" s="283">
        <f>VLOOKUP(A52,MATERIALES!A7:D373,4,FALSE)</f>
        <v>1179.31088597743</v>
      </c>
      <c r="N52" s="272">
        <f t="shared" si="0"/>
        <v>589.65544298871498</v>
      </c>
    </row>
    <row r="53" spans="1:14">
      <c r="B53" s="43"/>
      <c r="C53" s="281"/>
      <c r="D53" s="281"/>
      <c r="E53" s="281"/>
      <c r="F53" s="281"/>
      <c r="G53" s="281"/>
      <c r="H53" s="281"/>
      <c r="I53" s="268"/>
      <c r="J53" s="224"/>
      <c r="K53" s="282"/>
      <c r="L53" s="267"/>
      <c r="M53" s="283"/>
      <c r="N53" s="272"/>
    </row>
    <row r="54" spans="1:14">
      <c r="A54" t="s">
        <v>442</v>
      </c>
      <c r="B54" s="43" t="str">
        <f>VLOOKUP(A54,MATERIALES!A8:D373,3,FALSE)</f>
        <v>Derechos de explotación y/o disposición de materiales</v>
      </c>
      <c r="C54" s="281"/>
      <c r="D54" s="281"/>
      <c r="E54" s="281"/>
      <c r="F54" s="281"/>
      <c r="G54" s="281"/>
      <c r="H54" s="281"/>
      <c r="I54" s="268"/>
      <c r="J54" s="224" t="str">
        <f>VLOOKUP(A54,MATERIALES!A8:D391,2,FALSE)</f>
        <v>m3</v>
      </c>
      <c r="K54" s="282">
        <v>1</v>
      </c>
      <c r="L54" s="267"/>
      <c r="M54" s="283">
        <f>VLOOKUP(A54,MATERIALES!A9:D374,4,FALSE)</f>
        <v>4571.4394576630202</v>
      </c>
      <c r="N54" s="272">
        <f t="shared" si="0"/>
        <v>4571.4394576630202</v>
      </c>
    </row>
    <row r="55" spans="1:14" ht="15.75" thickBot="1">
      <c r="B55" s="904"/>
      <c r="C55" s="905"/>
      <c r="D55" s="905"/>
      <c r="E55" s="905"/>
      <c r="F55" s="905"/>
      <c r="G55" s="905"/>
      <c r="H55" s="905"/>
      <c r="I55" s="875"/>
      <c r="J55" s="42"/>
      <c r="K55" s="44"/>
      <c r="L55" s="906"/>
      <c r="M55" s="907"/>
      <c r="N55" s="45"/>
    </row>
    <row r="56" spans="1:14" ht="15.75" thickBot="1">
      <c r="B56" s="822" t="s">
        <v>953</v>
      </c>
      <c r="C56" s="823"/>
      <c r="D56" s="823"/>
      <c r="E56" s="823"/>
      <c r="F56" s="823"/>
      <c r="G56" s="823"/>
      <c r="H56" s="823"/>
      <c r="I56" s="823"/>
      <c r="J56" s="823"/>
      <c r="K56" s="823"/>
      <c r="L56" s="823"/>
      <c r="M56" s="824"/>
      <c r="N56" s="394">
        <f>SUM(N48:N55)</f>
        <v>16245.292013240416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B61" s="46"/>
      <c r="C61" s="317"/>
      <c r="D61" s="317"/>
      <c r="E61" s="317"/>
      <c r="F61" s="317"/>
      <c r="G61" s="317"/>
      <c r="H61" s="311"/>
      <c r="I61" s="279"/>
      <c r="J61" s="286"/>
      <c r="K61" s="279"/>
      <c r="L61" s="909"/>
      <c r="M61" s="910"/>
      <c r="N61" s="287"/>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309"/>
      <c r="C66" s="310"/>
      <c r="D66" s="310"/>
      <c r="E66" s="310"/>
      <c r="F66" s="310"/>
      <c r="G66" s="310"/>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864"/>
      <c r="N71" s="98" t="s">
        <v>951</v>
      </c>
    </row>
    <row r="72" spans="1:15">
      <c r="A7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295">
        <v>528</v>
      </c>
      <c r="N72" s="395">
        <f>K72/M72</f>
        <v>102.52083333333333</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5">
        <v>528</v>
      </c>
      <c r="N73" s="395">
        <f>K73/M73</f>
        <v>202.0572795727424</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45"/>
    </row>
    <row r="78" spans="1:15" ht="15.75" thickBot="1">
      <c r="B78" s="822" t="s">
        <v>953</v>
      </c>
      <c r="C78" s="823"/>
      <c r="D78" s="823"/>
      <c r="E78" s="823"/>
      <c r="F78" s="823"/>
      <c r="G78" s="823"/>
      <c r="H78" s="823"/>
      <c r="I78" s="865"/>
      <c r="J78" s="865"/>
      <c r="K78" s="865"/>
      <c r="L78" s="865"/>
      <c r="M78" s="866"/>
      <c r="N78" s="301">
        <f>SUM(N72:N77)</f>
        <v>304.57811290607572</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22608.733441614353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4521.7466883228708</v>
      </c>
      <c r="M85" s="858"/>
      <c r="N85" s="51"/>
    </row>
    <row r="86" spans="1:14">
      <c r="B86" s="89" t="s">
        <v>973</v>
      </c>
      <c r="C86" s="90"/>
      <c r="D86" s="90"/>
      <c r="E86" s="90"/>
      <c r="F86" s="90"/>
      <c r="G86" s="90"/>
      <c r="H86" s="90"/>
      <c r="I86" s="87"/>
      <c r="J86" s="88"/>
      <c r="K86" s="304">
        <v>0.05</v>
      </c>
      <c r="L86" s="857">
        <f>N80*K86</f>
        <v>1130.4366720807177</v>
      </c>
      <c r="M86" s="858"/>
      <c r="N86" s="51"/>
    </row>
    <row r="87" spans="1:14" ht="15.75" thickBot="1">
      <c r="B87" s="91" t="s">
        <v>974</v>
      </c>
      <c r="C87" s="92"/>
      <c r="D87" s="92"/>
      <c r="E87" s="92"/>
      <c r="F87" s="92"/>
      <c r="G87" s="92"/>
      <c r="H87" s="92"/>
      <c r="I87" s="93"/>
      <c r="J87" s="94"/>
      <c r="K87" s="305">
        <v>0.05</v>
      </c>
      <c r="L87" s="859">
        <f>N80*K87</f>
        <v>1130.4366720807177</v>
      </c>
      <c r="M87" s="860"/>
      <c r="N87" s="51"/>
    </row>
    <row r="88" spans="1:14" ht="15.75" thickBot="1">
      <c r="B88" s="822" t="s">
        <v>953</v>
      </c>
      <c r="C88" s="823"/>
      <c r="D88" s="823"/>
      <c r="E88" s="823"/>
      <c r="F88" s="823"/>
      <c r="G88" s="823"/>
      <c r="H88" s="823"/>
      <c r="I88" s="823"/>
      <c r="J88" s="823"/>
      <c r="K88" s="823"/>
      <c r="L88" s="823"/>
      <c r="M88" s="824"/>
      <c r="N88" s="52">
        <f>L85+L86+L87</f>
        <v>6782.6200324843057</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29391.353474098658</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976</v>
      </c>
      <c r="F95" s="53"/>
      <c r="G95" s="53"/>
      <c r="H95" s="53"/>
      <c r="I95" s="53"/>
      <c r="J95" s="53"/>
      <c r="K95" s="12"/>
      <c r="L95" s="12"/>
      <c r="M95" s="12"/>
      <c r="N95" s="17"/>
    </row>
    <row r="96" spans="1:14">
      <c r="B96" s="16"/>
      <c r="C96" s="12"/>
      <c r="D96" s="12"/>
      <c r="E96" s="12" t="s">
        <v>977</v>
      </c>
      <c r="F96" s="12"/>
      <c r="G96" s="12"/>
      <c r="H96" s="12"/>
      <c r="I96" s="12"/>
      <c r="J96" s="12"/>
      <c r="K96" s="12"/>
      <c r="L96" s="12"/>
      <c r="M96" s="12"/>
      <c r="N96" s="17"/>
    </row>
    <row r="97" spans="2:14">
      <c r="B97" s="16"/>
      <c r="C97" s="12"/>
      <c r="D97" s="12"/>
      <c r="E97" s="12" t="s">
        <v>978</v>
      </c>
      <c r="F97" s="12"/>
      <c r="G97" s="12"/>
      <c r="H97" s="12"/>
      <c r="I97" s="12"/>
      <c r="J97" s="12"/>
      <c r="K97" s="12"/>
      <c r="L97" s="12"/>
      <c r="M97" s="12"/>
      <c r="N97" s="17"/>
    </row>
    <row r="98" spans="2:14">
      <c r="B98" s="16"/>
      <c r="C98" s="12"/>
      <c r="D98" s="12"/>
      <c r="E98" s="12" t="s">
        <v>979</v>
      </c>
      <c r="F98" s="12"/>
      <c r="G98" s="12"/>
      <c r="H98" s="12"/>
      <c r="I98" s="12"/>
      <c r="J98" s="12"/>
      <c r="K98" s="12"/>
      <c r="L98" s="12"/>
      <c r="M98" s="12"/>
      <c r="N98" s="17"/>
    </row>
    <row r="99" spans="2:14" ht="15.75" thickBot="1">
      <c r="B99" s="16"/>
      <c r="C99" s="12"/>
      <c r="D99" s="12"/>
      <c r="E99" s="12"/>
      <c r="F99" s="12" t="s">
        <v>980</v>
      </c>
      <c r="G99" s="12"/>
      <c r="H99" s="12"/>
      <c r="I99" s="12"/>
      <c r="J99" s="12"/>
      <c r="K99" s="12"/>
      <c r="L99" s="12"/>
      <c r="M99" s="12"/>
      <c r="N99" s="17"/>
    </row>
    <row r="100" spans="2:14">
      <c r="B100" s="227" t="s">
        <v>2216</v>
      </c>
      <c r="C100" s="228"/>
      <c r="D100" s="228"/>
      <c r="E100" s="228"/>
      <c r="F100" s="228"/>
      <c r="G100" s="228"/>
      <c r="H100" s="228"/>
      <c r="I100" s="228"/>
      <c r="J100" s="228"/>
      <c r="K100" s="228"/>
      <c r="L100" s="228"/>
      <c r="M100" s="228"/>
      <c r="N100" s="229"/>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ht="15.75" thickBot="1">
      <c r="B104" s="233"/>
      <c r="C104" s="234"/>
      <c r="D104" s="234"/>
      <c r="E104" s="234"/>
      <c r="F104" s="234"/>
      <c r="G104" s="234"/>
      <c r="H104" s="234"/>
      <c r="I104" s="234"/>
      <c r="J104" s="234"/>
      <c r="K104" s="234"/>
      <c r="L104" s="234"/>
      <c r="M104" s="234"/>
      <c r="N104" s="235"/>
    </row>
    <row r="105" spans="2:14">
      <c r="B105" s="236"/>
      <c r="C105" s="237"/>
      <c r="D105" s="237"/>
      <c r="E105" s="237"/>
      <c r="F105" s="237"/>
      <c r="G105" s="237"/>
      <c r="H105" s="237"/>
      <c r="I105" s="237"/>
      <c r="J105" s="237"/>
      <c r="K105" s="237"/>
      <c r="L105" s="237"/>
      <c r="M105" s="237"/>
      <c r="N105" s="238"/>
    </row>
    <row r="106" spans="2:14">
      <c r="B106" s="222" t="s">
        <v>2217</v>
      </c>
      <c r="C106" s="31"/>
      <c r="D106" s="31"/>
      <c r="E106" s="31"/>
      <c r="F106" s="31"/>
      <c r="G106" s="31"/>
      <c r="H106" s="31"/>
      <c r="I106" s="31"/>
      <c r="J106" s="31"/>
      <c r="K106" s="31"/>
      <c r="L106" s="31"/>
      <c r="M106" s="31"/>
      <c r="N106" s="32"/>
    </row>
    <row r="107" spans="2:14" ht="15" customHeight="1">
      <c r="B107" s="825" t="s">
        <v>2218</v>
      </c>
      <c r="C107" s="826"/>
      <c r="D107" s="826"/>
      <c r="E107" s="826"/>
      <c r="F107" s="826"/>
      <c r="G107" s="826"/>
      <c r="H107" s="826"/>
      <c r="I107" s="826"/>
      <c r="J107" s="826"/>
      <c r="K107" s="826"/>
      <c r="L107" s="826"/>
      <c r="M107" s="826"/>
      <c r="N107" s="827"/>
    </row>
    <row r="108" spans="2:14" ht="15" customHeight="1">
      <c r="B108" s="825"/>
      <c r="C108" s="826"/>
      <c r="D108" s="826"/>
      <c r="E108" s="826"/>
      <c r="F108" s="826"/>
      <c r="G108" s="826"/>
      <c r="H108" s="826"/>
      <c r="I108" s="826"/>
      <c r="J108" s="826"/>
      <c r="K108" s="826"/>
      <c r="L108" s="826"/>
      <c r="M108" s="826"/>
      <c r="N108" s="827"/>
    </row>
    <row r="109" spans="2:14" ht="30" customHeight="1">
      <c r="B109" s="828" t="s">
        <v>2219</v>
      </c>
      <c r="C109" s="829"/>
      <c r="D109" s="829"/>
      <c r="E109" s="829"/>
      <c r="F109" s="829"/>
      <c r="G109" s="829"/>
      <c r="H109" s="829"/>
      <c r="I109" s="829"/>
      <c r="J109" s="829"/>
      <c r="K109" s="829"/>
      <c r="L109" s="829"/>
      <c r="M109" s="829"/>
      <c r="N109" s="830"/>
    </row>
    <row r="110" spans="2:14">
      <c r="B110" s="828"/>
      <c r="C110" s="829"/>
      <c r="D110" s="829"/>
      <c r="E110" s="829"/>
      <c r="F110" s="829"/>
      <c r="G110" s="829"/>
      <c r="H110" s="829"/>
      <c r="I110" s="829"/>
      <c r="J110" s="829"/>
      <c r="K110" s="829"/>
      <c r="L110" s="829"/>
      <c r="M110" s="829"/>
      <c r="N110" s="830"/>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222"/>
      <c r="C114" s="31"/>
      <c r="D114" s="31"/>
      <c r="E114" s="31"/>
      <c r="F114" s="31"/>
      <c r="G114" s="31"/>
      <c r="H114" s="31"/>
      <c r="I114" s="31"/>
      <c r="J114" s="31"/>
      <c r="K114" s="31"/>
      <c r="L114" s="31"/>
      <c r="M114" s="31"/>
      <c r="N114" s="32"/>
    </row>
    <row r="115" spans="2:14">
      <c r="B115" s="16"/>
      <c r="C115" s="12"/>
      <c r="D115" s="12"/>
      <c r="E115" s="12" t="s">
        <v>976</v>
      </c>
      <c r="F115" s="53"/>
      <c r="G115" s="53"/>
      <c r="H115" s="12"/>
      <c r="I115" s="12"/>
      <c r="J115" s="12"/>
      <c r="K115" s="12"/>
      <c r="L115" s="12"/>
      <c r="M115" s="12"/>
      <c r="N115" s="17"/>
    </row>
    <row r="116" spans="2:14">
      <c r="B116" s="16"/>
      <c r="C116" s="12"/>
      <c r="D116" s="12"/>
      <c r="E116" s="54" t="s">
        <v>977</v>
      </c>
      <c r="F116" s="12"/>
      <c r="G116" s="12"/>
      <c r="H116" s="54"/>
      <c r="I116" s="54"/>
      <c r="J116" s="54"/>
      <c r="K116" s="12"/>
      <c r="L116" s="12"/>
      <c r="M116" s="12"/>
      <c r="N116" s="17"/>
    </row>
    <row r="117" spans="2:14">
      <c r="B117" s="16"/>
      <c r="C117" s="12"/>
      <c r="D117" s="12"/>
      <c r="E117" s="55" t="s">
        <v>981</v>
      </c>
      <c r="F117" s="12"/>
      <c r="G117" s="12"/>
      <c r="H117" s="55"/>
      <c r="I117" s="55"/>
      <c r="J117" s="55"/>
      <c r="K117" s="12"/>
      <c r="L117" s="12"/>
      <c r="M117" s="12"/>
      <c r="N117" s="17"/>
    </row>
    <row r="118" spans="2:14">
      <c r="B118" s="56"/>
      <c r="C118" s="31"/>
      <c r="D118" s="31"/>
      <c r="E118" s="12" t="s">
        <v>979</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2220</v>
      </c>
      <c r="C120" s="55"/>
      <c r="D120" s="55"/>
      <c r="E120" s="12"/>
      <c r="F120" s="12"/>
      <c r="G120" s="12"/>
      <c r="H120" s="12"/>
      <c r="I120" s="12"/>
      <c r="J120" s="888"/>
      <c r="K120" s="888"/>
      <c r="L120" s="888"/>
      <c r="M120" s="888"/>
      <c r="N120" s="889"/>
    </row>
    <row r="121" spans="2:14" ht="15.75" thickBot="1">
      <c r="B121" s="261" t="s">
        <v>2221</v>
      </c>
      <c r="C121" s="393"/>
      <c r="D121" s="393"/>
      <c r="E121" s="57"/>
      <c r="F121" s="57"/>
      <c r="G121" s="57"/>
      <c r="H121" s="57"/>
      <c r="I121" s="57"/>
      <c r="J121" s="890"/>
      <c r="K121" s="890"/>
      <c r="L121" s="890"/>
      <c r="M121" s="890"/>
      <c r="N121" s="891"/>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1012</v>
      </c>
      <c r="C31" s="81" t="s">
        <v>1191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312</v>
      </c>
      <c r="B36" s="871" t="str">
        <f>VLOOKUP(A36,EQUIPOS!A6:D154,3,FALSE)</f>
        <v>Retroexcavadora sobre oruga, potencia 138 HP, balde de 1,5 m3.</v>
      </c>
      <c r="C36" s="872"/>
      <c r="D36" s="872"/>
      <c r="E36" s="872"/>
      <c r="F36" s="872"/>
      <c r="G36" s="872"/>
      <c r="H36" s="873"/>
      <c r="I36" s="267"/>
      <c r="J36" s="268"/>
      <c r="K36" s="269">
        <f>VLOOKUP(A36,EQUIPOS!A6:D163,4,FALSE)</f>
        <v>193090.57042999921</v>
      </c>
      <c r="L36" s="270"/>
      <c r="M36" s="271">
        <v>66</v>
      </c>
      <c r="N36" s="272">
        <f>K36/M36</f>
        <v>2925.6147034848364</v>
      </c>
    </row>
    <row r="37" spans="1:14">
      <c r="A37" s="108" t="s">
        <v>129</v>
      </c>
      <c r="B37" s="871" t="str">
        <f>VLOOKUP(A37,EQUIPOS!A7:D154,3,FALSE)</f>
        <v xml:space="preserve">Buldozer, Potencia al volante de 140 HP, motor de 2200 RPM, longitud de hoja 4,80m. </v>
      </c>
      <c r="C37" s="872"/>
      <c r="D37" s="872"/>
      <c r="E37" s="872"/>
      <c r="F37" s="872"/>
      <c r="G37" s="872"/>
      <c r="H37" s="873"/>
      <c r="I37" s="267"/>
      <c r="J37" s="268"/>
      <c r="K37" s="269">
        <f>VLOOKUP(A37,EQUIPOS!A7:D164,4,FALSE)</f>
        <v>150181.55477888827</v>
      </c>
      <c r="L37" s="270"/>
      <c r="M37" s="271">
        <v>100</v>
      </c>
      <c r="N37" s="272">
        <f>K37/M37</f>
        <v>1501.8155477888827</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1.0252083333333333</v>
      </c>
    </row>
    <row r="43" spans="1:14" ht="15.75" thickBot="1">
      <c r="B43" s="822" t="s">
        <v>953</v>
      </c>
      <c r="C43" s="823"/>
      <c r="D43" s="823"/>
      <c r="E43" s="823"/>
      <c r="F43" s="823"/>
      <c r="G43" s="823"/>
      <c r="H43" s="823"/>
      <c r="I43" s="823"/>
      <c r="J43" s="823"/>
      <c r="K43" s="823"/>
      <c r="L43" s="823"/>
      <c r="M43" s="824"/>
      <c r="N43" s="394">
        <f>SUM(N36:N42)</f>
        <v>4428.4554596070529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VLOOKUP(A48,MATERIALES!A4:D395,4,FALSE)</f>
        <v>4571.4394576630202</v>
      </c>
      <c r="N48" s="272">
        <f>K48*M48</f>
        <v>4571.4394576630202</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4571.4394576630202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102.52083333333333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9102.415750603408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1820.4831501206818</v>
      </c>
      <c r="M83" s="858"/>
      <c r="N83" s="51"/>
    </row>
    <row r="84" spans="1:14">
      <c r="B84" s="89" t="s">
        <v>973</v>
      </c>
      <c r="C84" s="90"/>
      <c r="D84" s="90"/>
      <c r="E84" s="90"/>
      <c r="F84" s="90"/>
      <c r="G84" s="90"/>
      <c r="H84" s="90"/>
      <c r="I84" s="87"/>
      <c r="J84" s="88"/>
      <c r="K84" s="304">
        <v>0.05</v>
      </c>
      <c r="L84" s="857">
        <f>N78*K84</f>
        <v>455.12078753017045</v>
      </c>
      <c r="M84" s="858"/>
      <c r="N84" s="51"/>
    </row>
    <row r="85" spans="1:14" ht="15.75" thickBot="1">
      <c r="B85" s="91" t="s">
        <v>974</v>
      </c>
      <c r="C85" s="92"/>
      <c r="D85" s="92"/>
      <c r="E85" s="92"/>
      <c r="F85" s="92"/>
      <c r="G85" s="92"/>
      <c r="H85" s="92"/>
      <c r="I85" s="93"/>
      <c r="J85" s="94"/>
      <c r="K85" s="305">
        <v>0.05</v>
      </c>
      <c r="L85" s="859">
        <f>N78*K85</f>
        <v>455.12078753017045</v>
      </c>
      <c r="M85" s="860"/>
      <c r="N85" s="51"/>
    </row>
    <row r="86" spans="1:14" ht="15.75" thickBot="1">
      <c r="B86" s="822" t="s">
        <v>953</v>
      </c>
      <c r="C86" s="823"/>
      <c r="D86" s="823"/>
      <c r="E86" s="823"/>
      <c r="F86" s="823"/>
      <c r="G86" s="823"/>
      <c r="H86" s="823"/>
      <c r="I86" s="823"/>
      <c r="J86" s="823"/>
      <c r="K86" s="823"/>
      <c r="L86" s="823"/>
      <c r="M86" s="824"/>
      <c r="N86" s="52">
        <f>L83+L84+L85</f>
        <v>2730.7247251810231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11833.140475784432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A13" sqref="A13"/>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1013</v>
      </c>
      <c r="C31" s="81" t="s">
        <v>1192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312</v>
      </c>
      <c r="B36" s="871" t="str">
        <f>VLOOKUP(A36,EQUIPOS!A6:D154,3,FALSE)</f>
        <v>Retroexcavadora sobre oruga, potencia 138 HP, balde de 1,5 m3.</v>
      </c>
      <c r="C36" s="872"/>
      <c r="D36" s="872"/>
      <c r="E36" s="872"/>
      <c r="F36" s="872"/>
      <c r="G36" s="872"/>
      <c r="H36" s="873"/>
      <c r="I36" s="267"/>
      <c r="J36" s="268"/>
      <c r="K36" s="269">
        <f>VLOOKUP(A36,EQUIPOS!A6:D163,4,FALSE)</f>
        <v>193090.57042999921</v>
      </c>
      <c r="L36" s="270"/>
      <c r="M36" s="271">
        <v>66</v>
      </c>
      <c r="N36" s="272">
        <f>K36/M36</f>
        <v>2925.6147034848364</v>
      </c>
    </row>
    <row r="37" spans="1:14">
      <c r="A37" s="108" t="s">
        <v>180</v>
      </c>
      <c r="B37" s="871" t="str">
        <f>VLOOKUP(A37,EQUIPOS!A7:D154,3,FALSE)</f>
        <v>Compresor 120 HP, con martillo.</v>
      </c>
      <c r="C37" s="872"/>
      <c r="D37" s="872"/>
      <c r="E37" s="872"/>
      <c r="F37" s="872"/>
      <c r="G37" s="872"/>
      <c r="H37" s="873"/>
      <c r="I37" s="267"/>
      <c r="J37" s="268"/>
      <c r="K37" s="269">
        <f>VLOOKUP(A37,EQUIPOS!A7:D164,4,FALSE)</f>
        <v>107272.53912777735</v>
      </c>
      <c r="L37" s="270"/>
      <c r="M37" s="271">
        <v>66</v>
      </c>
      <c r="N37" s="272">
        <f>K37/M37</f>
        <v>1625.3415019360204</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N79*L42</f>
        <v>6.0915622581215141</v>
      </c>
    </row>
    <row r="43" spans="1:14" ht="15.75" thickBot="1">
      <c r="B43" s="822" t="s">
        <v>953</v>
      </c>
      <c r="C43" s="823"/>
      <c r="D43" s="823"/>
      <c r="E43" s="823"/>
      <c r="F43" s="823"/>
      <c r="G43" s="823"/>
      <c r="H43" s="823"/>
      <c r="I43" s="823"/>
      <c r="J43" s="823"/>
      <c r="K43" s="823"/>
      <c r="L43" s="823"/>
      <c r="M43" s="824"/>
      <c r="N43" s="394">
        <f>SUM(N36:N42)</f>
        <v>4557.0477676789778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376</v>
      </c>
      <c r="B48" s="43" t="str">
        <f>VLOOKUP(A48,MATERIALES!A4:D373,3,FALSE)</f>
        <v>Anfo</v>
      </c>
      <c r="C48" s="281"/>
      <c r="D48" s="281"/>
      <c r="E48" s="281"/>
      <c r="F48" s="281"/>
      <c r="G48" s="281"/>
      <c r="H48" s="281"/>
      <c r="I48" s="268"/>
      <c r="J48" s="224" t="str">
        <f>VLOOKUP(A48,MATERIALES!A4:D373,2,FALSE)</f>
        <v>kg</v>
      </c>
      <c r="K48" s="282">
        <v>0.2</v>
      </c>
      <c r="L48" s="267"/>
      <c r="M48" s="283">
        <f>VLOOKUP(A48,MATERIALES!A4:D395,4,FALSE)</f>
        <v>4136.5118771430634</v>
      </c>
      <c r="N48" s="272">
        <f t="shared" ref="N48:N52" si="0">K48*M48</f>
        <v>827.30237542861278</v>
      </c>
    </row>
    <row r="49" spans="1:14">
      <c r="A49" t="s">
        <v>424</v>
      </c>
      <c r="B49" s="43" t="str">
        <f>VLOOKUP(A49,MATERIALES!A5:D373,3,FALSE)</f>
        <v>Cordón detonante</v>
      </c>
      <c r="C49" s="281"/>
      <c r="D49" s="281"/>
      <c r="E49" s="281"/>
      <c r="F49" s="281"/>
      <c r="G49" s="281"/>
      <c r="H49" s="281"/>
      <c r="I49" s="268"/>
      <c r="J49" s="224" t="str">
        <f>VLOOKUP(A49,MATERIALES!A5:D373,2,FALSE)</f>
        <v>m</v>
      </c>
      <c r="K49" s="282">
        <v>3</v>
      </c>
      <c r="L49" s="267"/>
      <c r="M49" s="283">
        <f>VLOOKUP(A49,MATERIALES!A5:D396,4,FALSE)</f>
        <v>2335.6236402729851</v>
      </c>
      <c r="N49" s="272">
        <f t="shared" si="0"/>
        <v>7006.8709208189557</v>
      </c>
    </row>
    <row r="50" spans="1:14">
      <c r="A50" s="108" t="s">
        <v>453</v>
      </c>
      <c r="B50" s="43" t="str">
        <f>VLOOKUP(A50,MATERIALES!A6:D373,3,FALSE)</f>
        <v>Explosivos  75% (INDUGEL)</v>
      </c>
      <c r="C50" s="281"/>
      <c r="D50" s="281"/>
      <c r="E50" s="281"/>
      <c r="F50" s="281"/>
      <c r="G50" s="281"/>
      <c r="H50" s="281"/>
      <c r="I50" s="268"/>
      <c r="J50" s="224" t="str">
        <f>VLOOKUP(A50,MATERIALES!A6:D373,2,FALSE)</f>
        <v>lb</v>
      </c>
      <c r="K50" s="282">
        <v>0.3</v>
      </c>
      <c r="L50" s="267"/>
      <c r="M50" s="283">
        <f>VLOOKUP(A50,MATERIALES!A6:D397,4,FALSE)</f>
        <v>10028.778731225359</v>
      </c>
      <c r="N50" s="272">
        <f t="shared" si="0"/>
        <v>3008.6336193676075</v>
      </c>
    </row>
    <row r="51" spans="1:14">
      <c r="A51" s="108" t="s">
        <v>458</v>
      </c>
      <c r="B51" s="43" t="str">
        <f>VLOOKUP(A51,MATERIALES!A6:D373,3,FALSE)</f>
        <v>Fulminantes</v>
      </c>
      <c r="C51" s="281"/>
      <c r="D51" s="281"/>
      <c r="E51" s="281"/>
      <c r="F51" s="281"/>
      <c r="G51" s="281"/>
      <c r="H51" s="281"/>
      <c r="I51" s="268"/>
      <c r="J51" s="224" t="str">
        <f>VLOOKUP(A51,MATERIALES!A6:D373,2,FALSE)</f>
        <v>u</v>
      </c>
      <c r="K51" s="282">
        <v>0.2</v>
      </c>
      <c r="L51" s="267"/>
      <c r="M51" s="283">
        <f>VLOOKUP(A51,MATERIALES!A6:D398,4,FALSE)</f>
        <v>1206.9509848675259</v>
      </c>
      <c r="N51" s="272">
        <f t="shared" si="0"/>
        <v>241.3901969735052</v>
      </c>
    </row>
    <row r="52" spans="1:14">
      <c r="A52" t="s">
        <v>552</v>
      </c>
      <c r="B52" s="43" t="str">
        <f>VLOOKUP(A52,MATERIALES!A6:D374,3,FALSE)</f>
        <v>Mecha Lenta</v>
      </c>
      <c r="C52" s="281"/>
      <c r="D52" s="281"/>
      <c r="E52" s="281"/>
      <c r="F52" s="281"/>
      <c r="G52" s="281"/>
      <c r="H52" s="281"/>
      <c r="I52" s="268"/>
      <c r="J52" s="224" t="str">
        <f>VLOOKUP(A52,MATERIALES!A6:D374,2,FALSE)</f>
        <v>m</v>
      </c>
      <c r="K52" s="282">
        <v>0.5</v>
      </c>
      <c r="L52" s="267"/>
      <c r="M52" s="283">
        <f>VLOOKUP(A52,MATERIALES!A6:D399,4,FALSE)</f>
        <v>1179.31088597743</v>
      </c>
      <c r="N52" s="272">
        <f t="shared" si="0"/>
        <v>589.65544298871498</v>
      </c>
    </row>
    <row r="53" spans="1:14">
      <c r="B53" s="43"/>
      <c r="C53" s="281"/>
      <c r="D53" s="281"/>
      <c r="E53" s="281"/>
      <c r="F53" s="281"/>
      <c r="G53" s="281"/>
      <c r="H53" s="281"/>
      <c r="I53" s="268"/>
      <c r="J53" s="224"/>
      <c r="K53" s="282"/>
      <c r="L53" s="267"/>
      <c r="M53" s="283"/>
      <c r="N53" s="272"/>
    </row>
    <row r="54" spans="1:14" ht="15.75" thickBot="1">
      <c r="B54" s="904"/>
      <c r="C54" s="905"/>
      <c r="D54" s="905"/>
      <c r="E54" s="905"/>
      <c r="F54" s="905"/>
      <c r="G54" s="905"/>
      <c r="H54" s="905"/>
      <c r="I54" s="875"/>
      <c r="J54" s="42"/>
      <c r="K54" s="44"/>
      <c r="L54" s="906"/>
      <c r="M54" s="907"/>
      <c r="N54" s="45"/>
    </row>
    <row r="55" spans="1:14" ht="15.75" thickBot="1">
      <c r="B55" s="822" t="s">
        <v>953</v>
      </c>
      <c r="C55" s="823"/>
      <c r="D55" s="823"/>
      <c r="E55" s="823"/>
      <c r="F55" s="823"/>
      <c r="G55" s="823"/>
      <c r="H55" s="823"/>
      <c r="I55" s="823"/>
      <c r="J55" s="823"/>
      <c r="K55" s="823"/>
      <c r="L55" s="823"/>
      <c r="M55" s="824"/>
      <c r="N55" s="394">
        <f>SUM(N48:N54)</f>
        <v>11673.852555577396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949"/>
      <c r="C65" s="950"/>
      <c r="D65" s="950"/>
      <c r="E65" s="950"/>
      <c r="F65" s="950"/>
      <c r="G65" s="951"/>
      <c r="H65" s="311"/>
      <c r="I65" s="279"/>
      <c r="J65" s="286"/>
      <c r="K65" s="279"/>
      <c r="L65" s="909"/>
      <c r="M65" s="910"/>
      <c r="N65" s="287"/>
    </row>
    <row r="66" spans="1:15">
      <c r="B66" s="46"/>
      <c r="C66" s="47"/>
      <c r="D66" s="47"/>
      <c r="E66" s="47"/>
      <c r="F66" s="47"/>
      <c r="G66" s="47"/>
      <c r="H66" s="288"/>
      <c r="I66" s="279"/>
      <c r="J66" s="279"/>
      <c r="K66" s="279"/>
      <c r="L66" s="289"/>
      <c r="M66" s="290"/>
      <c r="N66" s="291"/>
    </row>
    <row r="67" spans="1:15" ht="15.75" thickBot="1">
      <c r="B67" s="309"/>
      <c r="C67" s="310"/>
      <c r="D67" s="310"/>
      <c r="E67" s="310"/>
      <c r="F67" s="310"/>
      <c r="G67" s="310"/>
      <c r="H67" s="48"/>
      <c r="I67" s="126"/>
      <c r="J67" s="126"/>
      <c r="K67" s="126"/>
      <c r="L67" s="900"/>
      <c r="M67" s="901"/>
      <c r="N67" s="127"/>
    </row>
    <row r="68" spans="1:15" ht="15.75" thickBot="1">
      <c r="B68" s="911" t="s">
        <v>953</v>
      </c>
      <c r="C68" s="865"/>
      <c r="D68" s="865"/>
      <c r="E68" s="865"/>
      <c r="F68" s="865"/>
      <c r="G68" s="865"/>
      <c r="H68" s="865"/>
      <c r="I68" s="865"/>
      <c r="J68" s="865"/>
      <c r="K68" s="865"/>
      <c r="L68" s="865"/>
      <c r="M68" s="866"/>
      <c r="N68" s="104"/>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1" t="s">
        <v>963</v>
      </c>
      <c r="C72" s="862"/>
      <c r="D72" s="862"/>
      <c r="E72" s="862"/>
      <c r="F72" s="862"/>
      <c r="G72" s="862"/>
      <c r="H72" s="862"/>
      <c r="I72" s="73" t="s">
        <v>964</v>
      </c>
      <c r="J72" s="75" t="s">
        <v>1410</v>
      </c>
      <c r="K72" s="74" t="s">
        <v>966</v>
      </c>
      <c r="L72" s="863" t="s">
        <v>950</v>
      </c>
      <c r="M72" s="864"/>
      <c r="N72" s="98" t="s">
        <v>951</v>
      </c>
    </row>
    <row r="73" spans="1:15">
      <c r="A73" t="s">
        <v>6</v>
      </c>
      <c r="B73" s="49" t="str">
        <f>VLOOKUP(A73,'MANO DE OBRA'!A8:D68,3,FALSE)</f>
        <v xml:space="preserve">Obrero </v>
      </c>
      <c r="C73" s="47"/>
      <c r="D73" s="47"/>
      <c r="E73" s="47"/>
      <c r="F73" s="47"/>
      <c r="G73" s="47"/>
      <c r="H73" s="47"/>
      <c r="I73" s="292">
        <f>K73/J73*100</f>
        <v>29260.000000000004</v>
      </c>
      <c r="J73" s="293">
        <v>185</v>
      </c>
      <c r="K73" s="294">
        <f>VLOOKUP(A73,'MANO DE OBRA'!A8:D99,4,FALSE)</f>
        <v>54131</v>
      </c>
      <c r="L73" s="50"/>
      <c r="M73" s="295">
        <v>528</v>
      </c>
      <c r="N73" s="395">
        <f>K73/M73</f>
        <v>102.52083333333333</v>
      </c>
      <c r="O73" s="106"/>
    </row>
    <row r="74" spans="1:15">
      <c r="A74"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295">
        <v>528</v>
      </c>
      <c r="N74" s="395">
        <f>K74/M74</f>
        <v>202.0572795727424</v>
      </c>
    </row>
    <row r="75" spans="1:15">
      <c r="B75" s="49"/>
      <c r="C75" s="47"/>
      <c r="D75" s="47"/>
      <c r="E75" s="47"/>
      <c r="F75" s="47"/>
      <c r="G75" s="47"/>
      <c r="H75" s="47"/>
      <c r="I75" s="279"/>
      <c r="J75" s="297"/>
      <c r="K75" s="298"/>
      <c r="L75" s="50"/>
      <c r="M75" s="300"/>
      <c r="N75" s="296"/>
    </row>
    <row r="76" spans="1:15">
      <c r="B76" s="49"/>
      <c r="C76" s="47"/>
      <c r="D76" s="47"/>
      <c r="E76" s="47"/>
      <c r="F76" s="47"/>
      <c r="G76" s="47"/>
      <c r="H76" s="47"/>
      <c r="I76" s="279"/>
      <c r="J76" s="297"/>
      <c r="K76" s="298"/>
      <c r="L76" s="318"/>
      <c r="M76" s="300"/>
      <c r="N76" s="296"/>
    </row>
    <row r="77" spans="1:15">
      <c r="B77" s="49"/>
      <c r="C77" s="47"/>
      <c r="D77" s="47"/>
      <c r="E77" s="47"/>
      <c r="F77" s="47"/>
      <c r="G77" s="47"/>
      <c r="H77" s="47"/>
      <c r="I77" s="279"/>
      <c r="J77" s="297"/>
      <c r="K77" s="298"/>
      <c r="L77" s="318"/>
      <c r="M77" s="300"/>
      <c r="N77" s="296"/>
    </row>
    <row r="78" spans="1:15" ht="15.75" thickBot="1">
      <c r="B78" s="898"/>
      <c r="C78" s="899"/>
      <c r="D78" s="899"/>
      <c r="E78" s="899"/>
      <c r="F78" s="899"/>
      <c r="G78" s="899"/>
      <c r="H78" s="899"/>
      <c r="I78" s="126"/>
      <c r="J78" s="126"/>
      <c r="K78" s="126"/>
      <c r="L78" s="912"/>
      <c r="M78" s="912"/>
      <c r="N78" s="45"/>
    </row>
    <row r="79" spans="1:15" ht="15.75" thickBot="1">
      <c r="B79" s="911" t="s">
        <v>953</v>
      </c>
      <c r="C79" s="865"/>
      <c r="D79" s="865"/>
      <c r="E79" s="865"/>
      <c r="F79" s="865"/>
      <c r="G79" s="865"/>
      <c r="H79" s="865"/>
      <c r="I79" s="865"/>
      <c r="J79" s="865"/>
      <c r="K79" s="865"/>
      <c r="L79" s="865"/>
      <c r="M79" s="866"/>
      <c r="N79" s="301">
        <f>SUM(N73:N78)</f>
        <v>304.57811290607572</v>
      </c>
    </row>
    <row r="80" spans="1:15" ht="15.75" thickBot="1">
      <c r="B80" s="33"/>
      <c r="C80" s="34"/>
      <c r="D80" s="34"/>
      <c r="E80" s="34"/>
      <c r="F80" s="34"/>
      <c r="G80" s="34"/>
      <c r="H80" s="34"/>
      <c r="I80" s="34"/>
      <c r="J80" s="34"/>
      <c r="K80" s="34"/>
      <c r="L80" s="34"/>
      <c r="M80" s="34"/>
      <c r="N80" s="35"/>
    </row>
    <row r="81" spans="1:14" ht="15.75" thickBot="1">
      <c r="B81" s="822" t="s">
        <v>967</v>
      </c>
      <c r="C81" s="823"/>
      <c r="D81" s="823"/>
      <c r="E81" s="823"/>
      <c r="F81" s="823"/>
      <c r="G81" s="823"/>
      <c r="H81" s="823"/>
      <c r="I81" s="823"/>
      <c r="J81" s="823"/>
      <c r="K81" s="823"/>
      <c r="L81" s="823"/>
      <c r="M81" s="824"/>
      <c r="N81" s="99">
        <f>N43+N55+N68+N79</f>
        <v>16535.478436162448</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67" t="s">
        <v>969</v>
      </c>
      <c r="C85" s="868"/>
      <c r="D85" s="868"/>
      <c r="E85" s="868"/>
      <c r="F85" s="868"/>
      <c r="G85" s="868"/>
      <c r="H85" s="868"/>
      <c r="I85" s="314"/>
      <c r="J85" s="334"/>
      <c r="K85" s="302" t="s">
        <v>970</v>
      </c>
      <c r="L85" s="869" t="s">
        <v>971</v>
      </c>
      <c r="M85" s="870"/>
      <c r="N85" s="303"/>
    </row>
    <row r="86" spans="1:14">
      <c r="B86" s="855" t="s">
        <v>972</v>
      </c>
      <c r="C86" s="856"/>
      <c r="D86" s="856"/>
      <c r="E86" s="856"/>
      <c r="F86" s="856"/>
      <c r="G86" s="856"/>
      <c r="H86" s="856"/>
      <c r="I86" s="87"/>
      <c r="J86" s="88"/>
      <c r="K86" s="304">
        <v>0.2</v>
      </c>
      <c r="L86" s="857">
        <f>N81*K86</f>
        <v>3307.0956872324896</v>
      </c>
      <c r="M86" s="858"/>
      <c r="N86" s="51"/>
    </row>
    <row r="87" spans="1:14">
      <c r="B87" s="89" t="s">
        <v>973</v>
      </c>
      <c r="C87" s="90"/>
      <c r="D87" s="90"/>
      <c r="E87" s="90"/>
      <c r="F87" s="90"/>
      <c r="G87" s="90"/>
      <c r="H87" s="90"/>
      <c r="I87" s="87"/>
      <c r="J87" s="88"/>
      <c r="K87" s="304">
        <v>0.05</v>
      </c>
      <c r="L87" s="857">
        <f>N81*K87</f>
        <v>826.7739218081224</v>
      </c>
      <c r="M87" s="858"/>
      <c r="N87" s="51"/>
    </row>
    <row r="88" spans="1:14" ht="15.75" thickBot="1">
      <c r="B88" s="91" t="s">
        <v>974</v>
      </c>
      <c r="C88" s="92"/>
      <c r="D88" s="92"/>
      <c r="E88" s="92"/>
      <c r="F88" s="92"/>
      <c r="G88" s="92"/>
      <c r="H88" s="92"/>
      <c r="I88" s="93"/>
      <c r="J88" s="94"/>
      <c r="K88" s="305">
        <v>0.05</v>
      </c>
      <c r="L88" s="859">
        <f>N81*K88</f>
        <v>826.7739218081224</v>
      </c>
      <c r="M88" s="860"/>
      <c r="N88" s="51"/>
    </row>
    <row r="89" spans="1:14" ht="15.75" thickBot="1">
      <c r="B89" s="822" t="s">
        <v>953</v>
      </c>
      <c r="C89" s="823"/>
      <c r="D89" s="823"/>
      <c r="E89" s="823"/>
      <c r="F89" s="823"/>
      <c r="G89" s="823"/>
      <c r="H89" s="823"/>
      <c r="I89" s="823"/>
      <c r="J89" s="823"/>
      <c r="K89" s="823"/>
      <c r="L89" s="823"/>
      <c r="M89" s="824"/>
      <c r="N89" s="52">
        <f>L86+L87+L88</f>
        <v>4960.6435308487344</v>
      </c>
    </row>
    <row r="90" spans="1:14" ht="15.75" thickBot="1">
      <c r="B90" s="33"/>
      <c r="C90" s="34"/>
      <c r="D90" s="34"/>
      <c r="E90" s="34"/>
      <c r="F90" s="34"/>
      <c r="G90" s="34"/>
      <c r="H90" s="34"/>
      <c r="I90" s="34"/>
      <c r="J90" s="34"/>
      <c r="K90" s="34"/>
      <c r="L90" s="34"/>
      <c r="M90" s="34"/>
      <c r="N90" s="35"/>
    </row>
    <row r="91" spans="1:14" ht="15.75" thickBot="1">
      <c r="A91" t="s">
        <v>2016</v>
      </c>
      <c r="B91" s="822" t="s">
        <v>975</v>
      </c>
      <c r="C91" s="823"/>
      <c r="D91" s="823"/>
      <c r="E91" s="823"/>
      <c r="F91" s="823"/>
      <c r="G91" s="823"/>
      <c r="H91" s="823"/>
      <c r="I91" s="823"/>
      <c r="J91" s="823"/>
      <c r="K91" s="823"/>
      <c r="L91" s="823"/>
      <c r="M91" s="824"/>
      <c r="N91" s="188">
        <f>N81+N89</f>
        <v>21496.121967011182</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976</v>
      </c>
      <c r="F96" s="53"/>
      <c r="G96" s="53"/>
      <c r="H96" s="53"/>
      <c r="I96" s="53"/>
      <c r="J96" s="53"/>
      <c r="K96" s="12"/>
      <c r="L96" s="12"/>
      <c r="M96" s="12"/>
      <c r="N96" s="17"/>
    </row>
    <row r="97" spans="2:14">
      <c r="B97" s="16"/>
      <c r="C97" s="12"/>
      <c r="D97" s="12"/>
      <c r="E97" s="12" t="s">
        <v>977</v>
      </c>
      <c r="F97" s="12"/>
      <c r="G97" s="12"/>
      <c r="H97" s="12"/>
      <c r="I97" s="12"/>
      <c r="J97" s="12"/>
      <c r="K97" s="12"/>
      <c r="L97" s="12"/>
      <c r="M97" s="12"/>
      <c r="N97" s="17"/>
    </row>
    <row r="98" spans="2:14">
      <c r="B98" s="16"/>
      <c r="C98" s="12"/>
      <c r="D98" s="12"/>
      <c r="E98" s="12" t="s">
        <v>978</v>
      </c>
      <c r="F98" s="12"/>
      <c r="G98" s="12"/>
      <c r="H98" s="12"/>
      <c r="I98" s="12"/>
      <c r="J98" s="12"/>
      <c r="K98" s="12"/>
      <c r="L98" s="12"/>
      <c r="M98" s="12"/>
      <c r="N98" s="17"/>
    </row>
    <row r="99" spans="2:14">
      <c r="B99" s="16"/>
      <c r="C99" s="12"/>
      <c r="D99" s="12"/>
      <c r="E99" s="12" t="s">
        <v>979</v>
      </c>
      <c r="F99" s="12"/>
      <c r="G99" s="12"/>
      <c r="H99" s="12"/>
      <c r="I99" s="12"/>
      <c r="J99" s="12"/>
      <c r="K99" s="12"/>
      <c r="L99" s="12"/>
      <c r="M99" s="12"/>
      <c r="N99" s="17"/>
    </row>
    <row r="100" spans="2:14" ht="15.75" thickBot="1">
      <c r="B100" s="16"/>
      <c r="C100" s="12"/>
      <c r="D100" s="12"/>
      <c r="E100" s="12"/>
      <c r="F100" s="12" t="s">
        <v>980</v>
      </c>
      <c r="G100" s="12"/>
      <c r="H100" s="12"/>
      <c r="I100" s="12"/>
      <c r="J100" s="12"/>
      <c r="K100" s="12"/>
      <c r="L100" s="12"/>
      <c r="M100" s="12"/>
      <c r="N100" s="17"/>
    </row>
    <row r="101" spans="2:14">
      <c r="B101" s="227" t="s">
        <v>2216</v>
      </c>
      <c r="C101" s="228"/>
      <c r="D101" s="228"/>
      <c r="E101" s="228"/>
      <c r="F101" s="228"/>
      <c r="G101" s="228"/>
      <c r="H101" s="228"/>
      <c r="I101" s="228"/>
      <c r="J101" s="228"/>
      <c r="K101" s="228"/>
      <c r="L101" s="228"/>
      <c r="M101" s="228"/>
      <c r="N101" s="229"/>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ht="15.75" thickBot="1">
      <c r="B105" s="233"/>
      <c r="C105" s="234"/>
      <c r="D105" s="234"/>
      <c r="E105" s="234"/>
      <c r="F105" s="234"/>
      <c r="G105" s="234"/>
      <c r="H105" s="234"/>
      <c r="I105" s="234"/>
      <c r="J105" s="234"/>
      <c r="K105" s="234"/>
      <c r="L105" s="234"/>
      <c r="M105" s="234"/>
      <c r="N105" s="235"/>
    </row>
    <row r="106" spans="2:14">
      <c r="B106" s="236"/>
      <c r="C106" s="237"/>
      <c r="D106" s="237"/>
      <c r="E106" s="237"/>
      <c r="F106" s="237"/>
      <c r="G106" s="237"/>
      <c r="H106" s="237"/>
      <c r="I106" s="237"/>
      <c r="J106" s="237"/>
      <c r="K106" s="237"/>
      <c r="L106" s="237"/>
      <c r="M106" s="237"/>
      <c r="N106" s="238"/>
    </row>
    <row r="107" spans="2:14">
      <c r="B107" s="222" t="s">
        <v>2217</v>
      </c>
      <c r="C107" s="31"/>
      <c r="D107" s="31"/>
      <c r="E107" s="31"/>
      <c r="F107" s="31"/>
      <c r="G107" s="31"/>
      <c r="H107" s="31"/>
      <c r="I107" s="31"/>
      <c r="J107" s="31"/>
      <c r="K107" s="31"/>
      <c r="L107" s="31"/>
      <c r="M107" s="31"/>
      <c r="N107" s="32"/>
    </row>
    <row r="108" spans="2:14" ht="15" customHeight="1">
      <c r="B108" s="825" t="s">
        <v>2218</v>
      </c>
      <c r="C108" s="826"/>
      <c r="D108" s="826"/>
      <c r="E108" s="826"/>
      <c r="F108" s="826"/>
      <c r="G108" s="826"/>
      <c r="H108" s="826"/>
      <c r="I108" s="826"/>
      <c r="J108" s="826"/>
      <c r="K108" s="826"/>
      <c r="L108" s="826"/>
      <c r="M108" s="826"/>
      <c r="N108" s="827"/>
    </row>
    <row r="109" spans="2:14" ht="15" customHeight="1">
      <c r="B109" s="825"/>
      <c r="C109" s="826"/>
      <c r="D109" s="826"/>
      <c r="E109" s="826"/>
      <c r="F109" s="826"/>
      <c r="G109" s="826"/>
      <c r="H109" s="826"/>
      <c r="I109" s="826"/>
      <c r="J109" s="826"/>
      <c r="K109" s="826"/>
      <c r="L109" s="826"/>
      <c r="M109" s="826"/>
      <c r="N109" s="827"/>
    </row>
    <row r="110" spans="2:14" ht="32.25" customHeight="1">
      <c r="B110" s="828" t="s">
        <v>2219</v>
      </c>
      <c r="C110" s="829"/>
      <c r="D110" s="829"/>
      <c r="E110" s="829"/>
      <c r="F110" s="829"/>
      <c r="G110" s="829"/>
      <c r="H110" s="829"/>
      <c r="I110" s="829"/>
      <c r="J110" s="829"/>
      <c r="K110" s="829"/>
      <c r="L110" s="829"/>
      <c r="M110" s="829"/>
      <c r="N110" s="830"/>
    </row>
    <row r="111" spans="2:14">
      <c r="B111" s="828"/>
      <c r="C111" s="829"/>
      <c r="D111" s="829"/>
      <c r="E111" s="829"/>
      <c r="F111" s="829"/>
      <c r="G111" s="829"/>
      <c r="H111" s="829"/>
      <c r="I111" s="829"/>
      <c r="J111" s="829"/>
      <c r="K111" s="829"/>
      <c r="L111" s="829"/>
      <c r="M111" s="829"/>
      <c r="N111" s="830"/>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222"/>
      <c r="C115" s="31"/>
      <c r="D115" s="31"/>
      <c r="E115" s="31"/>
      <c r="F115" s="31"/>
      <c r="G115" s="31"/>
      <c r="H115" s="31"/>
      <c r="I115" s="31"/>
      <c r="J115" s="31"/>
      <c r="K115" s="31"/>
      <c r="L115" s="31"/>
      <c r="M115" s="31"/>
      <c r="N115" s="32"/>
    </row>
    <row r="116" spans="2:14">
      <c r="B116" s="16"/>
      <c r="C116" s="12"/>
      <c r="D116" s="12"/>
      <c r="E116" s="12" t="s">
        <v>976</v>
      </c>
      <c r="F116" s="53"/>
      <c r="G116" s="53"/>
      <c r="H116" s="12"/>
      <c r="I116" s="12"/>
      <c r="J116" s="12"/>
      <c r="K116" s="12"/>
      <c r="L116" s="12"/>
      <c r="M116" s="12"/>
      <c r="N116" s="17"/>
    </row>
    <row r="117" spans="2:14">
      <c r="B117" s="16"/>
      <c r="C117" s="12"/>
      <c r="D117" s="12"/>
      <c r="E117" s="54" t="s">
        <v>977</v>
      </c>
      <c r="F117" s="12"/>
      <c r="G117" s="12"/>
      <c r="H117" s="54"/>
      <c r="I117" s="54"/>
      <c r="J117" s="54"/>
      <c r="K117" s="12"/>
      <c r="L117" s="12"/>
      <c r="M117" s="12"/>
      <c r="N117" s="17"/>
    </row>
    <row r="118" spans="2:14">
      <c r="B118" s="16"/>
      <c r="C118" s="12"/>
      <c r="D118" s="12"/>
      <c r="E118" s="55" t="s">
        <v>981</v>
      </c>
      <c r="F118" s="12"/>
      <c r="G118" s="12"/>
      <c r="H118" s="55"/>
      <c r="I118" s="55"/>
      <c r="J118" s="55"/>
      <c r="K118" s="12"/>
      <c r="L118" s="12"/>
      <c r="M118" s="12"/>
      <c r="N118" s="17"/>
    </row>
    <row r="119" spans="2:14">
      <c r="B119" s="56"/>
      <c r="C119" s="31"/>
      <c r="D119" s="31"/>
      <c r="E119" s="12" t="s">
        <v>979</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2220</v>
      </c>
      <c r="C121" s="55"/>
      <c r="D121" s="55"/>
      <c r="E121" s="12"/>
      <c r="F121" s="12"/>
      <c r="G121" s="12"/>
      <c r="H121" s="12"/>
      <c r="I121" s="12"/>
      <c r="J121" s="888"/>
      <c r="K121" s="888"/>
      <c r="L121" s="888"/>
      <c r="M121" s="888"/>
      <c r="N121" s="889"/>
    </row>
    <row r="122" spans="2:14" ht="15.75" thickBot="1">
      <c r="B122" s="261" t="s">
        <v>2221</v>
      </c>
      <c r="C122" s="393"/>
      <c r="D122" s="393"/>
      <c r="E122" s="57"/>
      <c r="F122" s="57"/>
      <c r="G122" s="57"/>
      <c r="H122" s="57"/>
      <c r="I122" s="57"/>
      <c r="J122" s="890"/>
      <c r="K122" s="890"/>
      <c r="L122" s="890"/>
      <c r="M122" s="890"/>
      <c r="N122" s="891"/>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1014</v>
      </c>
      <c r="C31" s="81" t="s">
        <v>1193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312</v>
      </c>
      <c r="B36" s="871" t="str">
        <f>VLOOKUP(A36,EQUIPOS!A6:D154,3,FALSE)</f>
        <v>Retroexcavadora sobre oruga, potencia 138 HP, balde de 1,5 m3.</v>
      </c>
      <c r="C36" s="872"/>
      <c r="D36" s="872"/>
      <c r="E36" s="872"/>
      <c r="F36" s="872"/>
      <c r="G36" s="872"/>
      <c r="H36" s="873"/>
      <c r="I36" s="267"/>
      <c r="J36" s="268"/>
      <c r="K36" s="269">
        <f>VLOOKUP(A36,EQUIPOS!A6:D163,4,FALSE)</f>
        <v>193090.57042999921</v>
      </c>
      <c r="L36" s="270"/>
      <c r="M36" s="271">
        <v>66</v>
      </c>
      <c r="N36" s="272">
        <f>K36/M36</f>
        <v>2925.6147034848364</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1.0252083333333333</v>
      </c>
    </row>
    <row r="43" spans="1:14" ht="15.75" thickBot="1">
      <c r="B43" s="822" t="s">
        <v>953</v>
      </c>
      <c r="C43" s="823"/>
      <c r="D43" s="823"/>
      <c r="E43" s="823"/>
      <c r="F43" s="823"/>
      <c r="G43" s="823"/>
      <c r="H43" s="823"/>
      <c r="I43" s="823"/>
      <c r="J43" s="823"/>
      <c r="K43" s="823"/>
      <c r="L43" s="823"/>
      <c r="M43" s="824"/>
      <c r="N43" s="394">
        <f>SUM(N36:N42)</f>
        <v>2926.6399118181698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102.52083333333333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3029.1607451515033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605.83214903030068</v>
      </c>
      <c r="M83" s="858"/>
      <c r="N83" s="51"/>
    </row>
    <row r="84" spans="1:14">
      <c r="B84" s="89" t="s">
        <v>973</v>
      </c>
      <c r="C84" s="90"/>
      <c r="D84" s="90"/>
      <c r="E84" s="90"/>
      <c r="F84" s="90"/>
      <c r="G84" s="90"/>
      <c r="H84" s="90"/>
      <c r="I84" s="87"/>
      <c r="J84" s="88"/>
      <c r="K84" s="304">
        <v>0.05</v>
      </c>
      <c r="L84" s="857">
        <f>N78*K84</f>
        <v>151.45803725757517</v>
      </c>
      <c r="M84" s="858"/>
      <c r="N84" s="51"/>
    </row>
    <row r="85" spans="1:14" ht="15.75" thickBot="1">
      <c r="B85" s="91" t="s">
        <v>974</v>
      </c>
      <c r="C85" s="92"/>
      <c r="D85" s="92"/>
      <c r="E85" s="92"/>
      <c r="F85" s="92"/>
      <c r="G85" s="92"/>
      <c r="H85" s="92"/>
      <c r="I85" s="93"/>
      <c r="J85" s="94"/>
      <c r="K85" s="305">
        <v>0.05</v>
      </c>
      <c r="L85" s="859">
        <f>N78*K85</f>
        <v>151.45803725757517</v>
      </c>
      <c r="M85" s="860"/>
      <c r="N85" s="51"/>
    </row>
    <row r="86" spans="1:14" ht="15.75" thickBot="1">
      <c r="B86" s="822" t="s">
        <v>953</v>
      </c>
      <c r="C86" s="823"/>
      <c r="D86" s="823"/>
      <c r="E86" s="823"/>
      <c r="F86" s="823"/>
      <c r="G86" s="823"/>
      <c r="H86" s="823"/>
      <c r="I86" s="823"/>
      <c r="J86" s="823"/>
      <c r="K86" s="823"/>
      <c r="L86" s="823"/>
      <c r="M86" s="824"/>
      <c r="N86" s="52">
        <f>L83+L84+L85</f>
        <v>908.74822354545097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3937.9089686969542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1015</v>
      </c>
      <c r="C31" s="81" t="s">
        <v>1194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148</v>
      </c>
      <c r="B36" s="871" t="str">
        <f>VLOOKUP(A36,EQUIPOS!A6:D154,3,FALSE)</f>
        <v>Cargador : Potencia en el volante 110 hp, Clasificación de RPM del motor 2300.</v>
      </c>
      <c r="C36" s="872"/>
      <c r="D36" s="872"/>
      <c r="E36" s="872"/>
      <c r="F36" s="872"/>
      <c r="G36" s="872"/>
      <c r="H36" s="873"/>
      <c r="I36" s="267"/>
      <c r="J36" s="268"/>
      <c r="K36" s="269">
        <f>VLOOKUP(A36,EQUIPOS!A6:D163,4,FALSE)</f>
        <v>101908.91217138847</v>
      </c>
      <c r="L36" s="270"/>
      <c r="M36" s="271">
        <v>66</v>
      </c>
      <c r="N36" s="272">
        <f>K36/M36</f>
        <v>1544.0744268392191</v>
      </c>
    </row>
    <row r="37" spans="1:14">
      <c r="A37" s="108" t="s">
        <v>129</v>
      </c>
      <c r="B37" s="871" t="str">
        <f>VLOOKUP(A37,EQUIPOS!A7:D154,3,FALSE)</f>
        <v xml:space="preserve">Buldozer, Potencia al volante de 140 HP, motor de 2200 RPM, longitud de hoja 4,80m. </v>
      </c>
      <c r="C37" s="872"/>
      <c r="D37" s="872"/>
      <c r="E37" s="872"/>
      <c r="F37" s="872"/>
      <c r="G37" s="872"/>
      <c r="H37" s="873"/>
      <c r="I37" s="267"/>
      <c r="J37" s="268"/>
      <c r="K37" s="269">
        <f>VLOOKUP(A37,EQUIPOS!A7:D164,4,FALSE)</f>
        <v>150181.55477888827</v>
      </c>
      <c r="L37" s="270"/>
      <c r="M37" s="271">
        <v>100</v>
      </c>
      <c r="N37" s="272">
        <f>K37/M37</f>
        <v>1501.8155477888827</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2.0504166666666666</v>
      </c>
    </row>
    <row r="43" spans="1:14" ht="15.75" thickBot="1">
      <c r="B43" s="822" t="s">
        <v>953</v>
      </c>
      <c r="C43" s="823"/>
      <c r="D43" s="823"/>
      <c r="E43" s="823"/>
      <c r="F43" s="823"/>
      <c r="G43" s="823"/>
      <c r="H43" s="823"/>
      <c r="I43" s="823"/>
      <c r="J43" s="823"/>
      <c r="K43" s="823"/>
      <c r="L43" s="823"/>
      <c r="M43" s="824"/>
      <c r="N43" s="394">
        <f>SUM(N36:N42)</f>
        <v>3047.9403912947682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444</v>
      </c>
      <c r="B48" s="43" t="str">
        <f>VLOOKUP(A48,MATERIALES!A4:D373,3,FALSE)</f>
        <v>Disposición de material de derrumbe</v>
      </c>
      <c r="C48" s="281"/>
      <c r="D48" s="281"/>
      <c r="E48" s="281"/>
      <c r="F48" s="281"/>
      <c r="G48" s="281"/>
      <c r="H48" s="281"/>
      <c r="I48" s="268"/>
      <c r="J48" s="224" t="str">
        <f>VLOOKUP(A48,MATERIALES!A4:D373,2,FALSE)</f>
        <v>m3</v>
      </c>
      <c r="K48" s="282">
        <v>1</v>
      </c>
      <c r="L48" s="267"/>
      <c r="M48" s="283">
        <f>VLOOKUP(A48,MATERIALES!A4:D395,4,FALSE)</f>
        <v>3030.0564802081426</v>
      </c>
      <c r="N48" s="272">
        <f>K48*M48</f>
        <v>3030.0564802081426</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3030.0564802081426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528</v>
      </c>
      <c r="N70" s="395">
        <f>K70/M70</f>
        <v>205.04166666666666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205.04166666666666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6283.0385381695778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1256.6077076339157</v>
      </c>
      <c r="M83" s="858"/>
      <c r="N83" s="51"/>
    </row>
    <row r="84" spans="1:14">
      <c r="B84" s="89" t="s">
        <v>973</v>
      </c>
      <c r="C84" s="90"/>
      <c r="D84" s="90"/>
      <c r="E84" s="90"/>
      <c r="F84" s="90"/>
      <c r="G84" s="90"/>
      <c r="H84" s="90"/>
      <c r="I84" s="87"/>
      <c r="J84" s="88"/>
      <c r="K84" s="304">
        <v>0.05</v>
      </c>
      <c r="L84" s="857">
        <f>N78*K84</f>
        <v>314.15192690847891</v>
      </c>
      <c r="M84" s="858"/>
      <c r="N84" s="51"/>
    </row>
    <row r="85" spans="1:14" ht="15.75" thickBot="1">
      <c r="B85" s="91" t="s">
        <v>974</v>
      </c>
      <c r="C85" s="92"/>
      <c r="D85" s="92"/>
      <c r="E85" s="92"/>
      <c r="F85" s="92"/>
      <c r="G85" s="92"/>
      <c r="H85" s="92"/>
      <c r="I85" s="93"/>
      <c r="J85" s="94"/>
      <c r="K85" s="305">
        <v>0.05</v>
      </c>
      <c r="L85" s="859">
        <f>N78*K85</f>
        <v>314.15192690847891</v>
      </c>
      <c r="M85" s="860"/>
      <c r="N85" s="51"/>
    </row>
    <row r="86" spans="1:14" ht="15.75" thickBot="1">
      <c r="B86" s="822" t="s">
        <v>953</v>
      </c>
      <c r="C86" s="823"/>
      <c r="D86" s="823"/>
      <c r="E86" s="823"/>
      <c r="F86" s="823"/>
      <c r="G86" s="823"/>
      <c r="H86" s="823"/>
      <c r="I86" s="823"/>
      <c r="J86" s="823"/>
      <c r="K86" s="823"/>
      <c r="L86" s="823"/>
      <c r="M86" s="824"/>
      <c r="N86" s="52">
        <f>L83+L84+L85</f>
        <v>1884.9115614508733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8167.9500996204515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1016</v>
      </c>
      <c r="C31" s="81" t="s">
        <v>1195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129</v>
      </c>
      <c r="B36" s="871" t="str">
        <f>VLOOKUP(A36,EQUIPOS!A6:D154,3,FALSE)</f>
        <v xml:space="preserve">Buldozer, Potencia al volante de 140 HP, motor de 2200 RPM, longitud de hoja 4,80m. </v>
      </c>
      <c r="C36" s="872"/>
      <c r="D36" s="872"/>
      <c r="E36" s="872"/>
      <c r="F36" s="872"/>
      <c r="G36" s="872"/>
      <c r="H36" s="873"/>
      <c r="I36" s="267"/>
      <c r="J36" s="268"/>
      <c r="K36" s="269">
        <f>VLOOKUP(A36,EQUIPOS!A6:D163,4,FALSE)</f>
        <v>150181.55477888827</v>
      </c>
      <c r="L36" s="464"/>
      <c r="M36" s="283">
        <v>50</v>
      </c>
      <c r="N36" s="272">
        <f>K36/M36</f>
        <v>3003.6310955777653</v>
      </c>
    </row>
    <row r="37" spans="1:14">
      <c r="A37" s="108" t="s">
        <v>152</v>
      </c>
      <c r="B37" s="871" t="str">
        <f>VLOOKUP(A37,EQUIPOS!A7:D154,3,FALSE)</f>
        <v xml:space="preserve">Carrotanque de agua(1000 Galones) </v>
      </c>
      <c r="C37" s="872"/>
      <c r="D37" s="872"/>
      <c r="E37" s="872"/>
      <c r="F37" s="872"/>
      <c r="G37" s="872"/>
      <c r="H37" s="873"/>
      <c r="I37" s="267"/>
      <c r="J37" s="268"/>
      <c r="K37" s="269">
        <f>VLOOKUP(A37,EQUIPOS!A7:D164,4,FALSE)</f>
        <v>63754.972517069342</v>
      </c>
      <c r="L37" s="464"/>
      <c r="M37" s="283">
        <v>50</v>
      </c>
      <c r="N37" s="272">
        <f>K37/M37</f>
        <v>1275.0994503413867</v>
      </c>
    </row>
    <row r="38" spans="1:14">
      <c r="A38" s="205" t="s">
        <v>269</v>
      </c>
      <c r="B38" s="871" t="str">
        <f>VLOOKUP(A38,EQUIPOS!A8:D154,3,FALSE)</f>
        <v>Motoniveladora  potencia 215 HP, ancho de cuchilla 4,27 m, peso 18 ton.</v>
      </c>
      <c r="C38" s="872"/>
      <c r="D38" s="872"/>
      <c r="E38" s="872"/>
      <c r="F38" s="872"/>
      <c r="G38" s="872"/>
      <c r="H38" s="873"/>
      <c r="I38" s="267"/>
      <c r="J38" s="268"/>
      <c r="K38" s="269">
        <f>VLOOKUP(A38,EQUIPOS!A8:D165,4,FALSE)</f>
        <v>184508.76729977701</v>
      </c>
      <c r="L38" s="464"/>
      <c r="M38" s="283">
        <v>50</v>
      </c>
      <c r="N38" s="272">
        <f>K38/M38</f>
        <v>3690.1753459955403</v>
      </c>
    </row>
    <row r="39" spans="1:14">
      <c r="A39" s="205" t="s">
        <v>365</v>
      </c>
      <c r="B39" s="871" t="str">
        <f>VLOOKUP(A39,EQUIPOS!A9:D154,3,FALSE)</f>
        <v xml:space="preserve">Vibrocompatador, potencia 153 HP, peso 10 Ton. </v>
      </c>
      <c r="C39" s="872"/>
      <c r="D39" s="872"/>
      <c r="E39" s="872"/>
      <c r="F39" s="872"/>
      <c r="G39" s="872"/>
      <c r="H39" s="873"/>
      <c r="I39" s="874"/>
      <c r="J39" s="875"/>
      <c r="K39" s="269">
        <f>VLOOKUP(A39,EQUIPOS!A9:D166,4,FALSE)</f>
        <v>101908.91217138847</v>
      </c>
      <c r="L39" s="952">
        <v>50</v>
      </c>
      <c r="M39" s="953"/>
      <c r="N39" s="272">
        <f>K39/L39</f>
        <v>2038.1782434277693</v>
      </c>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10007.084135342462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400</v>
      </c>
      <c r="N70" s="395">
        <f>K70/M70</f>
        <v>266.71560903601994</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400</v>
      </c>
      <c r="N71" s="395">
        <f>K71/M71</f>
        <v>135.32749999999999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402.04310903601993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10409.127244378482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2081.8254488756966</v>
      </c>
      <c r="M83" s="858"/>
      <c r="N83" s="51"/>
    </row>
    <row r="84" spans="1:14">
      <c r="B84" s="89" t="s">
        <v>973</v>
      </c>
      <c r="C84" s="90"/>
      <c r="D84" s="90"/>
      <c r="E84" s="90"/>
      <c r="F84" s="90"/>
      <c r="G84" s="90"/>
      <c r="H84" s="90"/>
      <c r="I84" s="87"/>
      <c r="J84" s="88"/>
      <c r="K84" s="304">
        <v>0.05</v>
      </c>
      <c r="L84" s="857">
        <f>N78*K84</f>
        <v>520.45636221892414</v>
      </c>
      <c r="M84" s="858"/>
      <c r="N84" s="51"/>
    </row>
    <row r="85" spans="1:14" ht="15.75" thickBot="1">
      <c r="B85" s="91" t="s">
        <v>974</v>
      </c>
      <c r="C85" s="92"/>
      <c r="D85" s="92"/>
      <c r="E85" s="92"/>
      <c r="F85" s="92"/>
      <c r="G85" s="92"/>
      <c r="H85" s="92"/>
      <c r="I85" s="93"/>
      <c r="J85" s="94"/>
      <c r="K85" s="305">
        <v>0.05</v>
      </c>
      <c r="L85" s="859">
        <f>N78*K85</f>
        <v>520.45636221892414</v>
      </c>
      <c r="M85" s="860"/>
      <c r="N85" s="51"/>
    </row>
    <row r="86" spans="1:14" ht="15.75" thickBot="1">
      <c r="B86" s="822" t="s">
        <v>953</v>
      </c>
      <c r="C86" s="823"/>
      <c r="D86" s="823"/>
      <c r="E86" s="823"/>
      <c r="F86" s="823"/>
      <c r="G86" s="823"/>
      <c r="H86" s="823"/>
      <c r="I86" s="823"/>
      <c r="J86" s="823"/>
      <c r="K86" s="823"/>
      <c r="L86" s="823"/>
      <c r="M86" s="824"/>
      <c r="N86" s="52">
        <f>L83+L84+L85</f>
        <v>3122.7381733135453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13531.865417692028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1017</v>
      </c>
      <c r="C31" s="81" t="s">
        <v>1196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129</v>
      </c>
      <c r="B36" s="871" t="str">
        <f>VLOOKUP(A36,EQUIPOS!A6:D154,3,FALSE)</f>
        <v xml:space="preserve">Buldozer, Potencia al volante de 140 HP, motor de 2200 RPM, longitud de hoja 4,80m. </v>
      </c>
      <c r="C36" s="872"/>
      <c r="D36" s="872"/>
      <c r="E36" s="872"/>
      <c r="F36" s="872"/>
      <c r="G36" s="872"/>
      <c r="H36" s="873"/>
      <c r="I36" s="267"/>
      <c r="J36" s="268"/>
      <c r="K36" s="269">
        <f>VLOOKUP(A36,EQUIPOS!A6:D163,4,FALSE)</f>
        <v>150181.55477888827</v>
      </c>
      <c r="L36" s="270"/>
      <c r="M36" s="271">
        <v>40</v>
      </c>
      <c r="N36" s="272">
        <f>K36/M36</f>
        <v>3754.5388694722069</v>
      </c>
    </row>
    <row r="37" spans="1:14">
      <c r="A37" s="113" t="s">
        <v>365</v>
      </c>
      <c r="B37" s="871" t="str">
        <f>VLOOKUP(A37,EQUIPOS!A7:D154,3,FALSE)</f>
        <v xml:space="preserve">Vibrocompatador, potencia 153 HP, peso 10 Ton. </v>
      </c>
      <c r="C37" s="872"/>
      <c r="D37" s="872"/>
      <c r="E37" s="872"/>
      <c r="F37" s="872"/>
      <c r="G37" s="872"/>
      <c r="H37" s="873"/>
      <c r="I37" s="267"/>
      <c r="J37" s="268"/>
      <c r="K37" s="269">
        <f>VLOOKUP(A37,EQUIPOS!A7:D164,4,FALSE)</f>
        <v>101908.91217138847</v>
      </c>
      <c r="L37" s="270"/>
      <c r="M37" s="271">
        <v>40</v>
      </c>
      <c r="N37" s="272">
        <f>K37/M37</f>
        <v>2547.7228042847119</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6302.2616737569188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320</v>
      </c>
      <c r="N71" s="395">
        <f>K71/M71</f>
        <v>169.15937500000001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502.55388629502494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6804.815560051944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1360.9631120103888</v>
      </c>
      <c r="M83" s="858"/>
      <c r="N83" s="51"/>
    </row>
    <row r="84" spans="1:14">
      <c r="B84" s="89" t="s">
        <v>973</v>
      </c>
      <c r="C84" s="90"/>
      <c r="D84" s="90"/>
      <c r="E84" s="90"/>
      <c r="F84" s="90"/>
      <c r="G84" s="90"/>
      <c r="H84" s="90"/>
      <c r="I84" s="87"/>
      <c r="J84" s="88"/>
      <c r="K84" s="304">
        <v>0.05</v>
      </c>
      <c r="L84" s="857">
        <f>N78*K84</f>
        <v>340.24077800259721</v>
      </c>
      <c r="M84" s="858"/>
      <c r="N84" s="51"/>
    </row>
    <row r="85" spans="1:14" ht="15.75" thickBot="1">
      <c r="B85" s="91" t="s">
        <v>974</v>
      </c>
      <c r="C85" s="92"/>
      <c r="D85" s="92"/>
      <c r="E85" s="92"/>
      <c r="F85" s="92"/>
      <c r="G85" s="92"/>
      <c r="H85" s="92"/>
      <c r="I85" s="93"/>
      <c r="J85" s="94"/>
      <c r="K85" s="305">
        <v>0.05</v>
      </c>
      <c r="L85" s="859">
        <f>N78*K85</f>
        <v>340.24077800259721</v>
      </c>
      <c r="M85" s="860"/>
      <c r="N85" s="51"/>
    </row>
    <row r="86" spans="1:14" ht="15.75" thickBot="1">
      <c r="B86" s="822" t="s">
        <v>953</v>
      </c>
      <c r="C86" s="823"/>
      <c r="D86" s="823"/>
      <c r="E86" s="823"/>
      <c r="F86" s="823"/>
      <c r="G86" s="823"/>
      <c r="H86" s="823"/>
      <c r="I86" s="823"/>
      <c r="J86" s="823"/>
      <c r="K86" s="823"/>
      <c r="L86" s="823"/>
      <c r="M86" s="824"/>
      <c r="N86" s="52">
        <f>L83+L84+L85</f>
        <v>2041.4446680155831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8846.2602280675274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1018</v>
      </c>
      <c r="C31" s="81" t="s">
        <v>1197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129</v>
      </c>
      <c r="B36" s="871" t="str">
        <f>VLOOKUP(A36,EQUIPOS!A6:D154,3,FALSE)</f>
        <v xml:space="preserve">Buldozer, Potencia al volante de 140 HP, motor de 2200 RPM, longitud de hoja 4,80m. </v>
      </c>
      <c r="C36" s="872"/>
      <c r="D36" s="872"/>
      <c r="E36" s="872"/>
      <c r="F36" s="872"/>
      <c r="G36" s="872"/>
      <c r="H36" s="873"/>
      <c r="I36" s="267"/>
      <c r="J36" s="268"/>
      <c r="K36" s="269">
        <f>VLOOKUP(A36,EQUIPOS!A6:D163,4,FALSE)</f>
        <v>150181.55477888827</v>
      </c>
      <c r="L36" s="270"/>
      <c r="M36" s="271">
        <v>40</v>
      </c>
      <c r="N36" s="272">
        <f>K36/M36</f>
        <v>3754.5388694722069</v>
      </c>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3754.5388694722069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320</v>
      </c>
      <c r="N71" s="395">
        <f>K71/M71</f>
        <v>169.15937500000001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502.55388629502494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4257.0927557672321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851.41855115344651</v>
      </c>
      <c r="M83" s="858"/>
      <c r="N83" s="51"/>
    </row>
    <row r="84" spans="1:14">
      <c r="B84" s="89" t="s">
        <v>973</v>
      </c>
      <c r="C84" s="90"/>
      <c r="D84" s="90"/>
      <c r="E84" s="90"/>
      <c r="F84" s="90"/>
      <c r="G84" s="90"/>
      <c r="H84" s="90"/>
      <c r="I84" s="87"/>
      <c r="J84" s="88"/>
      <c r="K84" s="304">
        <v>0.05</v>
      </c>
      <c r="L84" s="857">
        <f>N78*K84</f>
        <v>212.85463778836163</v>
      </c>
      <c r="M84" s="858"/>
      <c r="N84" s="51"/>
    </row>
    <row r="85" spans="1:14" ht="15.75" thickBot="1">
      <c r="B85" s="91" t="s">
        <v>974</v>
      </c>
      <c r="C85" s="92"/>
      <c r="D85" s="92"/>
      <c r="E85" s="92"/>
      <c r="F85" s="92"/>
      <c r="G85" s="92"/>
      <c r="H85" s="92"/>
      <c r="I85" s="93"/>
      <c r="J85" s="94"/>
      <c r="K85" s="305">
        <v>0.05</v>
      </c>
      <c r="L85" s="859">
        <f>N78*K85</f>
        <v>212.85463778836163</v>
      </c>
      <c r="M85" s="860"/>
      <c r="N85" s="51"/>
    </row>
    <row r="86" spans="1:14" ht="15.75" thickBot="1">
      <c r="B86" s="822" t="s">
        <v>953</v>
      </c>
      <c r="C86" s="823"/>
      <c r="D86" s="823"/>
      <c r="E86" s="823"/>
      <c r="F86" s="823"/>
      <c r="G86" s="823"/>
      <c r="H86" s="823"/>
      <c r="I86" s="823"/>
      <c r="J86" s="823"/>
      <c r="K86" s="823"/>
      <c r="L86" s="823"/>
      <c r="M86" s="824"/>
      <c r="N86" s="52">
        <f>L83+L84+L85</f>
        <v>1277.12782673017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5534.2205824974026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1441</v>
      </c>
      <c r="C31" s="81" t="s">
        <v>2230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2.1494824361440799</v>
      </c>
    </row>
    <row r="43" spans="1:14" ht="15.75" thickBot="1">
      <c r="B43" s="822" t="s">
        <v>953</v>
      </c>
      <c r="C43" s="823"/>
      <c r="D43" s="823"/>
      <c r="E43" s="823"/>
      <c r="F43" s="823"/>
      <c r="G43" s="823"/>
      <c r="H43" s="823"/>
      <c r="I43" s="823"/>
      <c r="J43" s="823"/>
      <c r="K43" s="823"/>
      <c r="L43" s="823"/>
      <c r="M43" s="824"/>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883</v>
      </c>
      <c r="B48" s="43" t="str">
        <f>VLOOKUP(A48,MATERIALES!A14:D378,3,FALSE)</f>
        <v>Geotextil Nt-2500 O Similar (Proveedores, Pavco, Geomatrix, Tensar, Omnes U Otros)</v>
      </c>
      <c r="C48" s="281"/>
      <c r="D48" s="281"/>
      <c r="E48" s="281"/>
      <c r="F48" s="281"/>
      <c r="G48" s="281"/>
      <c r="H48" s="281"/>
      <c r="I48" s="268"/>
      <c r="J48" s="224" t="s">
        <v>233</v>
      </c>
      <c r="K48" s="282">
        <v>1.3</v>
      </c>
      <c r="L48" s="267"/>
      <c r="M48" s="283">
        <f>VLOOKUP(A48,MATERIALES!A6:D374,4,FALSE)</f>
        <v>4969.499985093551</v>
      </c>
      <c r="N48" s="272">
        <f>K48*M48</f>
        <v>6460.3499806216169</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6460.3499806216169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47"/>
      <c r="D59" s="47"/>
      <c r="E59" s="47"/>
      <c r="F59" s="47"/>
      <c r="G59" s="47"/>
      <c r="H59" s="288"/>
      <c r="I59" s="279"/>
      <c r="J59" s="279"/>
      <c r="K59" s="279"/>
      <c r="L59" s="909"/>
      <c r="M59" s="910"/>
      <c r="N59" s="291"/>
    </row>
    <row r="60" spans="1:14" ht="24.75" customHeight="1">
      <c r="B60" s="46"/>
      <c r="C60" s="317"/>
      <c r="D60" s="317"/>
      <c r="E60" s="317"/>
      <c r="F60" s="317"/>
      <c r="G60" s="317"/>
      <c r="H60" s="311"/>
      <c r="I60" s="399"/>
      <c r="J60" s="286"/>
      <c r="K60" s="279"/>
      <c r="L60" s="909"/>
      <c r="M60" s="910"/>
      <c r="N60" s="287"/>
    </row>
    <row r="61" spans="1:14">
      <c r="B61" s="46"/>
      <c r="C61" s="47"/>
      <c r="D61" s="47"/>
      <c r="E61" s="47"/>
      <c r="F61" s="47"/>
      <c r="G61" s="317"/>
      <c r="H61" s="311"/>
      <c r="I61" s="399"/>
      <c r="J61" s="286"/>
      <c r="K61" s="279"/>
      <c r="L61" s="909"/>
      <c r="M61" s="910"/>
      <c r="N61" s="291"/>
    </row>
    <row r="62" spans="1:14">
      <c r="B62" s="46"/>
      <c r="C62" s="47"/>
      <c r="D62" s="47"/>
      <c r="E62" s="47"/>
      <c r="F62" s="47"/>
      <c r="G62" s="47"/>
      <c r="H62" s="288"/>
      <c r="I62" s="279"/>
      <c r="J62" s="279"/>
      <c r="K62" s="279"/>
      <c r="L62" s="909"/>
      <c r="M62" s="910"/>
      <c r="N62" s="291"/>
    </row>
    <row r="63" spans="1:14">
      <c r="B63" s="46"/>
      <c r="C63" s="47"/>
      <c r="D63" s="47"/>
      <c r="E63" s="47"/>
      <c r="F63" s="47"/>
      <c r="G63" s="47"/>
      <c r="H63" s="288"/>
      <c r="I63" s="279"/>
      <c r="J63" s="279"/>
      <c r="K63" s="279"/>
      <c r="L63" s="909"/>
      <c r="M63" s="910"/>
      <c r="N63" s="291"/>
    </row>
    <row r="64" spans="1:14" ht="15.75" thickBot="1">
      <c r="B64" s="465"/>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214.948243614408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6677.4477066721693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1335.4895413344339</v>
      </c>
      <c r="M83" s="858"/>
      <c r="N83" s="51"/>
    </row>
    <row r="84" spans="1:14">
      <c r="B84" s="89" t="s">
        <v>973</v>
      </c>
      <c r="C84" s="90"/>
      <c r="D84" s="90"/>
      <c r="E84" s="90"/>
      <c r="F84" s="90"/>
      <c r="G84" s="90"/>
      <c r="H84" s="90"/>
      <c r="I84" s="87"/>
      <c r="J84" s="88"/>
      <c r="K84" s="304">
        <v>0.05</v>
      </c>
      <c r="L84" s="857">
        <f>N78*K84</f>
        <v>333.87238533360846</v>
      </c>
      <c r="M84" s="858"/>
      <c r="N84" s="51"/>
    </row>
    <row r="85" spans="1:14" ht="15.75" thickBot="1">
      <c r="B85" s="91" t="s">
        <v>974</v>
      </c>
      <c r="C85" s="92"/>
      <c r="D85" s="92"/>
      <c r="E85" s="92"/>
      <c r="F85" s="92"/>
      <c r="G85" s="92"/>
      <c r="H85" s="92"/>
      <c r="I85" s="93"/>
      <c r="J85" s="94"/>
      <c r="K85" s="305">
        <v>0.05</v>
      </c>
      <c r="L85" s="859">
        <f>N78*K85</f>
        <v>333.87238533360846</v>
      </c>
      <c r="M85" s="860"/>
      <c r="N85" s="51"/>
    </row>
    <row r="86" spans="1:14" ht="15.75" thickBot="1">
      <c r="B86" s="822" t="s">
        <v>953</v>
      </c>
      <c r="C86" s="823"/>
      <c r="D86" s="823"/>
      <c r="E86" s="823"/>
      <c r="F86" s="823"/>
      <c r="G86" s="823"/>
      <c r="H86" s="823"/>
      <c r="I86" s="823"/>
      <c r="J86" s="823"/>
      <c r="K86" s="823"/>
      <c r="L86" s="823"/>
      <c r="M86" s="824"/>
      <c r="N86" s="52">
        <f>L83+L84+L85</f>
        <v>2003.2343120016508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8680.6820186738205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1442</v>
      </c>
      <c r="C31" s="81" t="s">
        <v>2020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2.1494824361440799</v>
      </c>
    </row>
    <row r="43" spans="1:14" ht="15.75" thickBot="1">
      <c r="B43" s="822" t="s">
        <v>953</v>
      </c>
      <c r="C43" s="823"/>
      <c r="D43" s="823"/>
      <c r="E43" s="823"/>
      <c r="F43" s="823"/>
      <c r="G43" s="823"/>
      <c r="H43" s="823"/>
      <c r="I43" s="823"/>
      <c r="J43" s="823"/>
      <c r="K43" s="823"/>
      <c r="L43" s="823"/>
      <c r="M43" s="824"/>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470</v>
      </c>
      <c r="B48" s="43" t="str">
        <f>VLOOKUP(A48,MATERIALES!A4:D373,3,FALSE)</f>
        <v>Geomalla Tipo Asphalt</v>
      </c>
      <c r="C48" s="281"/>
      <c r="D48" s="281"/>
      <c r="E48" s="281"/>
      <c r="F48" s="281"/>
      <c r="G48" s="281"/>
      <c r="H48" s="281"/>
      <c r="I48" s="268"/>
      <c r="J48" s="224" t="str">
        <f>VLOOKUP(A48,MATERIALES!A4:D373,2,FALSE)</f>
        <v>m2</v>
      </c>
      <c r="K48" s="282">
        <v>1.2</v>
      </c>
      <c r="L48" s="267"/>
      <c r="M48" s="283">
        <f>VLOOKUP(A48,MATERIALES!A4:D395,4,FALSE)</f>
        <v>4126.9292241458206</v>
      </c>
      <c r="N48" s="272">
        <f>K48*M48</f>
        <v>4952.3150689749846</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4952.3150689749846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47"/>
      <c r="D59" s="47"/>
      <c r="E59" s="47"/>
      <c r="F59" s="47"/>
      <c r="G59" s="47"/>
      <c r="H59" s="288"/>
      <c r="I59" s="279"/>
      <c r="J59" s="279"/>
      <c r="K59" s="279"/>
      <c r="L59" s="909"/>
      <c r="M59" s="910"/>
      <c r="N59" s="291"/>
    </row>
    <row r="60" spans="1:14" ht="24.75" customHeight="1">
      <c r="B60" s="46"/>
      <c r="C60" s="317"/>
      <c r="D60" s="317"/>
      <c r="E60" s="317"/>
      <c r="F60" s="317"/>
      <c r="G60" s="317"/>
      <c r="H60" s="311"/>
      <c r="I60" s="399"/>
      <c r="J60" s="286"/>
      <c r="K60" s="279"/>
      <c r="L60" s="909"/>
      <c r="M60" s="910"/>
      <c r="N60" s="287"/>
    </row>
    <row r="61" spans="1:14">
      <c r="B61" s="46"/>
      <c r="C61" s="47"/>
      <c r="D61" s="47"/>
      <c r="E61" s="47"/>
      <c r="F61" s="47"/>
      <c r="G61" s="317"/>
      <c r="H61" s="311"/>
      <c r="I61" s="399"/>
      <c r="J61" s="286"/>
      <c r="K61" s="279"/>
      <c r="L61" s="909"/>
      <c r="M61" s="910"/>
      <c r="N61" s="291"/>
    </row>
    <row r="62" spans="1:14">
      <c r="B62" s="46"/>
      <c r="C62" s="47"/>
      <c r="D62" s="47"/>
      <c r="E62" s="47"/>
      <c r="F62" s="47"/>
      <c r="G62" s="47"/>
      <c r="H62" s="288"/>
      <c r="I62" s="279"/>
      <c r="J62" s="279"/>
      <c r="K62" s="279"/>
      <c r="L62" s="909"/>
      <c r="M62" s="910"/>
      <c r="N62" s="291"/>
    </row>
    <row r="63" spans="1:14">
      <c r="B63" s="46"/>
      <c r="C63" s="47"/>
      <c r="D63" s="47"/>
      <c r="E63" s="47"/>
      <c r="F63" s="47"/>
      <c r="G63" s="47"/>
      <c r="H63" s="288"/>
      <c r="I63" s="279"/>
      <c r="J63" s="279"/>
      <c r="K63" s="279"/>
      <c r="L63" s="909"/>
      <c r="M63" s="910"/>
      <c r="N63" s="291"/>
    </row>
    <row r="64" spans="1:14" ht="15.75" thickBot="1">
      <c r="B64" s="465"/>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214.948243614408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5169.412795025537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1033.8825590051074</v>
      </c>
      <c r="M83" s="858"/>
      <c r="N83" s="51"/>
    </row>
    <row r="84" spans="1:14">
      <c r="B84" s="89" t="s">
        <v>973</v>
      </c>
      <c r="C84" s="90"/>
      <c r="D84" s="90"/>
      <c r="E84" s="90"/>
      <c r="F84" s="90"/>
      <c r="G84" s="90"/>
      <c r="H84" s="90"/>
      <c r="I84" s="87"/>
      <c r="J84" s="88"/>
      <c r="K84" s="304">
        <v>0.05</v>
      </c>
      <c r="L84" s="857">
        <f>N78*K84</f>
        <v>258.47063975127685</v>
      </c>
      <c r="M84" s="858"/>
      <c r="N84" s="51"/>
    </row>
    <row r="85" spans="1:14" ht="15.75" thickBot="1">
      <c r="B85" s="91" t="s">
        <v>974</v>
      </c>
      <c r="C85" s="92"/>
      <c r="D85" s="92"/>
      <c r="E85" s="92"/>
      <c r="F85" s="92"/>
      <c r="G85" s="92"/>
      <c r="H85" s="92"/>
      <c r="I85" s="93"/>
      <c r="J85" s="94"/>
      <c r="K85" s="305">
        <v>0.05</v>
      </c>
      <c r="L85" s="859">
        <f>N78*K85</f>
        <v>258.47063975127685</v>
      </c>
      <c r="M85" s="860"/>
      <c r="N85" s="51"/>
    </row>
    <row r="86" spans="1:14" ht="15.75" thickBot="1">
      <c r="B86" s="822" t="s">
        <v>953</v>
      </c>
      <c r="C86" s="823"/>
      <c r="D86" s="823"/>
      <c r="E86" s="823"/>
      <c r="F86" s="823"/>
      <c r="G86" s="823"/>
      <c r="H86" s="823"/>
      <c r="I86" s="823"/>
      <c r="J86" s="823"/>
      <c r="K86" s="823"/>
      <c r="L86" s="823"/>
      <c r="M86" s="824"/>
      <c r="N86" s="52">
        <f>L83+L84+L85</f>
        <v>1550.8238385076611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6720.2366335331981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1443</v>
      </c>
      <c r="C31" s="81" t="s">
        <v>1440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129</v>
      </c>
      <c r="B36" s="871" t="str">
        <f>VLOOKUP(A36,EQUIPOS!A6:D186,3,FALSE)</f>
        <v xml:space="preserve">Buldozer, Potencia al volante de 140 HP, motor de 2200 RPM, longitud de hoja 4,80m. </v>
      </c>
      <c r="C36" s="872"/>
      <c r="D36" s="872"/>
      <c r="E36" s="872"/>
      <c r="F36" s="872"/>
      <c r="G36" s="872"/>
      <c r="H36" s="873"/>
      <c r="I36" s="267"/>
      <c r="J36" s="268"/>
      <c r="K36" s="269">
        <f>VLOOKUP(A36,EQUIPOS!A6:D186,4,FALSE)</f>
        <v>150181.55477888827</v>
      </c>
      <c r="L36" s="270"/>
      <c r="M36" s="271">
        <v>45</v>
      </c>
      <c r="N36" s="272">
        <f>K36/M36</f>
        <v>3337.3678839752947</v>
      </c>
    </row>
    <row r="37" spans="1:14">
      <c r="A37" s="113" t="s">
        <v>152</v>
      </c>
      <c r="B37" s="871" t="str">
        <f>VLOOKUP(A37,EQUIPOS!A7:D187,3,FALSE)</f>
        <v xml:space="preserve">Carrotanque de agua(1000 Galones) </v>
      </c>
      <c r="C37" s="872"/>
      <c r="D37" s="872"/>
      <c r="E37" s="872"/>
      <c r="F37" s="872"/>
      <c r="G37" s="872"/>
      <c r="H37" s="873"/>
      <c r="I37" s="267"/>
      <c r="J37" s="268"/>
      <c r="K37" s="269">
        <f>VLOOKUP(A37,EQUIPOS!A7:D187,4,FALSE)</f>
        <v>63754.972517069342</v>
      </c>
      <c r="L37" s="270"/>
      <c r="M37" s="271">
        <v>45</v>
      </c>
      <c r="N37" s="272">
        <f>K37/M37</f>
        <v>1416.7771670459854</v>
      </c>
    </row>
    <row r="38" spans="1:14">
      <c r="A38" t="s">
        <v>269</v>
      </c>
      <c r="B38" s="871" t="str">
        <f>VLOOKUP(A38,EQUIPOS!A8:D188,3,FALSE)</f>
        <v>Motoniveladora  potencia 215 HP, ancho de cuchilla 4,27 m, peso 18 ton.</v>
      </c>
      <c r="C38" s="872"/>
      <c r="D38" s="872"/>
      <c r="E38" s="872"/>
      <c r="F38" s="872"/>
      <c r="G38" s="872"/>
      <c r="H38" s="873"/>
      <c r="I38" s="267"/>
      <c r="J38" s="268"/>
      <c r="K38" s="269">
        <f>VLOOKUP(A38,EQUIPOS!A8:D188,4,FALSE)</f>
        <v>184508.76729977701</v>
      </c>
      <c r="L38" s="270"/>
      <c r="M38" s="271">
        <v>45</v>
      </c>
      <c r="N38" s="272">
        <f>K38/M38</f>
        <v>4100.194828883934</v>
      </c>
    </row>
    <row r="39" spans="1:14">
      <c r="A39" t="s">
        <v>365</v>
      </c>
      <c r="B39" s="871" t="str">
        <f>VLOOKUP(A39,EQUIPOS!A9:D189,3,FALSE)</f>
        <v xml:space="preserve">Vibrocompatador, potencia 153 HP, peso 10 Ton. </v>
      </c>
      <c r="C39" s="872"/>
      <c r="D39" s="872"/>
      <c r="E39" s="872"/>
      <c r="F39" s="872"/>
      <c r="G39" s="872"/>
      <c r="H39" s="873"/>
      <c r="I39" s="874"/>
      <c r="J39" s="875"/>
      <c r="K39" s="269">
        <f>VLOOKUP(A39,EQUIPOS!A9:D189,4,FALSE)</f>
        <v>101908.91217138847</v>
      </c>
      <c r="L39" s="876">
        <v>45</v>
      </c>
      <c r="M39" s="877"/>
      <c r="N39" s="272">
        <f>K39/L39</f>
        <v>2264.6424926975214</v>
      </c>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11.941569089689333</v>
      </c>
    </row>
    <row r="43" spans="1:14" ht="15.75" thickBot="1">
      <c r="B43" s="822" t="s">
        <v>953</v>
      </c>
      <c r="C43" s="823"/>
      <c r="D43" s="823"/>
      <c r="E43" s="823"/>
      <c r="F43" s="823"/>
      <c r="G43" s="823"/>
      <c r="H43" s="823"/>
      <c r="I43" s="823"/>
      <c r="J43" s="823"/>
      <c r="K43" s="823"/>
      <c r="L43" s="823"/>
      <c r="M43" s="824"/>
      <c r="N43" s="394">
        <f>SUM(N36:N42)</f>
        <v>11130.923941692425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550</v>
      </c>
      <c r="B48" s="43" t="str">
        <f>VLOOKUP(A48,MATERIALES!A4:D373,3,FALSE)</f>
        <v>Material seleccionado para Relleno</v>
      </c>
      <c r="C48" s="281"/>
      <c r="D48" s="281"/>
      <c r="E48" s="281"/>
      <c r="F48" s="281"/>
      <c r="G48" s="281"/>
      <c r="H48" s="281"/>
      <c r="I48" s="268"/>
      <c r="J48" s="224" t="str">
        <f>VLOOKUP(A48,MATERIALES!A4:D373,2,FALSE)</f>
        <v>m3</v>
      </c>
      <c r="K48" s="282">
        <v>1.25</v>
      </c>
      <c r="L48" s="267"/>
      <c r="M48" s="400">
        <f>VLOOKUP(A48,MATERIALES!A4:D395,4,FALSE)</f>
        <v>25797.425630756279</v>
      </c>
      <c r="N48" s="272">
        <f>K48*M48</f>
        <v>32246.782038445348</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32246.782038445348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1291</v>
      </c>
      <c r="B59" s="46" t="str">
        <f>VLOOKUP(A59,TRANSPORTE!A5:D104,3,FALSE)</f>
        <v>Transporte de material seleccionado para relleno</v>
      </c>
      <c r="C59" s="47"/>
      <c r="D59" s="47"/>
      <c r="E59" s="47"/>
      <c r="F59" s="47"/>
      <c r="G59" s="47"/>
      <c r="H59" s="288" t="s">
        <v>1999</v>
      </c>
      <c r="I59" s="279">
        <v>1.25</v>
      </c>
      <c r="J59" s="279">
        <v>1</v>
      </c>
      <c r="K59" s="279">
        <f>I59*J59</f>
        <v>1.25</v>
      </c>
      <c r="L59" s="909">
        <f>VLOOKUP(A59,TRANSPORTE!A5:D123,4,FALSE)</f>
        <v>1234.2754057176401</v>
      </c>
      <c r="M59" s="910"/>
      <c r="N59" s="291">
        <f>K59*L59</f>
        <v>1542.84425714705</v>
      </c>
    </row>
    <row r="60" spans="1:14" ht="24.75" customHeight="1">
      <c r="B60" s="46"/>
      <c r="C60" s="317"/>
      <c r="D60" s="317"/>
      <c r="E60" s="317"/>
      <c r="F60" s="317"/>
      <c r="G60" s="317"/>
      <c r="H60" s="311"/>
      <c r="I60" s="399"/>
      <c r="J60" s="286"/>
      <c r="K60" s="279"/>
      <c r="L60" s="909"/>
      <c r="M60" s="910"/>
      <c r="N60" s="287"/>
    </row>
    <row r="61" spans="1:14">
      <c r="B61" s="46"/>
      <c r="C61" s="47"/>
      <c r="D61" s="47"/>
      <c r="E61" s="47"/>
      <c r="F61" s="47"/>
      <c r="G61" s="317"/>
      <c r="H61" s="311"/>
      <c r="I61" s="399"/>
      <c r="J61" s="286"/>
      <c r="K61" s="279"/>
      <c r="L61" s="909"/>
      <c r="M61" s="910"/>
      <c r="N61" s="291"/>
    </row>
    <row r="62" spans="1:14">
      <c r="B62" s="46"/>
      <c r="C62" s="47"/>
      <c r="D62" s="47"/>
      <c r="E62" s="47"/>
      <c r="F62" s="47"/>
      <c r="G62" s="47"/>
      <c r="H62" s="288"/>
      <c r="I62" s="279"/>
      <c r="J62" s="279"/>
      <c r="K62" s="279"/>
      <c r="L62" s="909"/>
      <c r="M62" s="910"/>
      <c r="N62" s="291"/>
    </row>
    <row r="63" spans="1:14">
      <c r="B63" s="46"/>
      <c r="C63" s="47"/>
      <c r="D63" s="47"/>
      <c r="E63" s="47"/>
      <c r="F63" s="47"/>
      <c r="G63" s="47"/>
      <c r="H63" s="288"/>
      <c r="I63" s="279"/>
      <c r="J63" s="279"/>
      <c r="K63" s="279"/>
      <c r="L63" s="909"/>
      <c r="M63" s="910"/>
      <c r="N63" s="291"/>
    </row>
    <row r="64" spans="1:14" ht="15.75" thickBot="1">
      <c r="B64" s="465"/>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SUM(N59:N64)</f>
        <v>1542.84425714705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45517.628691769292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9103.5257383538592</v>
      </c>
      <c r="M83" s="858"/>
      <c r="N83" s="51"/>
    </row>
    <row r="84" spans="1:14">
      <c r="B84" s="89" t="s">
        <v>973</v>
      </c>
      <c r="C84" s="90"/>
      <c r="D84" s="90"/>
      <c r="E84" s="90"/>
      <c r="F84" s="90"/>
      <c r="G84" s="90"/>
      <c r="H84" s="90"/>
      <c r="I84" s="87"/>
      <c r="J84" s="88"/>
      <c r="K84" s="304">
        <v>0.05</v>
      </c>
      <c r="L84" s="857">
        <f>N78*K84</f>
        <v>2275.8814345884648</v>
      </c>
      <c r="M84" s="858"/>
      <c r="N84" s="51"/>
    </row>
    <row r="85" spans="1:14" ht="15.75" thickBot="1">
      <c r="B85" s="91" t="s">
        <v>974</v>
      </c>
      <c r="C85" s="92"/>
      <c r="D85" s="92"/>
      <c r="E85" s="92"/>
      <c r="F85" s="92"/>
      <c r="G85" s="92"/>
      <c r="H85" s="92"/>
      <c r="I85" s="93"/>
      <c r="J85" s="94"/>
      <c r="K85" s="305">
        <v>0.05</v>
      </c>
      <c r="L85" s="859">
        <f>N78*K85</f>
        <v>2275.8814345884648</v>
      </c>
      <c r="M85" s="860"/>
      <c r="N85" s="51"/>
    </row>
    <row r="86" spans="1:14" ht="15.75" thickBot="1">
      <c r="B86" s="822" t="s">
        <v>953</v>
      </c>
      <c r="C86" s="823"/>
      <c r="D86" s="823"/>
      <c r="E86" s="823"/>
      <c r="F86" s="823"/>
      <c r="G86" s="823"/>
      <c r="H86" s="823"/>
      <c r="I86" s="823"/>
      <c r="J86" s="823"/>
      <c r="K86" s="823"/>
      <c r="L86" s="823"/>
      <c r="M86" s="824"/>
      <c r="N86" s="52">
        <f>L83+L84+L85</f>
        <v>13655.288607530787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ROUND((N78+N86),0)</f>
        <v>59173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1444</v>
      </c>
      <c r="C31" s="81" t="s">
        <v>1446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129</v>
      </c>
      <c r="B36" s="871" t="str">
        <f>VLOOKUP(A36,EQUIPOS!A6:D186,3,FALSE)</f>
        <v xml:space="preserve">Buldozer, Potencia al volante de 140 HP, motor de 2200 RPM, longitud de hoja 4,80m. </v>
      </c>
      <c r="C36" s="872"/>
      <c r="D36" s="872"/>
      <c r="E36" s="872"/>
      <c r="F36" s="872"/>
      <c r="G36" s="872"/>
      <c r="H36" s="873"/>
      <c r="I36" s="267"/>
      <c r="J36" s="268"/>
      <c r="K36" s="269">
        <f>VLOOKUP(A36,EQUIPOS!A6:D186,4,FALSE)</f>
        <v>150181.55477888827</v>
      </c>
      <c r="L36" s="270"/>
      <c r="M36" s="271">
        <v>45</v>
      </c>
      <c r="N36" s="272">
        <f>K36/M36</f>
        <v>3337.3678839752947</v>
      </c>
    </row>
    <row r="37" spans="1:14">
      <c r="A37" s="113" t="s">
        <v>152</v>
      </c>
      <c r="B37" s="871" t="str">
        <f>VLOOKUP(A37,EQUIPOS!A7:D187,3,FALSE)</f>
        <v xml:space="preserve">Carrotanque de agua(1000 Galones) </v>
      </c>
      <c r="C37" s="872"/>
      <c r="D37" s="872"/>
      <c r="E37" s="872"/>
      <c r="F37" s="872"/>
      <c r="G37" s="872"/>
      <c r="H37" s="873"/>
      <c r="I37" s="267"/>
      <c r="J37" s="268"/>
      <c r="K37" s="269">
        <f>VLOOKUP(A37,EQUIPOS!A7:D187,4,FALSE)</f>
        <v>63754.972517069342</v>
      </c>
      <c r="L37" s="270"/>
      <c r="M37" s="271">
        <v>45</v>
      </c>
      <c r="N37" s="272">
        <f>K37/M37</f>
        <v>1416.7771670459854</v>
      </c>
    </row>
    <row r="38" spans="1:14">
      <c r="A38" t="s">
        <v>269</v>
      </c>
      <c r="B38" s="871" t="str">
        <f>VLOOKUP(A38,EQUIPOS!A8:D188,3,FALSE)</f>
        <v>Motoniveladora  potencia 215 HP, ancho de cuchilla 4,27 m, peso 18 ton.</v>
      </c>
      <c r="C38" s="872"/>
      <c r="D38" s="872"/>
      <c r="E38" s="872"/>
      <c r="F38" s="872"/>
      <c r="G38" s="872"/>
      <c r="H38" s="873"/>
      <c r="I38" s="267"/>
      <c r="J38" s="268"/>
      <c r="K38" s="269">
        <f>VLOOKUP(A38,EQUIPOS!A8:D188,4,FALSE)</f>
        <v>184508.76729977701</v>
      </c>
      <c r="L38" s="270"/>
      <c r="M38" s="271">
        <v>45</v>
      </c>
      <c r="N38" s="272">
        <f>K38/M38</f>
        <v>4100.194828883934</v>
      </c>
    </row>
    <row r="39" spans="1:14">
      <c r="A39" t="s">
        <v>365</v>
      </c>
      <c r="B39" s="871" t="str">
        <f>VLOOKUP(A39,EQUIPOS!A9:D189,3,FALSE)</f>
        <v xml:space="preserve">Vibrocompatador, potencia 153 HP, peso 10 Ton. </v>
      </c>
      <c r="C39" s="872"/>
      <c r="D39" s="872"/>
      <c r="E39" s="872"/>
      <c r="F39" s="872"/>
      <c r="G39" s="872"/>
      <c r="H39" s="873"/>
      <c r="I39" s="874"/>
      <c r="J39" s="875"/>
      <c r="K39" s="269">
        <f>VLOOKUP(A39,EQUIPOS!A9:D189,4,FALSE)</f>
        <v>101908.91217138847</v>
      </c>
      <c r="L39" s="876">
        <v>45</v>
      </c>
      <c r="M39" s="877"/>
      <c r="N39" s="272">
        <f>K39/L39</f>
        <v>2264.6424926975214</v>
      </c>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11.941569089689333</v>
      </c>
    </row>
    <row r="43" spans="1:14" ht="15.75" thickBot="1">
      <c r="B43" s="822" t="s">
        <v>953</v>
      </c>
      <c r="C43" s="823"/>
      <c r="D43" s="823"/>
      <c r="E43" s="823"/>
      <c r="F43" s="823"/>
      <c r="G43" s="823"/>
      <c r="H43" s="823"/>
      <c r="I43" s="823"/>
      <c r="J43" s="823"/>
      <c r="K43" s="823"/>
      <c r="L43" s="823"/>
      <c r="M43" s="824"/>
      <c r="N43" s="394">
        <f>SUM(N36:N42)</f>
        <v>11130.923941692425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1.25</v>
      </c>
      <c r="L48" s="267"/>
      <c r="M48" s="400">
        <f>VLOOKUP(A48,MATERIALES!A4:D395,4,FALSE)</f>
        <v>56763.377398777608</v>
      </c>
      <c r="N48" s="272">
        <f>K48*M48</f>
        <v>70954.221748472017</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70954.221748472017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909">
        <f>VLOOKUP(A59,TRANSPORTE!A5:D123,4,FALSE)</f>
        <v>1234.2754057176401</v>
      </c>
      <c r="M59" s="910"/>
      <c r="N59" s="291">
        <f>K59*L59</f>
        <v>1542.84425714705</v>
      </c>
    </row>
    <row r="60" spans="1:14" ht="24.75" customHeight="1">
      <c r="B60" s="46"/>
      <c r="C60" s="317"/>
      <c r="D60" s="317"/>
      <c r="E60" s="317"/>
      <c r="F60" s="317"/>
      <c r="G60" s="317"/>
      <c r="H60" s="311"/>
      <c r="I60" s="399"/>
      <c r="J60" s="286"/>
      <c r="K60" s="279"/>
      <c r="L60" s="909"/>
      <c r="M60" s="910"/>
      <c r="N60" s="287"/>
    </row>
    <row r="61" spans="1:14">
      <c r="B61" s="46"/>
      <c r="C61" s="47"/>
      <c r="D61" s="47"/>
      <c r="E61" s="47"/>
      <c r="F61" s="47"/>
      <c r="G61" s="317"/>
      <c r="H61" s="311"/>
      <c r="I61" s="399"/>
      <c r="J61" s="286"/>
      <c r="K61" s="279"/>
      <c r="L61" s="909"/>
      <c r="M61" s="910"/>
      <c r="N61" s="291"/>
    </row>
    <row r="62" spans="1:14">
      <c r="B62" s="46"/>
      <c r="C62" s="47"/>
      <c r="D62" s="47"/>
      <c r="E62" s="47"/>
      <c r="F62" s="47"/>
      <c r="G62" s="47"/>
      <c r="H62" s="288"/>
      <c r="I62" s="279"/>
      <c r="J62" s="279"/>
      <c r="K62" s="279"/>
      <c r="L62" s="909"/>
      <c r="M62" s="910"/>
      <c r="N62" s="291"/>
    </row>
    <row r="63" spans="1:14">
      <c r="B63" s="46"/>
      <c r="C63" s="47"/>
      <c r="D63" s="47"/>
      <c r="E63" s="47"/>
      <c r="F63" s="47"/>
      <c r="G63" s="47"/>
      <c r="H63" s="288"/>
      <c r="I63" s="279"/>
      <c r="J63" s="279"/>
      <c r="K63" s="279"/>
      <c r="L63" s="909"/>
      <c r="M63" s="910"/>
      <c r="N63" s="291"/>
    </row>
    <row r="64" spans="1:14" ht="15.75" thickBot="1">
      <c r="B64" s="465"/>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SUM(N59:N64)</f>
        <v>1542.84425714705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84225.068401795957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16845.013680359192</v>
      </c>
      <c r="M83" s="858"/>
      <c r="N83" s="51"/>
    </row>
    <row r="84" spans="1:14">
      <c r="B84" s="89" t="s">
        <v>973</v>
      </c>
      <c r="C84" s="90"/>
      <c r="D84" s="90"/>
      <c r="E84" s="90"/>
      <c r="F84" s="90"/>
      <c r="G84" s="90"/>
      <c r="H84" s="90"/>
      <c r="I84" s="87"/>
      <c r="J84" s="88"/>
      <c r="K84" s="304">
        <v>0.05</v>
      </c>
      <c r="L84" s="857">
        <f>N78*K84</f>
        <v>4211.2534200897981</v>
      </c>
      <c r="M84" s="858"/>
      <c r="N84" s="51"/>
    </row>
    <row r="85" spans="1:14" ht="15.75" thickBot="1">
      <c r="B85" s="91" t="s">
        <v>974</v>
      </c>
      <c r="C85" s="92"/>
      <c r="D85" s="92"/>
      <c r="E85" s="92"/>
      <c r="F85" s="92"/>
      <c r="G85" s="92"/>
      <c r="H85" s="92"/>
      <c r="I85" s="93"/>
      <c r="J85" s="94"/>
      <c r="K85" s="305">
        <v>0.05</v>
      </c>
      <c r="L85" s="859">
        <f>N78*K85</f>
        <v>4211.2534200897981</v>
      </c>
      <c r="M85" s="860"/>
      <c r="N85" s="51"/>
    </row>
    <row r="86" spans="1:14" ht="15.75" thickBot="1">
      <c r="B86" s="822" t="s">
        <v>953</v>
      </c>
      <c r="C86" s="823"/>
      <c r="D86" s="823"/>
      <c r="E86" s="823"/>
      <c r="F86" s="823"/>
      <c r="G86" s="823"/>
      <c r="H86" s="823"/>
      <c r="I86" s="823"/>
      <c r="J86" s="823"/>
      <c r="K86" s="823"/>
      <c r="L86" s="823"/>
      <c r="M86" s="824"/>
      <c r="N86" s="52">
        <f>L83+L84+L85</f>
        <v>25267.520520538787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109492.58892233475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1445</v>
      </c>
      <c r="C31" s="81" t="s">
        <v>1447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129</v>
      </c>
      <c r="B36" s="871" t="str">
        <f>VLOOKUP(A36,EQUIPOS!A6:D186,3,FALSE)</f>
        <v xml:space="preserve">Buldozer, Potencia al volante de 140 HP, motor de 2200 RPM, longitud de hoja 4,80m. </v>
      </c>
      <c r="C36" s="872"/>
      <c r="D36" s="872"/>
      <c r="E36" s="872"/>
      <c r="F36" s="872"/>
      <c r="G36" s="872"/>
      <c r="H36" s="873"/>
      <c r="I36" s="267"/>
      <c r="J36" s="268"/>
      <c r="K36" s="269">
        <f>VLOOKUP(A36,EQUIPOS!A6:D186,4,FALSE)</f>
        <v>150181.55477888827</v>
      </c>
      <c r="L36" s="270"/>
      <c r="M36" s="271">
        <v>45</v>
      </c>
      <c r="N36" s="272">
        <f>K36/M36</f>
        <v>3337.3678839752947</v>
      </c>
    </row>
    <row r="37" spans="1:14">
      <c r="A37" s="113" t="s">
        <v>152</v>
      </c>
      <c r="B37" s="871" t="str">
        <f>VLOOKUP(A37,EQUIPOS!A7:D187,3,FALSE)</f>
        <v xml:space="preserve">Carrotanque de agua(1000 Galones) </v>
      </c>
      <c r="C37" s="872"/>
      <c r="D37" s="872"/>
      <c r="E37" s="872"/>
      <c r="F37" s="872"/>
      <c r="G37" s="872"/>
      <c r="H37" s="873"/>
      <c r="I37" s="267"/>
      <c r="J37" s="268"/>
      <c r="K37" s="269">
        <f>VLOOKUP(A37,EQUIPOS!A7:D187,4,FALSE)</f>
        <v>63754.972517069342</v>
      </c>
      <c r="L37" s="270"/>
      <c r="M37" s="271">
        <v>45</v>
      </c>
      <c r="N37" s="272">
        <f>K37/M37</f>
        <v>1416.7771670459854</v>
      </c>
    </row>
    <row r="38" spans="1:14">
      <c r="A38" t="s">
        <v>269</v>
      </c>
      <c r="B38" s="871" t="str">
        <f>VLOOKUP(A38,EQUIPOS!A8:D188,3,FALSE)</f>
        <v>Motoniveladora  potencia 215 HP, ancho de cuchilla 4,27 m, peso 18 ton.</v>
      </c>
      <c r="C38" s="872"/>
      <c r="D38" s="872"/>
      <c r="E38" s="872"/>
      <c r="F38" s="872"/>
      <c r="G38" s="872"/>
      <c r="H38" s="873"/>
      <c r="I38" s="267"/>
      <c r="J38" s="268"/>
      <c r="K38" s="269">
        <f>VLOOKUP(A38,EQUIPOS!A8:D188,4,FALSE)</f>
        <v>184508.76729977701</v>
      </c>
      <c r="L38" s="270"/>
      <c r="M38" s="271">
        <v>45</v>
      </c>
      <c r="N38" s="272">
        <f>K38/M38</f>
        <v>4100.194828883934</v>
      </c>
    </row>
    <row r="39" spans="1:14">
      <c r="A39" t="s">
        <v>365</v>
      </c>
      <c r="B39" s="871" t="str">
        <f>VLOOKUP(A39,EQUIPOS!A9:D189,3,FALSE)</f>
        <v xml:space="preserve">Vibrocompatador, potencia 153 HP, peso 10 Ton. </v>
      </c>
      <c r="C39" s="872"/>
      <c r="D39" s="872"/>
      <c r="E39" s="872"/>
      <c r="F39" s="872"/>
      <c r="G39" s="872"/>
      <c r="H39" s="873"/>
      <c r="I39" s="874"/>
      <c r="J39" s="875"/>
      <c r="K39" s="269">
        <f>VLOOKUP(A39,EQUIPOS!A9:D189,4,FALSE)</f>
        <v>101908.91217138847</v>
      </c>
      <c r="L39" s="876">
        <v>45</v>
      </c>
      <c r="M39" s="877"/>
      <c r="N39" s="272">
        <f>K39/L39</f>
        <v>2264.6424926975214</v>
      </c>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11.941569089689333</v>
      </c>
    </row>
    <row r="43" spans="1:14" ht="15.75" thickBot="1">
      <c r="B43" s="822" t="s">
        <v>953</v>
      </c>
      <c r="C43" s="823"/>
      <c r="D43" s="823"/>
      <c r="E43" s="823"/>
      <c r="F43" s="823"/>
      <c r="G43" s="823"/>
      <c r="H43" s="823"/>
      <c r="I43" s="823"/>
      <c r="J43" s="823"/>
      <c r="K43" s="823"/>
      <c r="L43" s="823"/>
      <c r="M43" s="824"/>
      <c r="N43" s="394">
        <f>SUM(N36:N42)</f>
        <v>11130.923941692425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521</v>
      </c>
      <c r="B48" s="43" t="str">
        <f>VLOOKUP(A48,MATERIALES!A4:D373,3,FALSE)</f>
        <v xml:space="preserve">Material de Base </v>
      </c>
      <c r="C48" s="281"/>
      <c r="D48" s="281"/>
      <c r="E48" s="281"/>
      <c r="F48" s="281"/>
      <c r="G48" s="281"/>
      <c r="H48" s="281"/>
      <c r="I48" s="268"/>
      <c r="J48" s="224" t="str">
        <f>VLOOKUP(A48,MATERIALES!A4:D373,2,FALSE)</f>
        <v>m3</v>
      </c>
      <c r="K48" s="282">
        <v>1.25</v>
      </c>
      <c r="L48" s="267"/>
      <c r="M48" s="400">
        <f>VLOOKUP(A48,MATERIALES!A4:D395,4,FALSE)</f>
        <v>61831.536095097035</v>
      </c>
      <c r="N48" s="272">
        <f>K48*M48</f>
        <v>77289.42011887129</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77289.42011887129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909">
        <f>VLOOKUP(A59,TRANSPORTE!A5:D123,4,FALSE)</f>
        <v>1234.2754057176401</v>
      </c>
      <c r="M59" s="910"/>
      <c r="N59" s="291">
        <f>K59*L59</f>
        <v>1542.84425714705</v>
      </c>
    </row>
    <row r="60" spans="1:14" ht="24.75" customHeight="1">
      <c r="B60" s="46"/>
      <c r="C60" s="317"/>
      <c r="D60" s="317"/>
      <c r="E60" s="317"/>
      <c r="F60" s="317"/>
      <c r="G60" s="317"/>
      <c r="H60" s="311"/>
      <c r="I60" s="399"/>
      <c r="J60" s="286"/>
      <c r="K60" s="279"/>
      <c r="L60" s="909"/>
      <c r="M60" s="910"/>
      <c r="N60" s="287"/>
    </row>
    <row r="61" spans="1:14">
      <c r="B61" s="46"/>
      <c r="C61" s="47"/>
      <c r="D61" s="47"/>
      <c r="E61" s="47"/>
      <c r="F61" s="47"/>
      <c r="G61" s="317"/>
      <c r="H61" s="311"/>
      <c r="I61" s="399"/>
      <c r="J61" s="286"/>
      <c r="K61" s="279"/>
      <c r="L61" s="909"/>
      <c r="M61" s="910"/>
      <c r="N61" s="291"/>
    </row>
    <row r="62" spans="1:14">
      <c r="B62" s="46"/>
      <c r="C62" s="47"/>
      <c r="D62" s="47"/>
      <c r="E62" s="47"/>
      <c r="F62" s="47"/>
      <c r="G62" s="47"/>
      <c r="H62" s="288"/>
      <c r="I62" s="279"/>
      <c r="J62" s="279"/>
      <c r="K62" s="279"/>
      <c r="L62" s="909"/>
      <c r="M62" s="910"/>
      <c r="N62" s="291"/>
    </row>
    <row r="63" spans="1:14">
      <c r="B63" s="46"/>
      <c r="C63" s="47"/>
      <c r="D63" s="47"/>
      <c r="E63" s="47"/>
      <c r="F63" s="47"/>
      <c r="G63" s="47"/>
      <c r="H63" s="288"/>
      <c r="I63" s="279"/>
      <c r="J63" s="279"/>
      <c r="K63" s="279"/>
      <c r="L63" s="909"/>
      <c r="M63" s="910"/>
      <c r="N63" s="291"/>
    </row>
    <row r="64" spans="1:14" ht="15.75" thickBot="1">
      <c r="B64" s="465"/>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SUM(N59:N64)</f>
        <v>1542.84425714705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90560.266772195231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18112.053354439046</v>
      </c>
      <c r="M83" s="858"/>
      <c r="N83" s="51"/>
    </row>
    <row r="84" spans="1:14">
      <c r="B84" s="89" t="s">
        <v>973</v>
      </c>
      <c r="C84" s="90"/>
      <c r="D84" s="90"/>
      <c r="E84" s="90"/>
      <c r="F84" s="90"/>
      <c r="G84" s="90"/>
      <c r="H84" s="90"/>
      <c r="I84" s="87"/>
      <c r="J84" s="88"/>
      <c r="K84" s="304">
        <v>0.05</v>
      </c>
      <c r="L84" s="857">
        <f>N78*K84</f>
        <v>4528.0133386097614</v>
      </c>
      <c r="M84" s="858"/>
      <c r="N84" s="51"/>
    </row>
    <row r="85" spans="1:14" ht="15.75" thickBot="1">
      <c r="B85" s="91" t="s">
        <v>974</v>
      </c>
      <c r="C85" s="92"/>
      <c r="D85" s="92"/>
      <c r="E85" s="92"/>
      <c r="F85" s="92"/>
      <c r="G85" s="92"/>
      <c r="H85" s="92"/>
      <c r="I85" s="93"/>
      <c r="J85" s="94"/>
      <c r="K85" s="305">
        <v>0.05</v>
      </c>
      <c r="L85" s="859">
        <f>N78*K85</f>
        <v>4528.0133386097614</v>
      </c>
      <c r="M85" s="860"/>
      <c r="N85" s="51"/>
    </row>
    <row r="86" spans="1:14" ht="15.75" thickBot="1">
      <c r="B86" s="822" t="s">
        <v>953</v>
      </c>
      <c r="C86" s="823"/>
      <c r="D86" s="823"/>
      <c r="E86" s="823"/>
      <c r="F86" s="823"/>
      <c r="G86" s="823"/>
      <c r="H86" s="823"/>
      <c r="I86" s="823"/>
      <c r="J86" s="823"/>
      <c r="K86" s="823"/>
      <c r="L86" s="823"/>
      <c r="M86" s="824"/>
      <c r="N86" s="52">
        <f>L83+L84+L85</f>
        <v>27168.08003165857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117728.3468038538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1019</v>
      </c>
      <c r="C31" s="81" t="s">
        <v>1956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129</v>
      </c>
      <c r="B36" s="871" t="str">
        <f>VLOOKUP(A36,EQUIPOS!A6:D154,3,FALSE)</f>
        <v xml:space="preserve">Buldozer, Potencia al volante de 140 HP, motor de 2200 RPM, longitud de hoja 4,80m. </v>
      </c>
      <c r="C36" s="872"/>
      <c r="D36" s="872"/>
      <c r="E36" s="872"/>
      <c r="F36" s="872"/>
      <c r="G36" s="872"/>
      <c r="H36" s="873"/>
      <c r="I36" s="267"/>
      <c r="J36" s="268"/>
      <c r="K36" s="269">
        <f>VLOOKUP(A36,EQUIPOS!A6:D163,4,FALSE)</f>
        <v>150181.55477888827</v>
      </c>
      <c r="L36" s="270"/>
      <c r="M36" s="271">
        <v>400</v>
      </c>
      <c r="N36" s="272">
        <f>K36/M36</f>
        <v>375.45388694722067</v>
      </c>
    </row>
    <row r="37" spans="1:14">
      <c r="A37" s="113" t="s">
        <v>152</v>
      </c>
      <c r="B37" s="871" t="str">
        <f>VLOOKUP(A37,EQUIPOS!A7:D154,3,FALSE)</f>
        <v xml:space="preserve">Carrotanque de agua(1000 Galones) </v>
      </c>
      <c r="C37" s="872"/>
      <c r="D37" s="872"/>
      <c r="E37" s="872"/>
      <c r="F37" s="872"/>
      <c r="G37" s="872"/>
      <c r="H37" s="873"/>
      <c r="I37" s="267"/>
      <c r="J37" s="268"/>
      <c r="K37" s="269">
        <f>VLOOKUP(A37,EQUIPOS!A7:D164,4,FALSE)</f>
        <v>63754.972517069342</v>
      </c>
      <c r="L37" s="270"/>
      <c r="M37" s="271">
        <v>200</v>
      </c>
      <c r="N37" s="272">
        <f>K37/M37</f>
        <v>318.77486258534668</v>
      </c>
    </row>
    <row r="38" spans="1:14">
      <c r="A38" t="s">
        <v>269</v>
      </c>
      <c r="B38" s="871" t="str">
        <f>VLOOKUP(A38,EQUIPOS!A8:D154,3,FALSE)</f>
        <v>Motoniveladora  potencia 215 HP, ancho de cuchilla 4,27 m, peso 18 ton.</v>
      </c>
      <c r="C38" s="872"/>
      <c r="D38" s="872"/>
      <c r="E38" s="872"/>
      <c r="F38" s="872"/>
      <c r="G38" s="872"/>
      <c r="H38" s="873"/>
      <c r="I38" s="267"/>
      <c r="J38" s="268"/>
      <c r="K38" s="269">
        <f>VLOOKUP(A38,EQUIPOS!A8:D165,4,FALSE)</f>
        <v>184508.76729977701</v>
      </c>
      <c r="L38" s="270"/>
      <c r="M38" s="271">
        <v>200</v>
      </c>
      <c r="N38" s="272">
        <f>K38/M38</f>
        <v>922.54383649888507</v>
      </c>
    </row>
    <row r="39" spans="1:14">
      <c r="A39" t="s">
        <v>365</v>
      </c>
      <c r="B39" s="871" t="str">
        <f>VLOOKUP(A39,EQUIPOS!A9:D155,3,FALSE)</f>
        <v xml:space="preserve">Vibrocompatador, potencia 153 HP, peso 10 Ton. </v>
      </c>
      <c r="C39" s="872"/>
      <c r="D39" s="872"/>
      <c r="E39" s="872"/>
      <c r="F39" s="872"/>
      <c r="G39" s="872"/>
      <c r="H39" s="873"/>
      <c r="I39" s="874"/>
      <c r="J39" s="875"/>
      <c r="K39" s="269">
        <f>VLOOKUP(A39,EQUIPOS!A9:D166,4,FALSE)</f>
        <v>101908.91217138847</v>
      </c>
      <c r="L39" s="876">
        <v>200</v>
      </c>
      <c r="M39" s="877"/>
      <c r="N39" s="272">
        <f>K39/L39</f>
        <v>509.54456085694233</v>
      </c>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0.02</v>
      </c>
      <c r="N41" s="344">
        <f>N76*M41</f>
        <v>2.6868530451800998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2129.003999933575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1600</v>
      </c>
      <c r="N70" s="395">
        <f>K70/M70</f>
        <v>66.678902259004985</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1600</v>
      </c>
      <c r="N71" s="395">
        <f>K71/M71</f>
        <v>67.663749999999993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134.34265225900498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2263.3466521925798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452.669330438516</v>
      </c>
      <c r="M83" s="858"/>
      <c r="N83" s="51"/>
    </row>
    <row r="84" spans="1:14">
      <c r="B84" s="89" t="s">
        <v>973</v>
      </c>
      <c r="C84" s="90"/>
      <c r="D84" s="90"/>
      <c r="E84" s="90"/>
      <c r="F84" s="90"/>
      <c r="G84" s="90"/>
      <c r="H84" s="90"/>
      <c r="I84" s="87"/>
      <c r="J84" s="88"/>
      <c r="K84" s="304">
        <v>0.05</v>
      </c>
      <c r="L84" s="857">
        <f>N78*K84</f>
        <v>113.167332609629</v>
      </c>
      <c r="M84" s="858"/>
      <c r="N84" s="51"/>
    </row>
    <row r="85" spans="1:14" ht="15.75" thickBot="1">
      <c r="B85" s="91" t="s">
        <v>974</v>
      </c>
      <c r="C85" s="92"/>
      <c r="D85" s="92"/>
      <c r="E85" s="92"/>
      <c r="F85" s="92"/>
      <c r="G85" s="92"/>
      <c r="H85" s="92"/>
      <c r="I85" s="93"/>
      <c r="J85" s="94"/>
      <c r="K85" s="305">
        <v>0.05</v>
      </c>
      <c r="L85" s="859">
        <f>N78*K85</f>
        <v>113.167332609629</v>
      </c>
      <c r="M85" s="860"/>
      <c r="N85" s="51"/>
    </row>
    <row r="86" spans="1:14" ht="15.75" thickBot="1">
      <c r="B86" s="822" t="s">
        <v>953</v>
      </c>
      <c r="C86" s="823"/>
      <c r="D86" s="823"/>
      <c r="E86" s="823"/>
      <c r="F86" s="823"/>
      <c r="G86" s="823"/>
      <c r="H86" s="823"/>
      <c r="I86" s="823"/>
      <c r="J86" s="823"/>
      <c r="K86" s="823"/>
      <c r="L86" s="823"/>
      <c r="M86" s="824"/>
      <c r="N86" s="52">
        <f>L83+L84+L85</f>
        <v>679.00399565777411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2942.3506478503541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1020</v>
      </c>
      <c r="C31" s="81" t="s">
        <v>1198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2.1494824361440799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876</v>
      </c>
      <c r="B48" s="43" t="str">
        <f>VLOOKUP(A48,MATERIALES!A4:D373,3,FALSE)</f>
        <v>Geotextil T-2400 O Similar (Proveedores Lafayet, Pavco, Geomatrix, Tensar, Omnes U Otros)</v>
      </c>
      <c r="C48" s="281"/>
      <c r="D48" s="281"/>
      <c r="E48" s="281"/>
      <c r="F48" s="281"/>
      <c r="G48" s="281"/>
      <c r="H48" s="281"/>
      <c r="I48" s="268"/>
      <c r="J48" s="224" t="str">
        <f>VLOOKUP(A48,MATERIALES!A4:D373,2,FALSE)</f>
        <v>m2</v>
      </c>
      <c r="K48" s="282">
        <v>1.2</v>
      </c>
      <c r="L48" s="267"/>
      <c r="M48" s="402">
        <f>VLOOKUP(A48,MATERIALES!A4:D395,4,FALSE)</f>
        <v>5942.3095975123388</v>
      </c>
      <c r="N48" s="272">
        <f>K48*M48</f>
        <v>7130.7715170148067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7130.7715170148067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214.948243614408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7347.8692430653591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1469.573848613072</v>
      </c>
      <c r="M83" s="858"/>
      <c r="N83" s="51"/>
    </row>
    <row r="84" spans="1:14">
      <c r="B84" s="89" t="s">
        <v>973</v>
      </c>
      <c r="C84" s="90"/>
      <c r="D84" s="90"/>
      <c r="E84" s="90"/>
      <c r="F84" s="90"/>
      <c r="G84" s="90"/>
      <c r="H84" s="90"/>
      <c r="I84" s="87"/>
      <c r="J84" s="88"/>
      <c r="K84" s="304">
        <v>0.05</v>
      </c>
      <c r="L84" s="857">
        <f>N78*K84</f>
        <v>367.39346215326799</v>
      </c>
      <c r="M84" s="858"/>
      <c r="N84" s="51"/>
    </row>
    <row r="85" spans="1:14" ht="15.75" thickBot="1">
      <c r="B85" s="91" t="s">
        <v>974</v>
      </c>
      <c r="C85" s="92"/>
      <c r="D85" s="92"/>
      <c r="E85" s="92"/>
      <c r="F85" s="92"/>
      <c r="G85" s="92"/>
      <c r="H85" s="92"/>
      <c r="I85" s="93"/>
      <c r="J85" s="94"/>
      <c r="K85" s="305">
        <v>0.05</v>
      </c>
      <c r="L85" s="859">
        <f>N78*K85</f>
        <v>367.39346215326799</v>
      </c>
      <c r="M85" s="860"/>
      <c r="N85" s="51"/>
    </row>
    <row r="86" spans="1:14" ht="15.75" thickBot="1">
      <c r="B86" s="822" t="s">
        <v>953</v>
      </c>
      <c r="C86" s="823"/>
      <c r="D86" s="823"/>
      <c r="E86" s="823"/>
      <c r="F86" s="823"/>
      <c r="G86" s="823"/>
      <c r="H86" s="823"/>
      <c r="I86" s="823"/>
      <c r="J86" s="823"/>
      <c r="K86" s="823"/>
      <c r="L86" s="823"/>
      <c r="M86" s="824"/>
      <c r="N86" s="52">
        <f>L83+L84+L85</f>
        <v>2204.3607729196078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9552.2300159849674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1021</v>
      </c>
      <c r="C31" s="81" t="s">
        <v>1448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2.1494824361440799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889</v>
      </c>
      <c r="B48" s="43" t="str">
        <f>VLOOKUP(A48,MATERIALES!A4:D373,3,FALSE)</f>
        <v>Geotextil T-2100 O Similar (Proveedores Pavco, Lafayet, Geomatrix, Tensar, Omnes U Otros)</v>
      </c>
      <c r="C48" s="281"/>
      <c r="D48" s="281"/>
      <c r="E48" s="281"/>
      <c r="F48" s="281"/>
      <c r="G48" s="281"/>
      <c r="H48" s="281"/>
      <c r="I48" s="268"/>
      <c r="J48" s="224" t="str">
        <f>VLOOKUP(A48,MATERIALES!A4:D373,2,FALSE)</f>
        <v>m2</v>
      </c>
      <c r="K48" s="282">
        <v>1.1000000000000001</v>
      </c>
      <c r="L48" s="267"/>
      <c r="M48" s="402">
        <v>5077.6000000000004</v>
      </c>
      <c r="N48" s="272">
        <f>K48*M48</f>
        <v>5585.3600000000006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5585.3600000000006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214.948243614408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5802.457726050553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1160.4915452101106</v>
      </c>
      <c r="M83" s="858"/>
      <c r="N83" s="51"/>
    </row>
    <row r="84" spans="1:14">
      <c r="B84" s="89" t="s">
        <v>973</v>
      </c>
      <c r="C84" s="90"/>
      <c r="D84" s="90"/>
      <c r="E84" s="90"/>
      <c r="F84" s="90"/>
      <c r="G84" s="90"/>
      <c r="H84" s="90"/>
      <c r="I84" s="87"/>
      <c r="J84" s="88"/>
      <c r="K84" s="304">
        <v>0.05</v>
      </c>
      <c r="L84" s="857">
        <f>N78*K84</f>
        <v>290.12288630252766</v>
      </c>
      <c r="M84" s="858"/>
      <c r="N84" s="51"/>
    </row>
    <row r="85" spans="1:14" ht="15.75" thickBot="1">
      <c r="B85" s="91" t="s">
        <v>974</v>
      </c>
      <c r="C85" s="92"/>
      <c r="D85" s="92"/>
      <c r="E85" s="92"/>
      <c r="F85" s="92"/>
      <c r="G85" s="92"/>
      <c r="H85" s="92"/>
      <c r="I85" s="93"/>
      <c r="J85" s="94"/>
      <c r="K85" s="305">
        <v>0.05</v>
      </c>
      <c r="L85" s="859">
        <f>N78*K85</f>
        <v>290.12288630252766</v>
      </c>
      <c r="M85" s="860"/>
      <c r="N85" s="51"/>
    </row>
    <row r="86" spans="1:14" ht="15.75" thickBot="1">
      <c r="B86" s="822" t="s">
        <v>953</v>
      </c>
      <c r="C86" s="823"/>
      <c r="D86" s="823"/>
      <c r="E86" s="823"/>
      <c r="F86" s="823"/>
      <c r="G86" s="823"/>
      <c r="H86" s="823"/>
      <c r="I86" s="823"/>
      <c r="J86" s="823"/>
      <c r="K86" s="823"/>
      <c r="L86" s="823"/>
      <c r="M86" s="824"/>
      <c r="N86" s="52">
        <f>L83+L84+L85</f>
        <v>1740.7373178151659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7543.1950438657186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1449</v>
      </c>
      <c r="C31" s="81" t="s">
        <v>1450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2.1494824361440799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466</v>
      </c>
      <c r="B48" s="43" t="str">
        <f>VLOOKUP(A48,MATERIALES!A4:D373,3,FALSE)</f>
        <v>Geomalla Biaxial Para Refuerzo Pbx-11</v>
      </c>
      <c r="C48" s="281"/>
      <c r="D48" s="281"/>
      <c r="E48" s="281"/>
      <c r="F48" s="281"/>
      <c r="G48" s="281"/>
      <c r="H48" s="281"/>
      <c r="I48" s="268"/>
      <c r="J48" s="224" t="str">
        <f>VLOOKUP(A48,MATERIALES!A4:D373,2,FALSE)</f>
        <v>m2</v>
      </c>
      <c r="K48" s="282">
        <v>1.2</v>
      </c>
      <c r="L48" s="267"/>
      <c r="M48" s="402">
        <f>VLOOKUP(A48,MATERIALES!A4:D395,4,FALSE)</f>
        <v>5749.1405691399705</v>
      </c>
      <c r="N48" s="272">
        <f>K48*M48</f>
        <v>6898.968682967964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6898.968682967964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214.948243614408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7116.0664090185164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1423.2132818037035</v>
      </c>
      <c r="M83" s="858"/>
      <c r="N83" s="51"/>
    </row>
    <row r="84" spans="1:14">
      <c r="B84" s="89" t="s">
        <v>973</v>
      </c>
      <c r="C84" s="90"/>
      <c r="D84" s="90"/>
      <c r="E84" s="90"/>
      <c r="F84" s="90"/>
      <c r="G84" s="90"/>
      <c r="H84" s="90"/>
      <c r="I84" s="87"/>
      <c r="J84" s="88"/>
      <c r="K84" s="304">
        <v>0.05</v>
      </c>
      <c r="L84" s="857">
        <f>N78*K84</f>
        <v>355.80332045092587</v>
      </c>
      <c r="M84" s="858"/>
      <c r="N84" s="51"/>
    </row>
    <row r="85" spans="1:14" ht="15.75" thickBot="1">
      <c r="B85" s="91" t="s">
        <v>974</v>
      </c>
      <c r="C85" s="92"/>
      <c r="D85" s="92"/>
      <c r="E85" s="92"/>
      <c r="F85" s="92"/>
      <c r="G85" s="92"/>
      <c r="H85" s="92"/>
      <c r="I85" s="93"/>
      <c r="J85" s="94"/>
      <c r="K85" s="305">
        <v>0.05</v>
      </c>
      <c r="L85" s="859">
        <f>N78*K85</f>
        <v>355.80332045092587</v>
      </c>
      <c r="M85" s="860"/>
      <c r="N85" s="51"/>
    </row>
    <row r="86" spans="1:14" ht="15.75" thickBot="1">
      <c r="B86" s="822" t="s">
        <v>953</v>
      </c>
      <c r="C86" s="823"/>
      <c r="D86" s="823"/>
      <c r="E86" s="823"/>
      <c r="F86" s="823"/>
      <c r="G86" s="823"/>
      <c r="H86" s="823"/>
      <c r="I86" s="823"/>
      <c r="J86" s="823"/>
      <c r="K86" s="823"/>
      <c r="L86" s="823"/>
      <c r="M86" s="824"/>
      <c r="N86" s="52">
        <f>L83+L84+L85</f>
        <v>2134.8199227055552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9250.8863317240721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1451</v>
      </c>
      <c r="C31" s="81" t="s">
        <v>1452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2.1494824361440799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907</v>
      </c>
      <c r="B48" s="43" t="str">
        <f>VLOOKUP(A48,MATERIALES!A4:D373,3,FALSE)</f>
        <v>Geomalla Forgrid UX100</v>
      </c>
      <c r="C48" s="281"/>
      <c r="D48" s="281"/>
      <c r="E48" s="281"/>
      <c r="F48" s="281"/>
      <c r="G48" s="281"/>
      <c r="H48" s="281"/>
      <c r="I48" s="268"/>
      <c r="J48" s="224" t="str">
        <f>VLOOKUP(A48,MATERIALES!A4:D373,2,FALSE)</f>
        <v>M2</v>
      </c>
      <c r="K48" s="282">
        <v>1.3</v>
      </c>
      <c r="L48" s="267"/>
      <c r="M48" s="402">
        <f>VLOOKUP(A48,MATERIALES!A4:D395,4,FALSE)</f>
        <v>15186.375522185717</v>
      </c>
      <c r="N48" s="272">
        <f>K48*M48</f>
        <v>19742.288178841434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19742.288178841434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214.948243614408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19959.385904891984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3991.8771809783971</v>
      </c>
      <c r="M83" s="858"/>
      <c r="N83" s="51"/>
    </row>
    <row r="84" spans="1:14">
      <c r="B84" s="89" t="s">
        <v>973</v>
      </c>
      <c r="C84" s="90"/>
      <c r="D84" s="90"/>
      <c r="E84" s="90"/>
      <c r="F84" s="90"/>
      <c r="G84" s="90"/>
      <c r="H84" s="90"/>
      <c r="I84" s="87"/>
      <c r="J84" s="88"/>
      <c r="K84" s="304">
        <v>0.05</v>
      </c>
      <c r="L84" s="857">
        <f>N78*K84</f>
        <v>997.96929524459927</v>
      </c>
      <c r="M84" s="858"/>
      <c r="N84" s="51"/>
    </row>
    <row r="85" spans="1:14" ht="15.75" thickBot="1">
      <c r="B85" s="91" t="s">
        <v>974</v>
      </c>
      <c r="C85" s="92"/>
      <c r="D85" s="92"/>
      <c r="E85" s="92"/>
      <c r="F85" s="92"/>
      <c r="G85" s="92"/>
      <c r="H85" s="92"/>
      <c r="I85" s="93"/>
      <c r="J85" s="94"/>
      <c r="K85" s="305">
        <v>0.05</v>
      </c>
      <c r="L85" s="859">
        <f>N78*K85</f>
        <v>997.96929524459927</v>
      </c>
      <c r="M85" s="860"/>
      <c r="N85" s="51"/>
    </row>
    <row r="86" spans="1:14" ht="15.75" thickBot="1">
      <c r="B86" s="822" t="s">
        <v>953</v>
      </c>
      <c r="C86" s="823"/>
      <c r="D86" s="823"/>
      <c r="E86" s="823"/>
      <c r="F86" s="823"/>
      <c r="G86" s="823"/>
      <c r="H86" s="823"/>
      <c r="I86" s="823"/>
      <c r="J86" s="823"/>
      <c r="K86" s="823"/>
      <c r="L86" s="823"/>
      <c r="M86" s="824"/>
      <c r="N86" s="52">
        <f>L83+L84+L85</f>
        <v>5987.8157714675954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25947.201676359578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1022</v>
      </c>
      <c r="C31" s="81" t="s">
        <v>1453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303</v>
      </c>
      <c r="B36" s="871" t="str">
        <f>VLOOKUP(A36,EQUIPOS!A6:D154,3,FALSE)</f>
        <v>Retrocargador, pala de 1,1 m3 de capacidad, profundidad de excavación de 4.400 mm y una altura de 5.680 mm</v>
      </c>
      <c r="C36" s="872"/>
      <c r="D36" s="872"/>
      <c r="E36" s="872"/>
      <c r="F36" s="872"/>
      <c r="G36" s="872"/>
      <c r="H36" s="873"/>
      <c r="I36" s="267"/>
      <c r="J36" s="268"/>
      <c r="K36" s="269">
        <f>VLOOKUP(A36,EQUIPOS!A6:D163,4,FALSE)</f>
        <v>96545.285214999603</v>
      </c>
      <c r="L36" s="270"/>
      <c r="M36" s="271">
        <v>250</v>
      </c>
      <c r="N36" s="272">
        <f>K36/M36</f>
        <v>386.18114085999844</v>
      </c>
    </row>
    <row r="37" spans="1:14">
      <c r="A37" s="113" t="s">
        <v>373</v>
      </c>
      <c r="B37" s="871" t="str">
        <f>VLOOKUP(A37,EQUIPOS!A7:D154,3,FALSE)</f>
        <v>Volqueta 6 m3</v>
      </c>
      <c r="C37" s="872"/>
      <c r="D37" s="872"/>
      <c r="E37" s="872"/>
      <c r="F37" s="872"/>
      <c r="G37" s="872"/>
      <c r="H37" s="873"/>
      <c r="I37" s="267"/>
      <c r="J37" s="268"/>
      <c r="K37" s="269">
        <f>VLOOKUP(A37,EQUIPOS!A7:D164,4,FALSE)</f>
        <v>62218.072694110859</v>
      </c>
      <c r="L37" s="270"/>
      <c r="M37" s="271">
        <v>250</v>
      </c>
      <c r="N37" s="272">
        <f>K37/M37</f>
        <v>248.87229077644344</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0.05</v>
      </c>
      <c r="N41" s="344">
        <f>N76*M41</f>
        <v>5.3737060903602005</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640.42713772680213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2000</v>
      </c>
      <c r="N70" s="395">
        <f>K70/M70</f>
        <v>53.343121807203993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2000</v>
      </c>
      <c r="N71" s="395">
        <f>K71/M71</f>
        <v>54.131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107.474121807204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747.90125953400616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149.58025190680124</v>
      </c>
      <c r="M83" s="858"/>
      <c r="N83" s="51"/>
    </row>
    <row r="84" spans="1:14">
      <c r="B84" s="89" t="s">
        <v>973</v>
      </c>
      <c r="C84" s="90"/>
      <c r="D84" s="90"/>
      <c r="E84" s="90"/>
      <c r="F84" s="90"/>
      <c r="G84" s="90"/>
      <c r="H84" s="90"/>
      <c r="I84" s="87"/>
      <c r="J84" s="88"/>
      <c r="K84" s="304">
        <v>0.05</v>
      </c>
      <c r="L84" s="857">
        <f>N78*K84</f>
        <v>37.395062976700309</v>
      </c>
      <c r="M84" s="858"/>
      <c r="N84" s="51"/>
    </row>
    <row r="85" spans="1:14" ht="15.75" thickBot="1">
      <c r="B85" s="91" t="s">
        <v>974</v>
      </c>
      <c r="C85" s="92"/>
      <c r="D85" s="92"/>
      <c r="E85" s="92"/>
      <c r="F85" s="92"/>
      <c r="G85" s="92"/>
      <c r="H85" s="92"/>
      <c r="I85" s="93"/>
      <c r="J85" s="94"/>
      <c r="K85" s="305">
        <v>0.05</v>
      </c>
      <c r="L85" s="859">
        <f>N78*K85</f>
        <v>37.395062976700309</v>
      </c>
      <c r="M85" s="860"/>
      <c r="N85" s="51"/>
    </row>
    <row r="86" spans="1:14" ht="15.75" thickBot="1">
      <c r="B86" s="822" t="s">
        <v>953</v>
      </c>
      <c r="C86" s="823"/>
      <c r="D86" s="823"/>
      <c r="E86" s="823"/>
      <c r="F86" s="823"/>
      <c r="G86" s="823"/>
      <c r="H86" s="823"/>
      <c r="I86" s="823"/>
      <c r="J86" s="823"/>
      <c r="K86" s="823"/>
      <c r="L86" s="823"/>
      <c r="M86" s="824"/>
      <c r="N86" s="52">
        <f>L83+L84+L85</f>
        <v>224.37037786020184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972.27163739420803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1456</v>
      </c>
      <c r="C31" s="81" t="s">
        <v>1457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63754.972517069342</v>
      </c>
      <c r="L36" s="270"/>
      <c r="M36" s="271">
        <v>35</v>
      </c>
      <c r="N36" s="272">
        <f>K36/M36</f>
        <v>1821.5706433448383</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184508.76729977701</v>
      </c>
      <c r="L37" s="270"/>
      <c r="M37" s="271">
        <v>35</v>
      </c>
      <c r="N37" s="272">
        <f>K37/M37</f>
        <v>5271.6790657079146</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101908.91217138847</v>
      </c>
      <c r="L38" s="270"/>
      <c r="M38" s="271">
        <v>35</v>
      </c>
      <c r="N38" s="272">
        <f>K38/M38</f>
        <v>2911.6832048968135</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0.02</v>
      </c>
      <c r="N41" s="344">
        <f>N76*M41</f>
        <v>15.353445972457711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10020.286359922025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48.278039394701032</v>
      </c>
      <c r="N48" s="272">
        <f>K48*M48</f>
        <v>1206.9509848675259</v>
      </c>
    </row>
    <row r="49" spans="1:14">
      <c r="A49" t="s">
        <v>804</v>
      </c>
      <c r="B49" s="43" t="str">
        <f>VLOOKUP(A49,MATERIALES!A5:D373,3,FALSE)</f>
        <v>Cemento gris</v>
      </c>
      <c r="C49" s="281"/>
      <c r="D49" s="281"/>
      <c r="E49" s="281"/>
      <c r="F49" s="281"/>
      <c r="G49" s="281"/>
      <c r="H49" s="281"/>
      <c r="I49" s="268"/>
      <c r="J49" s="224" t="str">
        <f>VLOOKUP(A49,MATERIALES!A5:D373,2,FALSE)</f>
        <v>kg</v>
      </c>
      <c r="K49" s="282">
        <v>80</v>
      </c>
      <c r="L49" s="267"/>
      <c r="M49" s="402">
        <f>VLOOKUP(A49,MATERIALES!A5:D396,4,FALSE)</f>
        <v>603.70713882628502</v>
      </c>
      <c r="N49" s="272">
        <f>K49*M49</f>
        <v>48296.571106102798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49503.52209097032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767.67229862288559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60291.480749515234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12058.296149903048</v>
      </c>
      <c r="M83" s="858"/>
      <c r="N83" s="51"/>
    </row>
    <row r="84" spans="1:14">
      <c r="B84" s="89" t="s">
        <v>973</v>
      </c>
      <c r="C84" s="90"/>
      <c r="D84" s="90"/>
      <c r="E84" s="90"/>
      <c r="F84" s="90"/>
      <c r="G84" s="90"/>
      <c r="H84" s="90"/>
      <c r="I84" s="87"/>
      <c r="J84" s="88"/>
      <c r="K84" s="304">
        <v>0.05</v>
      </c>
      <c r="L84" s="857">
        <f>N78*K84</f>
        <v>3014.574037475762</v>
      </c>
      <c r="M84" s="858"/>
      <c r="N84" s="51"/>
    </row>
    <row r="85" spans="1:14" ht="15.75" thickBot="1">
      <c r="B85" s="91" t="s">
        <v>974</v>
      </c>
      <c r="C85" s="92"/>
      <c r="D85" s="92"/>
      <c r="E85" s="92"/>
      <c r="F85" s="92"/>
      <c r="G85" s="92"/>
      <c r="H85" s="92"/>
      <c r="I85" s="93"/>
      <c r="J85" s="94"/>
      <c r="K85" s="305">
        <v>0.05</v>
      </c>
      <c r="L85" s="859">
        <f>N78*K85</f>
        <v>3014.574037475762</v>
      </c>
      <c r="M85" s="860"/>
      <c r="N85" s="51"/>
    </row>
    <row r="86" spans="1:14" ht="15.75" thickBot="1">
      <c r="B86" s="822" t="s">
        <v>953</v>
      </c>
      <c r="C86" s="823"/>
      <c r="D86" s="823"/>
      <c r="E86" s="823"/>
      <c r="F86" s="823"/>
      <c r="G86" s="823"/>
      <c r="H86" s="823"/>
      <c r="I86" s="823"/>
      <c r="J86" s="823"/>
      <c r="K86" s="823"/>
      <c r="L86" s="823"/>
      <c r="M86" s="824"/>
      <c r="N86" s="52">
        <f>L83+L84+L85</f>
        <v>18087.444224854571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78378.924974369802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1458</v>
      </c>
      <c r="C31" s="81" t="s">
        <v>1459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63754.972517069342</v>
      </c>
      <c r="L36" s="270"/>
      <c r="M36" s="271">
        <v>35</v>
      </c>
      <c r="N36" s="272">
        <f>K36/M36</f>
        <v>1821.5706433448383</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184508.76729977701</v>
      </c>
      <c r="L37" s="270"/>
      <c r="M37" s="271">
        <v>35</v>
      </c>
      <c r="N37" s="272">
        <f>K37/M37</f>
        <v>5271.6790657079146</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101908.91217138847</v>
      </c>
      <c r="L38" s="270"/>
      <c r="M38" s="271">
        <v>35</v>
      </c>
      <c r="N38" s="272">
        <f>K38/M38</f>
        <v>2911.6832048968135</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0.02</v>
      </c>
      <c r="N41" s="344">
        <f>N76*M41</f>
        <v>15.353445972457711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10020.286359922025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48.278039394701032</v>
      </c>
      <c r="N48" s="272">
        <f>K48*M48</f>
        <v>1206.9509848675259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1206.9509848675259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767.67229862288559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11994.909643412437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2398.9819286824873</v>
      </c>
      <c r="M83" s="858"/>
      <c r="N83" s="51"/>
    </row>
    <row r="84" spans="1:14">
      <c r="B84" s="89" t="s">
        <v>973</v>
      </c>
      <c r="C84" s="90"/>
      <c r="D84" s="90"/>
      <c r="E84" s="90"/>
      <c r="F84" s="90"/>
      <c r="G84" s="90"/>
      <c r="H84" s="90"/>
      <c r="I84" s="87"/>
      <c r="J84" s="88"/>
      <c r="K84" s="304">
        <v>0.05</v>
      </c>
      <c r="L84" s="857">
        <f>N78*K84</f>
        <v>599.74548217062181</v>
      </c>
      <c r="M84" s="858"/>
      <c r="N84" s="51"/>
    </row>
    <row r="85" spans="1:14" ht="15.75" thickBot="1">
      <c r="B85" s="91" t="s">
        <v>974</v>
      </c>
      <c r="C85" s="92"/>
      <c r="D85" s="92"/>
      <c r="E85" s="92"/>
      <c r="F85" s="92"/>
      <c r="G85" s="92"/>
      <c r="H85" s="92"/>
      <c r="I85" s="93"/>
      <c r="J85" s="94"/>
      <c r="K85" s="305">
        <v>0.05</v>
      </c>
      <c r="L85" s="859">
        <f>N78*K85</f>
        <v>599.74548217062181</v>
      </c>
      <c r="M85" s="860"/>
      <c r="N85" s="51"/>
    </row>
    <row r="86" spans="1:14" ht="15.75" thickBot="1">
      <c r="B86" s="822" t="s">
        <v>953</v>
      </c>
      <c r="C86" s="823"/>
      <c r="D86" s="823"/>
      <c r="E86" s="823"/>
      <c r="F86" s="823"/>
      <c r="G86" s="823"/>
      <c r="H86" s="823"/>
      <c r="I86" s="823"/>
      <c r="J86" s="823"/>
      <c r="K86" s="823"/>
      <c r="L86" s="823"/>
      <c r="M86" s="824"/>
      <c r="N86" s="52">
        <f>L83+L84+L85</f>
        <v>3598.4728930237311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15593.382536436167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1460</v>
      </c>
      <c r="C31" s="81" t="s">
        <v>1461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603.70713882628502</v>
      </c>
      <c r="N48" s="272">
        <f>K48*M48</f>
        <v>603.70713882628502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603.70713882628502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822" t="s">
        <v>953</v>
      </c>
      <c r="C76" s="823"/>
      <c r="D76" s="823"/>
      <c r="E76" s="823"/>
      <c r="F76" s="823"/>
      <c r="G76" s="823"/>
      <c r="H76" s="823"/>
      <c r="I76" s="865"/>
      <c r="J76" s="865"/>
      <c r="K76" s="865"/>
      <c r="L76" s="865"/>
      <c r="M76" s="866"/>
      <c r="N76" s="301">
        <f>SUM(N70:N75)</f>
        <v>0</v>
      </c>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603.70713882628502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120.74142776525701</v>
      </c>
      <c r="M83" s="858"/>
      <c r="N83" s="51"/>
    </row>
    <row r="84" spans="1:14">
      <c r="B84" s="89" t="s">
        <v>973</v>
      </c>
      <c r="C84" s="90"/>
      <c r="D84" s="90"/>
      <c r="E84" s="90"/>
      <c r="F84" s="90"/>
      <c r="G84" s="90"/>
      <c r="H84" s="90"/>
      <c r="I84" s="87"/>
      <c r="J84" s="88"/>
      <c r="K84" s="304">
        <v>0.05</v>
      </c>
      <c r="L84" s="857">
        <f>N78*K84</f>
        <v>30.185356941314254</v>
      </c>
      <c r="M84" s="858"/>
      <c r="N84" s="51"/>
    </row>
    <row r="85" spans="1:14" ht="15.75" thickBot="1">
      <c r="B85" s="91" t="s">
        <v>974</v>
      </c>
      <c r="C85" s="92"/>
      <c r="D85" s="92"/>
      <c r="E85" s="92"/>
      <c r="F85" s="92"/>
      <c r="G85" s="92"/>
      <c r="H85" s="92"/>
      <c r="I85" s="93"/>
      <c r="J85" s="94"/>
      <c r="K85" s="305">
        <v>0.05</v>
      </c>
      <c r="L85" s="859">
        <f>N78*K85</f>
        <v>30.185356941314254</v>
      </c>
      <c r="M85" s="860"/>
      <c r="N85" s="51"/>
    </row>
    <row r="86" spans="1:14" ht="15.75" thickBot="1">
      <c r="B86" s="822" t="s">
        <v>953</v>
      </c>
      <c r="C86" s="823"/>
      <c r="D86" s="823"/>
      <c r="E86" s="823"/>
      <c r="F86" s="823"/>
      <c r="G86" s="823"/>
      <c r="H86" s="823"/>
      <c r="I86" s="823"/>
      <c r="J86" s="823"/>
      <c r="K86" s="823"/>
      <c r="L86" s="823"/>
      <c r="M86" s="824"/>
      <c r="N86" s="52">
        <f>L83+L84+L85</f>
        <v>181.11214164788549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784.81928047417045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1462</v>
      </c>
      <c r="C31" s="81" t="s">
        <v>1463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63754.972517069342</v>
      </c>
      <c r="L36" s="270"/>
      <c r="M36" s="271">
        <v>35</v>
      </c>
      <c r="N36" s="272">
        <f>K36/M36</f>
        <v>1821.5706433448383</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184508.76729977701</v>
      </c>
      <c r="L37" s="270"/>
      <c r="M37" s="271">
        <v>35</v>
      </c>
      <c r="N37" s="272">
        <f>K37/M37</f>
        <v>5271.6790657079146</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101908.91217138847</v>
      </c>
      <c r="L38" s="270"/>
      <c r="M38" s="271">
        <v>35</v>
      </c>
      <c r="N38" s="272">
        <f>K38/M38</f>
        <v>2911.6832048968135</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0.02</v>
      </c>
      <c r="N41" s="344">
        <f>N76*M41</f>
        <v>15.353445972457711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10020.286359922025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402</v>
      </c>
      <c r="B48" s="43" t="str">
        <f>VLOOKUP(A48,MATERIALES!A4:D373,3,FALSE)</f>
        <v>Cal</v>
      </c>
      <c r="C48" s="281"/>
      <c r="D48" s="281"/>
      <c r="E48" s="281"/>
      <c r="F48" s="281"/>
      <c r="G48" s="281"/>
      <c r="H48" s="281"/>
      <c r="I48" s="268"/>
      <c r="J48" s="224" t="str">
        <f>VLOOKUP(A48,MATERIALES!A4:D373,2,FALSE)</f>
        <v>kg</v>
      </c>
      <c r="K48" s="282">
        <v>80</v>
      </c>
      <c r="L48" s="267"/>
      <c r="M48" s="402">
        <f>VLOOKUP(A48,MATERIALES!A4:D395,4,FALSE)</f>
        <v>1117.9761830116388</v>
      </c>
      <c r="N48" s="272">
        <f>K48*M48</f>
        <v>89438.0946409311</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48.278039394701032</v>
      </c>
      <c r="N49" s="272">
        <f>K49*M49</f>
        <v>1206.9509848675259</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90645.045625798622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767.67229862288559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101433.00428434354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20286.60085686871</v>
      </c>
      <c r="M83" s="858"/>
      <c r="N83" s="51"/>
    </row>
    <row r="84" spans="1:14">
      <c r="B84" s="89" t="s">
        <v>973</v>
      </c>
      <c r="C84" s="90"/>
      <c r="D84" s="90"/>
      <c r="E84" s="90"/>
      <c r="F84" s="90"/>
      <c r="G84" s="90"/>
      <c r="H84" s="90"/>
      <c r="I84" s="87"/>
      <c r="J84" s="88"/>
      <c r="K84" s="304">
        <v>0.05</v>
      </c>
      <c r="L84" s="857">
        <f>N78*K84</f>
        <v>5071.6502142171776</v>
      </c>
      <c r="M84" s="858"/>
      <c r="N84" s="51"/>
    </row>
    <row r="85" spans="1:14" ht="15.75" thickBot="1">
      <c r="B85" s="91" t="s">
        <v>974</v>
      </c>
      <c r="C85" s="92"/>
      <c r="D85" s="92"/>
      <c r="E85" s="92"/>
      <c r="F85" s="92"/>
      <c r="G85" s="92"/>
      <c r="H85" s="92"/>
      <c r="I85" s="93"/>
      <c r="J85" s="94"/>
      <c r="K85" s="305">
        <v>0.05</v>
      </c>
      <c r="L85" s="859">
        <f>N78*K85</f>
        <v>5071.6502142171776</v>
      </c>
      <c r="M85" s="860"/>
      <c r="N85" s="51"/>
    </row>
    <row r="86" spans="1:14" ht="15.75" thickBot="1">
      <c r="B86" s="822" t="s">
        <v>953</v>
      </c>
      <c r="C86" s="823"/>
      <c r="D86" s="823"/>
      <c r="E86" s="823"/>
      <c r="F86" s="823"/>
      <c r="G86" s="823"/>
      <c r="H86" s="823"/>
      <c r="I86" s="823"/>
      <c r="J86" s="823"/>
      <c r="K86" s="823"/>
      <c r="L86" s="823"/>
      <c r="M86" s="824"/>
      <c r="N86" s="52">
        <f>L83+L84+L85</f>
        <v>30429.901285303065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131862.90556964659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1465</v>
      </c>
      <c r="C31" s="81" t="s">
        <v>1874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63754.972517069342</v>
      </c>
      <c r="L36" s="270"/>
      <c r="M36" s="271">
        <v>35</v>
      </c>
      <c r="N36" s="272">
        <f>K36/M36</f>
        <v>1821.5706433448383</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184508.76729977701</v>
      </c>
      <c r="L37" s="270"/>
      <c r="M37" s="271">
        <v>35</v>
      </c>
      <c r="N37" s="272">
        <f>K37/M37</f>
        <v>5271.6790657079146</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101908.91217138847</v>
      </c>
      <c r="L38" s="270"/>
      <c r="M38" s="271">
        <v>35</v>
      </c>
      <c r="N38" s="272">
        <f>K38/M38</f>
        <v>2911.6832048968135</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0.02</v>
      </c>
      <c r="N41" s="344">
        <f>N75*M41</f>
        <v>15.353445972457711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10020.286359922025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48.278039394701032</v>
      </c>
      <c r="N48" s="272">
        <f>K48*M48</f>
        <v>1206.9509848675259</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1206.9509848675259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B58" s="46"/>
      <c r="C58" s="317"/>
      <c r="D58" s="317"/>
      <c r="E58" s="317"/>
      <c r="F58" s="317"/>
      <c r="G58" s="317"/>
      <c r="H58" s="311"/>
      <c r="I58" s="279"/>
      <c r="J58" s="286"/>
      <c r="K58" s="279"/>
      <c r="L58" s="909"/>
      <c r="M58" s="910"/>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280</v>
      </c>
      <c r="N69" s="395">
        <f>K69/M69</f>
        <v>381.02229862288567</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280</v>
      </c>
      <c r="N70" s="395">
        <f>K70/M70</f>
        <v>386.65</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822" t="s">
        <v>953</v>
      </c>
      <c r="C75" s="823"/>
      <c r="D75" s="823"/>
      <c r="E75" s="823"/>
      <c r="F75" s="823"/>
      <c r="G75" s="823"/>
      <c r="H75" s="823"/>
      <c r="I75" s="865"/>
      <c r="J75" s="865"/>
      <c r="K75" s="865"/>
      <c r="L75" s="865"/>
      <c r="M75" s="866"/>
      <c r="N75" s="301">
        <f>SUM(N69:N74)</f>
        <v>767.67229862288559</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11994.909643412437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2398.9819286824873</v>
      </c>
      <c r="M82" s="858"/>
      <c r="N82" s="51"/>
    </row>
    <row r="83" spans="1:14">
      <c r="B83" s="89" t="s">
        <v>973</v>
      </c>
      <c r="C83" s="90"/>
      <c r="D83" s="90"/>
      <c r="E83" s="90"/>
      <c r="F83" s="90"/>
      <c r="G83" s="90"/>
      <c r="H83" s="90"/>
      <c r="I83" s="87"/>
      <c r="J83" s="88"/>
      <c r="K83" s="304">
        <v>0.05</v>
      </c>
      <c r="L83" s="857">
        <f>N77*K83</f>
        <v>599.74548217062181</v>
      </c>
      <c r="M83" s="858"/>
      <c r="N83" s="51"/>
    </row>
    <row r="84" spans="1:14" ht="15.75" thickBot="1">
      <c r="B84" s="91" t="s">
        <v>974</v>
      </c>
      <c r="C84" s="92"/>
      <c r="D84" s="92"/>
      <c r="E84" s="92"/>
      <c r="F84" s="92"/>
      <c r="G84" s="92"/>
      <c r="H84" s="92"/>
      <c r="I84" s="93"/>
      <c r="J84" s="94"/>
      <c r="K84" s="305">
        <v>0.05</v>
      </c>
      <c r="L84" s="859">
        <f>N77*K84</f>
        <v>599.74548217062181</v>
      </c>
      <c r="M84" s="860"/>
      <c r="N84" s="51"/>
    </row>
    <row r="85" spans="1:14" ht="15.75" thickBot="1">
      <c r="B85" s="822" t="s">
        <v>953</v>
      </c>
      <c r="C85" s="823"/>
      <c r="D85" s="823"/>
      <c r="E85" s="823"/>
      <c r="F85" s="823"/>
      <c r="G85" s="823"/>
      <c r="H85" s="823"/>
      <c r="I85" s="823"/>
      <c r="J85" s="823"/>
      <c r="K85" s="823"/>
      <c r="L85" s="823"/>
      <c r="M85" s="824"/>
      <c r="N85" s="52">
        <f>L82+L83+L84</f>
        <v>3598.4728930237311</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15593.382536436167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5" t="s">
        <v>2218</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2219</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8"/>
      <c r="K117" s="888"/>
      <c r="L117" s="888"/>
      <c r="M117" s="888"/>
      <c r="N117" s="889"/>
    </row>
    <row r="118" spans="2:14" ht="15.75" thickBot="1">
      <c r="B118" s="261" t="s">
        <v>2221</v>
      </c>
      <c r="C118" s="393"/>
      <c r="D118" s="393"/>
      <c r="E118" s="57"/>
      <c r="F118" s="57"/>
      <c r="G118" s="57"/>
      <c r="H118" s="57"/>
      <c r="I118" s="57"/>
      <c r="J118" s="890"/>
      <c r="K118" s="890"/>
      <c r="L118" s="890"/>
      <c r="M118" s="890"/>
      <c r="N118" s="891"/>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ht="21"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1466</v>
      </c>
      <c r="C31" s="81" t="s">
        <v>1467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402</v>
      </c>
      <c r="B48" s="43" t="str">
        <f>VLOOKUP(A48,MATERIALES!A4:D373,3,FALSE)</f>
        <v>Cal</v>
      </c>
      <c r="C48" s="281"/>
      <c r="D48" s="281"/>
      <c r="E48" s="281"/>
      <c r="F48" s="281"/>
      <c r="G48" s="281"/>
      <c r="H48" s="281"/>
      <c r="I48" s="268"/>
      <c r="J48" s="224" t="str">
        <f>VLOOKUP(A48,MATERIALES!A4:D373,2,FALSE)</f>
        <v>kg</v>
      </c>
      <c r="K48" s="282">
        <v>1</v>
      </c>
      <c r="L48" s="267"/>
      <c r="M48" s="402">
        <f>VLOOKUP(A48,MATERIALES!A4:D395,4,FALSE)</f>
        <v>1117.9761830116388</v>
      </c>
      <c r="N48" s="272">
        <f>K48*M48</f>
        <v>1117.9761830116388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1117.9761830116388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822" t="s">
        <v>953</v>
      </c>
      <c r="C76" s="823"/>
      <c r="D76" s="823"/>
      <c r="E76" s="823"/>
      <c r="F76" s="823"/>
      <c r="G76" s="823"/>
      <c r="H76" s="823"/>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1117.9761830116388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223.59523660232776</v>
      </c>
      <c r="M83" s="858"/>
      <c r="N83" s="51"/>
    </row>
    <row r="84" spans="1:14">
      <c r="B84" s="89" t="s">
        <v>973</v>
      </c>
      <c r="C84" s="90"/>
      <c r="D84" s="90"/>
      <c r="E84" s="90"/>
      <c r="F84" s="90"/>
      <c r="G84" s="90"/>
      <c r="H84" s="90"/>
      <c r="I84" s="87"/>
      <c r="J84" s="88"/>
      <c r="K84" s="304">
        <v>0.05</v>
      </c>
      <c r="L84" s="857">
        <f>N78*K84</f>
        <v>55.89880915058194</v>
      </c>
      <c r="M84" s="858"/>
      <c r="N84" s="51"/>
    </row>
    <row r="85" spans="1:14" ht="15.75" thickBot="1">
      <c r="B85" s="91" t="s">
        <v>974</v>
      </c>
      <c r="C85" s="92"/>
      <c r="D85" s="92"/>
      <c r="E85" s="92"/>
      <c r="F85" s="92"/>
      <c r="G85" s="92"/>
      <c r="H85" s="92"/>
      <c r="I85" s="93"/>
      <c r="J85" s="94"/>
      <c r="K85" s="305">
        <v>0.05</v>
      </c>
      <c r="L85" s="859">
        <f>N78*K85</f>
        <v>55.89880915058194</v>
      </c>
      <c r="M85" s="860"/>
      <c r="N85" s="51"/>
    </row>
    <row r="86" spans="1:14" ht="15.75" thickBot="1">
      <c r="B86" s="822" t="s">
        <v>953</v>
      </c>
      <c r="C86" s="823"/>
      <c r="D86" s="823"/>
      <c r="E86" s="823"/>
      <c r="F86" s="823"/>
      <c r="G86" s="823"/>
      <c r="H86" s="823"/>
      <c r="I86" s="823"/>
      <c r="J86" s="823"/>
      <c r="K86" s="823"/>
      <c r="L86" s="823"/>
      <c r="M86" s="824"/>
      <c r="N86" s="52">
        <f>L83+L84+L85</f>
        <v>335.39285490349164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1453.3690379151303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7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1023</v>
      </c>
      <c r="C31" s="81" t="s">
        <v>1199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63754.972517069342</v>
      </c>
      <c r="L36" s="270"/>
      <c r="M36" s="271">
        <v>600</v>
      </c>
      <c r="N36" s="272">
        <f>K36/M36</f>
        <v>106.2582875284489</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184508.76729977701</v>
      </c>
      <c r="L37" s="270"/>
      <c r="M37" s="271">
        <v>600</v>
      </c>
      <c r="N37" s="272">
        <f>K37/M37</f>
        <v>307.51461216629502</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101908.91217138847</v>
      </c>
      <c r="L38" s="270"/>
      <c r="M38" s="271">
        <v>600</v>
      </c>
      <c r="N38" s="272">
        <f>K38/M38</f>
        <v>169.84818695231411</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N75*M41</f>
        <v>0.44780884086334993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584.0688954879214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774</v>
      </c>
      <c r="B48" s="43" t="str">
        <f>VLOOKUP(A48,MATERIALES!A5:D373,3,FALSE)</f>
        <v>Agua</v>
      </c>
      <c r="C48" s="281"/>
      <c r="D48" s="281"/>
      <c r="E48" s="281"/>
      <c r="F48" s="281"/>
      <c r="G48" s="281"/>
      <c r="H48" s="281"/>
      <c r="I48" s="268"/>
      <c r="J48" s="224" t="str">
        <f>VLOOKUP(A48,MATERIALES!A4:D373,2,FALSE)</f>
        <v>lt</v>
      </c>
      <c r="K48" s="282">
        <v>3</v>
      </c>
      <c r="L48" s="267"/>
      <c r="M48" s="402">
        <f>VLOOKUP(A48,MATERIALES!A5:D396,4,FALSE)</f>
        <v>48.278039394701032</v>
      </c>
      <c r="N48" s="272">
        <f>K48*M48</f>
        <v>144.83411818410309</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144.83411818410309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B58" s="46"/>
      <c r="C58" s="317"/>
      <c r="D58" s="317"/>
      <c r="E58" s="317"/>
      <c r="F58" s="317"/>
      <c r="G58" s="317"/>
      <c r="H58" s="311"/>
      <c r="I58" s="279"/>
      <c r="J58" s="286"/>
      <c r="K58" s="279"/>
      <c r="L58" s="909"/>
      <c r="M58" s="910"/>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4800</v>
      </c>
      <c r="N69" s="395">
        <f>K69/M69</f>
        <v>22.226300753001663</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4800</v>
      </c>
      <c r="N70" s="395">
        <f>K70/M70</f>
        <v>22.554583333333333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822" t="s">
        <v>953</v>
      </c>
      <c r="C75" s="823"/>
      <c r="D75" s="823"/>
      <c r="E75" s="823"/>
      <c r="F75" s="823"/>
      <c r="G75" s="823"/>
      <c r="H75" s="823"/>
      <c r="I75" s="865"/>
      <c r="J75" s="865"/>
      <c r="K75" s="865"/>
      <c r="L75" s="865"/>
      <c r="M75" s="866"/>
      <c r="N75" s="301">
        <f>SUM(N69:N74)</f>
        <v>44.780884086334993</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773.68389775835954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154.73677955167193</v>
      </c>
      <c r="M82" s="858"/>
      <c r="N82" s="51"/>
    </row>
    <row r="83" spans="1:14">
      <c r="B83" s="89" t="s">
        <v>973</v>
      </c>
      <c r="C83" s="90"/>
      <c r="D83" s="90"/>
      <c r="E83" s="90"/>
      <c r="F83" s="90"/>
      <c r="G83" s="90"/>
      <c r="H83" s="90"/>
      <c r="I83" s="87"/>
      <c r="J83" s="88"/>
      <c r="K83" s="304">
        <v>0.05</v>
      </c>
      <c r="L83" s="857">
        <f>N77*K83</f>
        <v>38.684194887917982</v>
      </c>
      <c r="M83" s="858"/>
      <c r="N83" s="51"/>
    </row>
    <row r="84" spans="1:14" ht="15.75" thickBot="1">
      <c r="B84" s="91" t="s">
        <v>974</v>
      </c>
      <c r="C84" s="92"/>
      <c r="D84" s="92"/>
      <c r="E84" s="92"/>
      <c r="F84" s="92"/>
      <c r="G84" s="92"/>
      <c r="H84" s="92"/>
      <c r="I84" s="93"/>
      <c r="J84" s="94"/>
      <c r="K84" s="305">
        <v>0.05</v>
      </c>
      <c r="L84" s="859">
        <f>N77*K84</f>
        <v>38.684194887917982</v>
      </c>
      <c r="M84" s="860"/>
      <c r="N84" s="51"/>
    </row>
    <row r="85" spans="1:14" ht="15.75" thickBot="1">
      <c r="B85" s="822" t="s">
        <v>953</v>
      </c>
      <c r="C85" s="823"/>
      <c r="D85" s="823"/>
      <c r="E85" s="823"/>
      <c r="F85" s="823"/>
      <c r="G85" s="823"/>
      <c r="H85" s="823"/>
      <c r="I85" s="823"/>
      <c r="J85" s="823"/>
      <c r="K85" s="823"/>
      <c r="L85" s="823"/>
      <c r="M85" s="824"/>
      <c r="N85" s="52">
        <f>L82+L83+L84</f>
        <v>232.10516932750789</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1005.7890670858674</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5" t="s">
        <v>2218</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2219</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8"/>
      <c r="K117" s="888"/>
      <c r="L117" s="888"/>
      <c r="M117" s="888"/>
      <c r="N117" s="889"/>
    </row>
    <row r="118" spans="2:14" ht="15.75" thickBot="1">
      <c r="B118" s="261" t="s">
        <v>2221</v>
      </c>
      <c r="C118" s="393"/>
      <c r="D118" s="393"/>
      <c r="E118" s="57"/>
      <c r="F118" s="57"/>
      <c r="G118" s="57"/>
      <c r="H118" s="57"/>
      <c r="I118" s="57"/>
      <c r="J118" s="890"/>
      <c r="K118" s="890"/>
      <c r="L118" s="890"/>
      <c r="M118" s="890"/>
      <c r="N118" s="891"/>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1024</v>
      </c>
      <c r="C31" s="81" t="s">
        <v>1200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63754.972517069342</v>
      </c>
      <c r="L36" s="270"/>
      <c r="M36" s="271">
        <v>45</v>
      </c>
      <c r="N36" s="272">
        <f>K36/M36</f>
        <v>1416.7771670459854</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184508.76729977701</v>
      </c>
      <c r="L37" s="270"/>
      <c r="M37" s="271">
        <v>45</v>
      </c>
      <c r="N37" s="272">
        <f>K37/M37</f>
        <v>4100.194828883934</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101908.91217138847</v>
      </c>
      <c r="L38" s="270"/>
      <c r="M38" s="271">
        <v>45</v>
      </c>
      <c r="N38" s="272">
        <f>K38/M38</f>
        <v>2264.6424926975214</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0.02</v>
      </c>
      <c r="N41" s="344">
        <f>N75*M41</f>
        <v>11.941569089689333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7793.55605771713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48.278039394701032</v>
      </c>
      <c r="N48" s="272">
        <f>K48*M48</f>
        <v>1206.9509848675259</v>
      </c>
    </row>
    <row r="49" spans="1:14">
      <c r="A49" s="108" t="s">
        <v>519</v>
      </c>
      <c r="B49" s="43" t="str">
        <f>VLOOKUP(A49,MATERIALES!A6:D373,3,FALSE)</f>
        <v xml:space="preserve">Material  de afirmado de la Zona </v>
      </c>
      <c r="C49" s="281"/>
      <c r="D49" s="281"/>
      <c r="E49" s="281"/>
      <c r="F49" s="281"/>
      <c r="G49" s="281"/>
      <c r="H49" s="281"/>
      <c r="I49" s="268"/>
      <c r="J49" s="224" t="str">
        <f>VLOOKUP(A49,MATERIALES!A5:D373,2,FALSE)</f>
        <v>m3</v>
      </c>
      <c r="K49" s="282">
        <v>1.25</v>
      </c>
      <c r="L49" s="267"/>
      <c r="M49" s="402">
        <f>VLOOKUP(A49,MATERIALES!A6:D397,4,FALSE)</f>
        <v>38696.138446134421</v>
      </c>
      <c r="N49" s="272">
        <f>K49*M49</f>
        <v>48370.173057668027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49577.12404253555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1303</v>
      </c>
      <c r="B58" s="46" t="str">
        <f>VLOOKUP(A58,TRANSPORTE!A5:D117,3,FALSE)</f>
        <v xml:space="preserve">Transporte de Material de Afirmado de la Zona </v>
      </c>
      <c r="C58" s="317"/>
      <c r="D58" s="317"/>
      <c r="E58" s="317"/>
      <c r="F58" s="317"/>
      <c r="G58" s="317"/>
      <c r="H58" s="311" t="s">
        <v>1468</v>
      </c>
      <c r="I58" s="279">
        <v>1.25</v>
      </c>
      <c r="J58" s="286">
        <v>1</v>
      </c>
      <c r="K58" s="279">
        <f>I58*J58</f>
        <v>1.25</v>
      </c>
      <c r="L58" s="909">
        <f>VLOOKUP(A58,TRANSPORTE!A5:D117,4,FALSE)</f>
        <v>1234.2754057176401</v>
      </c>
      <c r="M58" s="910"/>
      <c r="N58" s="287">
        <f>K58*L58</f>
        <v>1542.84425714705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1542.84425714705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360</v>
      </c>
      <c r="N69" s="395">
        <f>K69/M69</f>
        <v>296.35067670668883</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360</v>
      </c>
      <c r="N70" s="395">
        <f>K70/M70</f>
        <v>300.72777777777776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822" t="s">
        <v>953</v>
      </c>
      <c r="C75" s="823"/>
      <c r="D75" s="823"/>
      <c r="E75" s="823"/>
      <c r="F75" s="823"/>
      <c r="G75" s="823"/>
      <c r="H75" s="823"/>
      <c r="I75" s="865"/>
      <c r="J75" s="865"/>
      <c r="K75" s="865"/>
      <c r="L75" s="865"/>
      <c r="M75" s="866"/>
      <c r="N75" s="301">
        <f>SUM(N69:N74)</f>
        <v>597.07845448446665</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59510.602811884193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11902.12056237684</v>
      </c>
      <c r="M82" s="858"/>
      <c r="N82" s="51"/>
    </row>
    <row r="83" spans="1:14">
      <c r="B83" s="89" t="s">
        <v>973</v>
      </c>
      <c r="C83" s="90"/>
      <c r="D83" s="90"/>
      <c r="E83" s="90"/>
      <c r="F83" s="90"/>
      <c r="G83" s="90"/>
      <c r="H83" s="90"/>
      <c r="I83" s="87"/>
      <c r="J83" s="88"/>
      <c r="K83" s="304">
        <v>0.05</v>
      </c>
      <c r="L83" s="857">
        <f>N77*K83</f>
        <v>2975.53014059421</v>
      </c>
      <c r="M83" s="858"/>
      <c r="N83" s="51"/>
    </row>
    <row r="84" spans="1:14" ht="15.75" thickBot="1">
      <c r="B84" s="91" t="s">
        <v>974</v>
      </c>
      <c r="C84" s="92"/>
      <c r="D84" s="92"/>
      <c r="E84" s="92"/>
      <c r="F84" s="92"/>
      <c r="G84" s="92"/>
      <c r="H84" s="92"/>
      <c r="I84" s="93"/>
      <c r="J84" s="94"/>
      <c r="K84" s="305">
        <v>0.05</v>
      </c>
      <c r="L84" s="859">
        <f>N77*K84</f>
        <v>2975.53014059421</v>
      </c>
      <c r="M84" s="860"/>
      <c r="N84" s="51"/>
    </row>
    <row r="85" spans="1:14" ht="15.75" thickBot="1">
      <c r="B85" s="822" t="s">
        <v>953</v>
      </c>
      <c r="C85" s="823"/>
      <c r="D85" s="823"/>
      <c r="E85" s="823"/>
      <c r="F85" s="823"/>
      <c r="G85" s="823"/>
      <c r="H85" s="823"/>
      <c r="I85" s="823"/>
      <c r="J85" s="823"/>
      <c r="K85" s="823"/>
      <c r="L85" s="823"/>
      <c r="M85" s="824"/>
      <c r="N85" s="52">
        <f>L82+L83+L84</f>
        <v>17853.18084356526</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77363.783655449457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5" t="s">
        <v>2218</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29.25" customHeight="1">
      <c r="B106" s="828" t="s">
        <v>2219</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8"/>
      <c r="K117" s="888"/>
      <c r="L117" s="888"/>
      <c r="M117" s="888"/>
      <c r="N117" s="889"/>
    </row>
    <row r="118" spans="2:14" ht="15.75" thickBot="1">
      <c r="B118" s="261" t="s">
        <v>2221</v>
      </c>
      <c r="C118" s="393"/>
      <c r="D118" s="393"/>
      <c r="E118" s="57"/>
      <c r="F118" s="57"/>
      <c r="G118" s="57"/>
      <c r="H118" s="57"/>
      <c r="I118" s="57"/>
      <c r="J118" s="890"/>
      <c r="K118" s="890"/>
      <c r="L118" s="890"/>
      <c r="M118" s="890"/>
      <c r="N118" s="891"/>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1025</v>
      </c>
      <c r="C31" s="81" t="s">
        <v>1201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434</v>
      </c>
      <c r="B48" s="43" t="str">
        <f>VLOOKUP(A48,MATERIALES!A4:D373,3,FALSE)</f>
        <v>Cloruro De Calcio En Hojuelas (Flakes)</v>
      </c>
      <c r="C48" s="281"/>
      <c r="D48" s="281"/>
      <c r="E48" s="281"/>
      <c r="F48" s="281"/>
      <c r="G48" s="281"/>
      <c r="H48" s="281"/>
      <c r="I48" s="268"/>
      <c r="J48" s="224" t="str">
        <f>VLOOKUP(A48,MATERIALES!A4:D373,2,FALSE)</f>
        <v>kg</v>
      </c>
      <c r="K48" s="282">
        <v>1</v>
      </c>
      <c r="L48" s="267"/>
      <c r="M48" s="402">
        <f>VLOOKUP(A48,MATERIALES!A4:D395,4,FALSE)</f>
        <v>5966.9315026338372</v>
      </c>
      <c r="N48" s="272">
        <f>K48*M48</f>
        <v>5966.9315026338372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5966.9315026338372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822" t="s">
        <v>953</v>
      </c>
      <c r="C76" s="823"/>
      <c r="D76" s="823"/>
      <c r="E76" s="823"/>
      <c r="F76" s="823"/>
      <c r="G76" s="823"/>
      <c r="H76" s="823"/>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5966.9315026338372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1193.3863005267674</v>
      </c>
      <c r="M83" s="858"/>
      <c r="N83" s="51"/>
    </row>
    <row r="84" spans="1:14">
      <c r="B84" s="89" t="s">
        <v>973</v>
      </c>
      <c r="C84" s="90"/>
      <c r="D84" s="90"/>
      <c r="E84" s="90"/>
      <c r="F84" s="90"/>
      <c r="G84" s="90"/>
      <c r="H84" s="90"/>
      <c r="I84" s="87"/>
      <c r="J84" s="88"/>
      <c r="K84" s="304">
        <v>0.05</v>
      </c>
      <c r="L84" s="857">
        <f>N78*K84</f>
        <v>298.34657513169185</v>
      </c>
      <c r="M84" s="858"/>
      <c r="N84" s="51"/>
    </row>
    <row r="85" spans="1:14" ht="15.75" thickBot="1">
      <c r="B85" s="91" t="s">
        <v>974</v>
      </c>
      <c r="C85" s="92"/>
      <c r="D85" s="92"/>
      <c r="E85" s="92"/>
      <c r="F85" s="92"/>
      <c r="G85" s="92"/>
      <c r="H85" s="92"/>
      <c r="I85" s="93"/>
      <c r="J85" s="94"/>
      <c r="K85" s="305">
        <v>0.05</v>
      </c>
      <c r="L85" s="859">
        <f>N78*K85</f>
        <v>298.34657513169185</v>
      </c>
      <c r="M85" s="860"/>
      <c r="N85" s="51"/>
    </row>
    <row r="86" spans="1:14" ht="15.75" thickBot="1">
      <c r="B86" s="822" t="s">
        <v>953</v>
      </c>
      <c r="C86" s="823"/>
      <c r="D86" s="823"/>
      <c r="E86" s="823"/>
      <c r="F86" s="823"/>
      <c r="G86" s="823"/>
      <c r="H86" s="823"/>
      <c r="I86" s="823"/>
      <c r="J86" s="823"/>
      <c r="K86" s="823"/>
      <c r="L86" s="823"/>
      <c r="M86" s="824"/>
      <c r="N86" s="52">
        <f>L83+L84+L85</f>
        <v>1790.0794507901512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7757.0109534239882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8"/>
      <c r="K118" s="888"/>
      <c r="L118" s="888"/>
      <c r="M118" s="888"/>
      <c r="N118" s="889"/>
    </row>
    <row r="119" spans="2:14" ht="15.75" customHeight="1"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1026</v>
      </c>
      <c r="C31" s="81" t="s">
        <v>1202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436</v>
      </c>
      <c r="B48" s="43" t="str">
        <f>VLOOKUP(A48,MATERIALES!A4:D373,3,FALSE)</f>
        <v>Cloruro De Calcio En Esferas (Pellets)</v>
      </c>
      <c r="C48" s="281"/>
      <c r="D48" s="281"/>
      <c r="E48" s="281"/>
      <c r="F48" s="281"/>
      <c r="G48" s="281"/>
      <c r="H48" s="281"/>
      <c r="I48" s="268"/>
      <c r="J48" s="224" t="str">
        <f>VLOOKUP(A48,MATERIALES!A4:D373,2,FALSE)</f>
        <v>kg</v>
      </c>
      <c r="K48" s="282">
        <v>1</v>
      </c>
      <c r="L48" s="267"/>
      <c r="M48" s="402">
        <f>VLOOKUP(A48,MATERIALES!A4:D395,4,FALSE)</f>
        <v>3729.3321891461487</v>
      </c>
      <c r="N48" s="272">
        <f>K48*M48</f>
        <v>3729.3321891461487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3729.3321891461487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822" t="s">
        <v>953</v>
      </c>
      <c r="C76" s="823"/>
      <c r="D76" s="823"/>
      <c r="E76" s="823"/>
      <c r="F76" s="823"/>
      <c r="G76" s="823"/>
      <c r="H76" s="823"/>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3729.3321891461487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745.86643782922977</v>
      </c>
      <c r="M83" s="858"/>
      <c r="N83" s="51"/>
    </row>
    <row r="84" spans="1:14">
      <c r="B84" s="89" t="s">
        <v>973</v>
      </c>
      <c r="C84" s="90"/>
      <c r="D84" s="90"/>
      <c r="E84" s="90"/>
      <c r="F84" s="90"/>
      <c r="G84" s="90"/>
      <c r="H84" s="90"/>
      <c r="I84" s="87"/>
      <c r="J84" s="88"/>
      <c r="K84" s="304">
        <v>0.05</v>
      </c>
      <c r="L84" s="857">
        <f>N78*K84</f>
        <v>186.46660945730744</v>
      </c>
      <c r="M84" s="858"/>
      <c r="N84" s="51"/>
    </row>
    <row r="85" spans="1:14" ht="15.75" thickBot="1">
      <c r="B85" s="91" t="s">
        <v>974</v>
      </c>
      <c r="C85" s="92"/>
      <c r="D85" s="92"/>
      <c r="E85" s="92"/>
      <c r="F85" s="92"/>
      <c r="G85" s="92"/>
      <c r="H85" s="92"/>
      <c r="I85" s="93"/>
      <c r="J85" s="94"/>
      <c r="K85" s="305">
        <v>0.05</v>
      </c>
      <c r="L85" s="859">
        <f>N78*K85</f>
        <v>186.46660945730744</v>
      </c>
      <c r="M85" s="860"/>
      <c r="N85" s="51"/>
    </row>
    <row r="86" spans="1:14" ht="15.75" thickBot="1">
      <c r="B86" s="822" t="s">
        <v>953</v>
      </c>
      <c r="C86" s="823"/>
      <c r="D86" s="823"/>
      <c r="E86" s="823"/>
      <c r="F86" s="823"/>
      <c r="G86" s="823"/>
      <c r="H86" s="823"/>
      <c r="I86" s="823"/>
      <c r="J86" s="823"/>
      <c r="K86" s="823"/>
      <c r="L86" s="823"/>
      <c r="M86" s="824"/>
      <c r="N86" s="52">
        <f>L83+L84+L85</f>
        <v>1118.7996567438447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4848.1318458899932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6"/>
      <c r="C1" s="928"/>
      <c r="D1" s="929"/>
      <c r="E1" s="929"/>
      <c r="F1" s="929"/>
      <c r="G1" s="929"/>
      <c r="H1" s="929"/>
      <c r="I1" s="929"/>
      <c r="J1" s="930"/>
      <c r="K1" s="931" t="s">
        <v>933</v>
      </c>
      <c r="L1" s="933" t="s">
        <v>2198</v>
      </c>
      <c r="M1" s="934"/>
      <c r="N1" s="935"/>
    </row>
    <row r="2" spans="2:14" ht="18.7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1027</v>
      </c>
      <c r="C31" s="81" t="s">
        <v>1203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774</v>
      </c>
      <c r="B48" s="43" t="str">
        <f>VLOOKUP(A48,MATERIALES!A5:D373,3,FALSE)</f>
        <v>Agua</v>
      </c>
      <c r="C48" s="281"/>
      <c r="D48" s="281"/>
      <c r="E48" s="281"/>
      <c r="F48" s="281"/>
      <c r="G48" s="281"/>
      <c r="H48" s="281"/>
      <c r="I48" s="268"/>
      <c r="J48" s="224" t="str">
        <f>VLOOKUP(A48,MATERIALES!A4:D373,2,FALSE)</f>
        <v>lt</v>
      </c>
      <c r="K48" s="282">
        <v>1</v>
      </c>
      <c r="L48" s="267"/>
      <c r="M48" s="402">
        <f>VLOOKUP(A48,MATERIALES!A5:D396,4,FALSE)</f>
        <v>48.278039394701032</v>
      </c>
      <c r="N48" s="272">
        <f>K48*M48</f>
        <v>48.278039394701032</v>
      </c>
    </row>
    <row r="49" spans="1:14">
      <c r="A49" s="108" t="s">
        <v>436</v>
      </c>
      <c r="B49" s="43" t="str">
        <f>VLOOKUP(A49,MATERIALES!A6:D373,3,FALSE)</f>
        <v>Cloruro De Calcio En Esferas (Pellets)</v>
      </c>
      <c r="C49" s="281"/>
      <c r="D49" s="281"/>
      <c r="E49" s="281"/>
      <c r="F49" s="281"/>
      <c r="G49" s="281"/>
      <c r="H49" s="281"/>
      <c r="I49" s="268"/>
      <c r="J49" s="224" t="str">
        <f>VLOOKUP(A49,MATERIALES!A5:D373,2,FALSE)</f>
        <v>kg</v>
      </c>
      <c r="K49" s="282">
        <v>0.36</v>
      </c>
      <c r="L49" s="267"/>
      <c r="M49" s="402">
        <f>VLOOKUP(A49,MATERIALES!A6:D397,4,FALSE)</f>
        <v>3729.3321891461487</v>
      </c>
      <c r="N49" s="272">
        <f>K49*M49</f>
        <v>1342.5595880926135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1390.8376274873144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B58" s="46"/>
      <c r="C58" s="317"/>
      <c r="D58" s="317"/>
      <c r="E58" s="317"/>
      <c r="F58" s="317"/>
      <c r="G58" s="317"/>
      <c r="H58" s="311"/>
      <c r="I58" s="279"/>
      <c r="J58" s="286"/>
      <c r="K58" s="279"/>
      <c r="L58" s="909"/>
      <c r="M58" s="910"/>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row>
    <row r="65" spans="2:15">
      <c r="B65" s="33"/>
      <c r="C65" s="34"/>
      <c r="D65" s="34"/>
      <c r="E65" s="34"/>
      <c r="F65" s="34"/>
      <c r="G65" s="34"/>
      <c r="H65" s="34"/>
      <c r="I65" s="34"/>
      <c r="J65" s="34"/>
      <c r="K65" s="34"/>
      <c r="L65" s="34"/>
      <c r="M65" s="34"/>
      <c r="N65" s="35"/>
    </row>
    <row r="66" spans="2:15">
      <c r="B66" s="64" t="s">
        <v>962</v>
      </c>
      <c r="C66" s="65"/>
      <c r="D66" s="65"/>
      <c r="E66" s="65"/>
      <c r="F66" s="65"/>
      <c r="G66" s="65"/>
      <c r="H66" s="65"/>
      <c r="I66" s="65"/>
      <c r="J66" s="65"/>
      <c r="K66" s="65"/>
      <c r="L66" s="65"/>
      <c r="M66" s="65"/>
      <c r="N66" s="66"/>
    </row>
    <row r="67" spans="2:15" ht="15.75" thickBot="1">
      <c r="B67" s="68"/>
      <c r="C67" s="61"/>
      <c r="D67" s="61"/>
      <c r="E67" s="61"/>
      <c r="F67" s="61"/>
      <c r="G67" s="61"/>
      <c r="H67" s="61"/>
      <c r="I67" s="61"/>
      <c r="J67" s="61"/>
      <c r="K67" s="61"/>
      <c r="L67" s="61"/>
      <c r="M67" s="61"/>
      <c r="N67" s="63"/>
    </row>
    <row r="68" spans="2:15" ht="25.5">
      <c r="B68" s="861" t="s">
        <v>963</v>
      </c>
      <c r="C68" s="862"/>
      <c r="D68" s="862"/>
      <c r="E68" s="862"/>
      <c r="F68" s="862"/>
      <c r="G68" s="862"/>
      <c r="H68" s="862"/>
      <c r="I68" s="73" t="s">
        <v>964</v>
      </c>
      <c r="J68" s="75" t="s">
        <v>1410</v>
      </c>
      <c r="K68" s="74" t="s">
        <v>966</v>
      </c>
      <c r="L68" s="863" t="s">
        <v>950</v>
      </c>
      <c r="M68" s="864"/>
      <c r="N68" s="98" t="s">
        <v>951</v>
      </c>
    </row>
    <row r="69" spans="2:15">
      <c r="B69" s="49"/>
      <c r="C69" s="47"/>
      <c r="D69" s="47"/>
      <c r="E69" s="47"/>
      <c r="F69" s="47"/>
      <c r="G69" s="47"/>
      <c r="H69" s="47"/>
      <c r="I69" s="292"/>
      <c r="J69" s="293"/>
      <c r="K69" s="294"/>
      <c r="L69" s="50"/>
      <c r="M69" s="295"/>
      <c r="N69" s="395"/>
      <c r="O69" s="106"/>
    </row>
    <row r="70" spans="2:15">
      <c r="B70" s="49"/>
      <c r="C70" s="47"/>
      <c r="D70" s="47"/>
      <c r="E70" s="47"/>
      <c r="F70" s="47"/>
      <c r="G70" s="47"/>
      <c r="H70" s="47"/>
      <c r="I70" s="292"/>
      <c r="J70" s="293"/>
      <c r="K70" s="294"/>
      <c r="L70" s="50"/>
      <c r="M70" s="299"/>
      <c r="N70" s="395"/>
    </row>
    <row r="71" spans="2:15">
      <c r="B71" s="49"/>
      <c r="C71" s="47"/>
      <c r="D71" s="47"/>
      <c r="E71" s="47"/>
      <c r="F71" s="47"/>
      <c r="G71" s="47"/>
      <c r="H71" s="47"/>
      <c r="I71" s="279"/>
      <c r="J71" s="297"/>
      <c r="K71" s="298"/>
      <c r="L71" s="50"/>
      <c r="M71" s="300"/>
      <c r="N71" s="296"/>
    </row>
    <row r="72" spans="2:15">
      <c r="B72" s="49"/>
      <c r="C72" s="47"/>
      <c r="D72" s="47"/>
      <c r="E72" s="47"/>
      <c r="F72" s="47"/>
      <c r="G72" s="47"/>
      <c r="H72" s="47"/>
      <c r="I72" s="279"/>
      <c r="J72" s="297"/>
      <c r="K72" s="298"/>
      <c r="L72" s="318"/>
      <c r="M72" s="300"/>
      <c r="N72" s="296"/>
    </row>
    <row r="73" spans="2:15">
      <c r="B73" s="49"/>
      <c r="C73" s="47"/>
      <c r="D73" s="47"/>
      <c r="E73" s="47"/>
      <c r="F73" s="47"/>
      <c r="G73" s="47"/>
      <c r="H73" s="47"/>
      <c r="I73" s="279"/>
      <c r="J73" s="297"/>
      <c r="K73" s="298"/>
      <c r="L73" s="318"/>
      <c r="M73" s="300"/>
      <c r="N73" s="296"/>
    </row>
    <row r="74" spans="2:15" ht="15.75" thickBot="1">
      <c r="B74" s="898"/>
      <c r="C74" s="899"/>
      <c r="D74" s="899"/>
      <c r="E74" s="899"/>
      <c r="F74" s="899"/>
      <c r="G74" s="899"/>
      <c r="H74" s="899"/>
      <c r="I74" s="126"/>
      <c r="J74" s="126"/>
      <c r="K74" s="126"/>
      <c r="L74" s="912"/>
      <c r="M74" s="912"/>
      <c r="N74" s="45"/>
    </row>
    <row r="75" spans="2:15" ht="15.75" thickBot="1">
      <c r="B75" s="822" t="s">
        <v>953</v>
      </c>
      <c r="C75" s="823"/>
      <c r="D75" s="823"/>
      <c r="E75" s="823"/>
      <c r="F75" s="823"/>
      <c r="G75" s="823"/>
      <c r="H75" s="823"/>
      <c r="I75" s="865"/>
      <c r="J75" s="865"/>
      <c r="K75" s="865"/>
      <c r="L75" s="865"/>
      <c r="M75" s="866"/>
      <c r="N75" s="301"/>
    </row>
    <row r="76" spans="2:15" ht="15.75" thickBot="1">
      <c r="B76" s="33"/>
      <c r="C76" s="34"/>
      <c r="D76" s="34"/>
      <c r="E76" s="34"/>
      <c r="F76" s="34"/>
      <c r="G76" s="34"/>
      <c r="H76" s="34"/>
      <c r="I76" s="34"/>
      <c r="J76" s="34"/>
      <c r="K76" s="34"/>
      <c r="L76" s="34"/>
      <c r="M76" s="34"/>
      <c r="N76" s="35"/>
    </row>
    <row r="77" spans="2:15" ht="15.75" thickBot="1">
      <c r="B77" s="822" t="s">
        <v>967</v>
      </c>
      <c r="C77" s="823"/>
      <c r="D77" s="823"/>
      <c r="E77" s="823"/>
      <c r="F77" s="823"/>
      <c r="G77" s="823"/>
      <c r="H77" s="823"/>
      <c r="I77" s="823"/>
      <c r="J77" s="823"/>
      <c r="K77" s="823"/>
      <c r="L77" s="823"/>
      <c r="M77" s="824"/>
      <c r="N77" s="99">
        <f>N43+N53+N64+N75</f>
        <v>1390.8376274873144</v>
      </c>
    </row>
    <row r="78" spans="2:15">
      <c r="B78" s="33"/>
      <c r="C78" s="34"/>
      <c r="D78" s="34"/>
      <c r="E78" s="34"/>
      <c r="F78" s="34"/>
      <c r="G78" s="34"/>
      <c r="H78" s="34"/>
      <c r="I78" s="34"/>
      <c r="J78" s="34"/>
      <c r="K78" s="34"/>
      <c r="L78" s="34"/>
      <c r="M78" s="34"/>
      <c r="N78" s="35"/>
    </row>
    <row r="79" spans="2:15">
      <c r="B79" s="64" t="s">
        <v>968</v>
      </c>
      <c r="C79" s="65"/>
      <c r="D79" s="65"/>
      <c r="E79" s="65"/>
      <c r="F79" s="65"/>
      <c r="G79" s="65"/>
      <c r="H79" s="65"/>
      <c r="I79" s="65"/>
      <c r="J79" s="65"/>
      <c r="K79" s="65"/>
      <c r="L79" s="65"/>
      <c r="M79" s="65"/>
      <c r="N79" s="66"/>
    </row>
    <row r="80" spans="2: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278.16752549746292</v>
      </c>
      <c r="M82" s="858"/>
      <c r="N82" s="51"/>
    </row>
    <row r="83" spans="1:14">
      <c r="B83" s="89" t="s">
        <v>973</v>
      </c>
      <c r="C83" s="90"/>
      <c r="D83" s="90"/>
      <c r="E83" s="90"/>
      <c r="F83" s="90"/>
      <c r="G83" s="90"/>
      <c r="H83" s="90"/>
      <c r="I83" s="87"/>
      <c r="J83" s="88"/>
      <c r="K83" s="304">
        <v>0.05</v>
      </c>
      <c r="L83" s="857">
        <f>N77*K83</f>
        <v>69.54188137436573</v>
      </c>
      <c r="M83" s="858"/>
      <c r="N83" s="51"/>
    </row>
    <row r="84" spans="1:14" ht="15.75" thickBot="1">
      <c r="B84" s="91" t="s">
        <v>974</v>
      </c>
      <c r="C84" s="92"/>
      <c r="D84" s="92"/>
      <c r="E84" s="92"/>
      <c r="F84" s="92"/>
      <c r="G84" s="92"/>
      <c r="H84" s="92"/>
      <c r="I84" s="93"/>
      <c r="J84" s="94"/>
      <c r="K84" s="305">
        <v>0.05</v>
      </c>
      <c r="L84" s="859">
        <f>N77*K84</f>
        <v>69.54188137436573</v>
      </c>
      <c r="M84" s="860"/>
      <c r="N84" s="51"/>
    </row>
    <row r="85" spans="1:14" ht="15.75" thickBot="1">
      <c r="B85" s="822" t="s">
        <v>953</v>
      </c>
      <c r="C85" s="823"/>
      <c r="D85" s="823"/>
      <c r="E85" s="823"/>
      <c r="F85" s="823"/>
      <c r="G85" s="823"/>
      <c r="H85" s="823"/>
      <c r="I85" s="823"/>
      <c r="J85" s="823"/>
      <c r="K85" s="823"/>
      <c r="L85" s="823"/>
      <c r="M85" s="824"/>
      <c r="N85" s="52">
        <f>L82+L83+L84</f>
        <v>417.25128824619441</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1808.0889157335089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5" t="s">
        <v>2218</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2219</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8"/>
      <c r="K117" s="888"/>
      <c r="L117" s="888"/>
      <c r="M117" s="888"/>
      <c r="N117" s="889"/>
    </row>
    <row r="118" spans="2:14" ht="15.75" thickBot="1">
      <c r="B118" s="261" t="s">
        <v>2221</v>
      </c>
      <c r="C118" s="393"/>
      <c r="D118" s="393"/>
      <c r="E118" s="57"/>
      <c r="F118" s="57"/>
      <c r="G118" s="57"/>
      <c r="H118" s="57"/>
      <c r="I118" s="57"/>
      <c r="J118" s="890"/>
      <c r="K118" s="890"/>
      <c r="L118" s="890"/>
      <c r="M118" s="890"/>
      <c r="N118" s="891"/>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1028</v>
      </c>
      <c r="C31" s="81" t="s">
        <v>1204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63754.972517069342</v>
      </c>
      <c r="L36" s="270"/>
      <c r="M36" s="271">
        <v>45</v>
      </c>
      <c r="N36" s="272">
        <f>K36/M36</f>
        <v>1416.7771670459854</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184508.76729977701</v>
      </c>
      <c r="L37" s="270"/>
      <c r="M37" s="271">
        <v>45</v>
      </c>
      <c r="N37" s="272">
        <f>K37/M37</f>
        <v>4100.194828883934</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101908.91217138847</v>
      </c>
      <c r="L38" s="270"/>
      <c r="M38" s="271">
        <v>45</v>
      </c>
      <c r="N38" s="272">
        <f>K38/M38</f>
        <v>2264.6424926975214</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7787.5852731722853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519</v>
      </c>
      <c r="B48" s="43" t="str">
        <f>VLOOKUP(A48,MATERIALES!A4:D373,3,FALSE)</f>
        <v xml:space="preserve">Material  de afirmado de la Zona </v>
      </c>
      <c r="C48" s="281"/>
      <c r="D48" s="281"/>
      <c r="E48" s="281"/>
      <c r="F48" s="281"/>
      <c r="G48" s="281"/>
      <c r="H48" s="281"/>
      <c r="I48" s="268"/>
      <c r="J48" s="224" t="str">
        <f>VLOOKUP(A48,MATERIALES!A4:D373,2,FALSE)</f>
        <v>m3</v>
      </c>
      <c r="K48" s="282">
        <v>1.25</v>
      </c>
      <c r="L48" s="267"/>
      <c r="M48" s="402">
        <f>VLOOKUP(A48,MATERIALES!A4:D395,4,FALSE)</f>
        <v>38696.138446134421</v>
      </c>
      <c r="N48" s="272">
        <f>K48*M48</f>
        <v>48370.173057668027</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48.278039394701032</v>
      </c>
      <c r="N49" s="272">
        <f>K49*M49</f>
        <v>1206.9509848675259</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49577.12404253555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1241</v>
      </c>
      <c r="B59" s="46" t="str">
        <f>VLOOKUP(A59,TRANSPORTE!A5:D104,3,FALSE)</f>
        <v>Transporte de material de afirmado</v>
      </c>
      <c r="C59" s="317"/>
      <c r="D59" s="317"/>
      <c r="E59" s="317"/>
      <c r="F59" s="317"/>
      <c r="G59" s="317"/>
      <c r="H59" s="311" t="s">
        <v>339</v>
      </c>
      <c r="I59" s="279">
        <v>1.25</v>
      </c>
      <c r="J59" s="286">
        <v>1</v>
      </c>
      <c r="K59" s="279">
        <f>I59*J59</f>
        <v>1.25</v>
      </c>
      <c r="L59" s="909">
        <f>VLOOKUP(A59,TRANSPORTE!A5:D123,4,FALSE)</f>
        <v>1234.2754057176401</v>
      </c>
      <c r="M59" s="910"/>
      <c r="N59" s="287">
        <f>K59*L59</f>
        <v>1542.84425714705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1542.84425714705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59504.63202733935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11900.926405467872</v>
      </c>
      <c r="M83" s="858"/>
      <c r="N83" s="51"/>
    </row>
    <row r="84" spans="1:14">
      <c r="B84" s="89" t="s">
        <v>973</v>
      </c>
      <c r="C84" s="90"/>
      <c r="D84" s="90"/>
      <c r="E84" s="90"/>
      <c r="F84" s="90"/>
      <c r="G84" s="90"/>
      <c r="H84" s="90"/>
      <c r="I84" s="87"/>
      <c r="J84" s="88"/>
      <c r="K84" s="304">
        <v>0.05</v>
      </c>
      <c r="L84" s="857">
        <f>N78*K84</f>
        <v>2975.2316013669679</v>
      </c>
      <c r="M84" s="858"/>
      <c r="N84" s="51"/>
    </row>
    <row r="85" spans="1:14" ht="15.75" thickBot="1">
      <c r="B85" s="91" t="s">
        <v>974</v>
      </c>
      <c r="C85" s="92"/>
      <c r="D85" s="92"/>
      <c r="E85" s="92"/>
      <c r="F85" s="92"/>
      <c r="G85" s="92"/>
      <c r="H85" s="92"/>
      <c r="I85" s="93"/>
      <c r="J85" s="94"/>
      <c r="K85" s="305">
        <v>0.05</v>
      </c>
      <c r="L85" s="859">
        <f>N78*K85</f>
        <v>2975.2316013669679</v>
      </c>
      <c r="M85" s="860"/>
      <c r="N85" s="51"/>
    </row>
    <row r="86" spans="1:14" ht="15.75" thickBot="1">
      <c r="B86" s="822" t="s">
        <v>953</v>
      </c>
      <c r="C86" s="823"/>
      <c r="D86" s="823"/>
      <c r="E86" s="823"/>
      <c r="F86" s="823"/>
      <c r="G86" s="823"/>
      <c r="H86" s="823"/>
      <c r="I86" s="823"/>
      <c r="J86" s="823"/>
      <c r="K86" s="823"/>
      <c r="L86" s="823"/>
      <c r="M86" s="824"/>
      <c r="N86" s="52">
        <f>L83+L84+L85</f>
        <v>17851.389608201807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77356.021635541154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1029</v>
      </c>
      <c r="C31" s="81" t="s">
        <v>1472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63754.972517069342</v>
      </c>
      <c r="L36" s="270"/>
      <c r="M36" s="271">
        <v>45</v>
      </c>
      <c r="N36" s="272">
        <f>K36/M36</f>
        <v>1416.7771670459854</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184508.76729977701</v>
      </c>
      <c r="L37" s="270"/>
      <c r="M37" s="271">
        <v>45</v>
      </c>
      <c r="N37" s="272">
        <f>K37/M37</f>
        <v>4100.194828883934</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101908.91217138847</v>
      </c>
      <c r="L38" s="270"/>
      <c r="M38" s="271">
        <v>45</v>
      </c>
      <c r="N38" s="272">
        <f>K38/M38</f>
        <v>2264.6424926975214</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7787.5852731722853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47142.829822063803</v>
      </c>
      <c r="N48" s="272">
        <f>K48*M48</f>
        <v>61285.678768682948</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48.278039394701032</v>
      </c>
      <c r="N49" s="272">
        <f>K49*M49</f>
        <v>1158.6729454728247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62444.351714155775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1234.2754057176401</v>
      </c>
      <c r="M59" s="910"/>
      <c r="N59" s="287">
        <f>K59*L59</f>
        <v>1604.5580274329322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1604.5580274329322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72433.573469245457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14486.714693849091</v>
      </c>
      <c r="M83" s="858"/>
      <c r="N83" s="51"/>
    </row>
    <row r="84" spans="1:14">
      <c r="B84" s="89" t="s">
        <v>973</v>
      </c>
      <c r="C84" s="90"/>
      <c r="D84" s="90"/>
      <c r="E84" s="90"/>
      <c r="F84" s="90"/>
      <c r="G84" s="90"/>
      <c r="H84" s="90"/>
      <c r="I84" s="87"/>
      <c r="J84" s="88"/>
      <c r="K84" s="304">
        <v>0.05</v>
      </c>
      <c r="L84" s="857">
        <f>N78*K84</f>
        <v>3621.6786734622729</v>
      </c>
      <c r="M84" s="858"/>
      <c r="N84" s="51"/>
    </row>
    <row r="85" spans="1:14" ht="15.75" thickBot="1">
      <c r="B85" s="91" t="s">
        <v>974</v>
      </c>
      <c r="C85" s="92"/>
      <c r="D85" s="92"/>
      <c r="E85" s="92"/>
      <c r="F85" s="92"/>
      <c r="G85" s="92"/>
      <c r="H85" s="92"/>
      <c r="I85" s="93"/>
      <c r="J85" s="94"/>
      <c r="K85" s="305">
        <v>0.05</v>
      </c>
      <c r="L85" s="859">
        <f>N78*K85</f>
        <v>3621.6786734622729</v>
      </c>
      <c r="M85" s="860"/>
      <c r="N85" s="51"/>
    </row>
    <row r="86" spans="1:14" ht="15.75" thickBot="1">
      <c r="B86" s="822" t="s">
        <v>953</v>
      </c>
      <c r="C86" s="823"/>
      <c r="D86" s="823"/>
      <c r="E86" s="823"/>
      <c r="F86" s="823"/>
      <c r="G86" s="823"/>
      <c r="H86" s="823"/>
      <c r="I86" s="823"/>
      <c r="J86" s="823"/>
      <c r="K86" s="823"/>
      <c r="L86" s="823"/>
      <c r="M86" s="824"/>
      <c r="N86" s="52">
        <f>L83+L84+L85</f>
        <v>21730.072040773637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94163.645510019094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1030</v>
      </c>
      <c r="C31" s="81" t="s">
        <v>1471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63754.972517069342</v>
      </c>
      <c r="L36" s="270"/>
      <c r="M36" s="271">
        <v>45</v>
      </c>
      <c r="N36" s="272">
        <f>K36/M36</f>
        <v>1416.7771670459854</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184508.76729977701</v>
      </c>
      <c r="L37" s="270"/>
      <c r="M37" s="271">
        <v>45</v>
      </c>
      <c r="N37" s="272">
        <f>K37/M37</f>
        <v>4100.194828883934</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101908.91217138847</v>
      </c>
      <c r="L38" s="270"/>
      <c r="M38" s="271">
        <v>45</v>
      </c>
      <c r="N38" s="272">
        <f>K38/M38</f>
        <v>2264.6424926975214</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7787.5852731722853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45906.396065046843</v>
      </c>
      <c r="N48" s="272">
        <f>K48*M48</f>
        <v>59678.314884560896</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48.278039394701032</v>
      </c>
      <c r="N49" s="272">
        <f>K49*M49</f>
        <v>1158.6729454728247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60836.987830033722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1234.2754057176401</v>
      </c>
      <c r="M59" s="910"/>
      <c r="N59" s="287">
        <f>K59*L59</f>
        <v>1604.5580274329322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1604.5580274329322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70826.209585123404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14165.241917024681</v>
      </c>
      <c r="M83" s="858"/>
      <c r="N83" s="51"/>
    </row>
    <row r="84" spans="1:14">
      <c r="B84" s="89" t="s">
        <v>973</v>
      </c>
      <c r="C84" s="90"/>
      <c r="D84" s="90"/>
      <c r="E84" s="90"/>
      <c r="F84" s="90"/>
      <c r="G84" s="90"/>
      <c r="H84" s="90"/>
      <c r="I84" s="87"/>
      <c r="J84" s="88"/>
      <c r="K84" s="304">
        <v>0.05</v>
      </c>
      <c r="L84" s="857">
        <f>N78*K84</f>
        <v>3541.3104792561703</v>
      </c>
      <c r="M84" s="858"/>
      <c r="N84" s="51"/>
    </row>
    <row r="85" spans="1:14" ht="15.75" thickBot="1">
      <c r="B85" s="91" t="s">
        <v>974</v>
      </c>
      <c r="C85" s="92"/>
      <c r="D85" s="92"/>
      <c r="E85" s="92"/>
      <c r="F85" s="92"/>
      <c r="G85" s="92"/>
      <c r="H85" s="92"/>
      <c r="I85" s="93"/>
      <c r="J85" s="94"/>
      <c r="K85" s="305">
        <v>0.05</v>
      </c>
      <c r="L85" s="859">
        <f>N78*K85</f>
        <v>3541.3104792561703</v>
      </c>
      <c r="M85" s="860"/>
      <c r="N85" s="51"/>
    </row>
    <row r="86" spans="1:14" ht="15.75" thickBot="1">
      <c r="B86" s="822" t="s">
        <v>953</v>
      </c>
      <c r="C86" s="823"/>
      <c r="D86" s="823"/>
      <c r="E86" s="823"/>
      <c r="F86" s="823"/>
      <c r="G86" s="823"/>
      <c r="H86" s="823"/>
      <c r="I86" s="823"/>
      <c r="J86" s="823"/>
      <c r="K86" s="823"/>
      <c r="L86" s="823"/>
      <c r="M86" s="824"/>
      <c r="N86" s="52">
        <f>L83+L84+L85</f>
        <v>21247.862875537023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92074.07246066042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1473</v>
      </c>
      <c r="C31" s="81" t="s">
        <v>1474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63754.972517069342</v>
      </c>
      <c r="L36" s="270"/>
      <c r="M36" s="271">
        <v>45</v>
      </c>
      <c r="N36" s="272">
        <f>K36/M36</f>
        <v>1416.7771670459854</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184508.76729977701</v>
      </c>
      <c r="L37" s="270"/>
      <c r="M37" s="271">
        <v>45</v>
      </c>
      <c r="N37" s="272">
        <f>K37/M37</f>
        <v>4100.194828883934</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101908.91217138847</v>
      </c>
      <c r="L38" s="270"/>
      <c r="M38" s="271">
        <v>45</v>
      </c>
      <c r="N38" s="272">
        <f>K38/M38</f>
        <v>2264.6424926975214</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7787.5852731722853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56763.377398777608</v>
      </c>
      <c r="N48" s="272">
        <f>K48*M48</f>
        <v>73792.390618410893</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48.278039394701032</v>
      </c>
      <c r="N49" s="272">
        <f>K49*M49</f>
        <v>1158.6729454728247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74951.063563883712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1234.2754057176401</v>
      </c>
      <c r="M59" s="910"/>
      <c r="N59" s="287">
        <f>K59*L59</f>
        <v>1604.5580274329322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1604.5580274329322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84940.285318973387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16988.057063794677</v>
      </c>
      <c r="M83" s="858"/>
      <c r="N83" s="51"/>
    </row>
    <row r="84" spans="1:14">
      <c r="B84" s="89" t="s">
        <v>973</v>
      </c>
      <c r="C84" s="90"/>
      <c r="D84" s="90"/>
      <c r="E84" s="90"/>
      <c r="F84" s="90"/>
      <c r="G84" s="90"/>
      <c r="H84" s="90"/>
      <c r="I84" s="87"/>
      <c r="J84" s="88"/>
      <c r="K84" s="304">
        <v>0.05</v>
      </c>
      <c r="L84" s="857">
        <f>N78*K84</f>
        <v>4247.0142659486692</v>
      </c>
      <c r="M84" s="858"/>
      <c r="N84" s="51"/>
    </row>
    <row r="85" spans="1:14" ht="15.75" thickBot="1">
      <c r="B85" s="91" t="s">
        <v>974</v>
      </c>
      <c r="C85" s="92"/>
      <c r="D85" s="92"/>
      <c r="E85" s="92"/>
      <c r="F85" s="92"/>
      <c r="G85" s="92"/>
      <c r="H85" s="92"/>
      <c r="I85" s="93"/>
      <c r="J85" s="94"/>
      <c r="K85" s="305">
        <v>0.05</v>
      </c>
      <c r="L85" s="859">
        <f>N78*K85</f>
        <v>4247.0142659486692</v>
      </c>
      <c r="M85" s="860"/>
      <c r="N85" s="51"/>
    </row>
    <row r="86" spans="1:14" ht="15.75" thickBot="1">
      <c r="B86" s="822" t="s">
        <v>953</v>
      </c>
      <c r="C86" s="823"/>
      <c r="D86" s="823"/>
      <c r="E86" s="823"/>
      <c r="F86" s="823"/>
      <c r="G86" s="823"/>
      <c r="H86" s="823"/>
      <c r="I86" s="823"/>
      <c r="J86" s="823"/>
      <c r="K86" s="823"/>
      <c r="L86" s="823"/>
      <c r="M86" s="824"/>
      <c r="N86" s="52">
        <f>L83+L84+L85</f>
        <v>25482.085595692017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110422.3709146654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1475</v>
      </c>
      <c r="C31" s="81" t="s">
        <v>1476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13194.522312716615</v>
      </c>
      <c r="L36" s="270"/>
      <c r="M36" s="271">
        <v>2.5</v>
      </c>
      <c r="N36" s="272">
        <f>K36/M36</f>
        <v>5277.808925086646</v>
      </c>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403"/>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0.05</v>
      </c>
      <c r="N41" s="344">
        <f>N76*M41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6085.8345341226659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47142.829822063803</v>
      </c>
      <c r="N48" s="272">
        <f>K48*M48</f>
        <v>61285.678768682948</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48.278039394701032</v>
      </c>
      <c r="N49" s="272">
        <f>K49*M49</f>
        <v>1158.6729454728247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62444.351714155775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1234.2754057176401</v>
      </c>
      <c r="M59" s="910"/>
      <c r="N59" s="287">
        <f>K59*L59</f>
        <v>1604.5580274329322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1604.5580274329322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16160.5121807204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86295.256456431758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17259.051291286352</v>
      </c>
      <c r="M83" s="858"/>
      <c r="N83" s="51"/>
    </row>
    <row r="84" spans="1:14">
      <c r="B84" s="89" t="s">
        <v>973</v>
      </c>
      <c r="C84" s="90"/>
      <c r="D84" s="90"/>
      <c r="E84" s="90"/>
      <c r="F84" s="90"/>
      <c r="G84" s="90"/>
      <c r="H84" s="90"/>
      <c r="I84" s="87"/>
      <c r="J84" s="88"/>
      <c r="K84" s="304">
        <v>0.05</v>
      </c>
      <c r="L84" s="857">
        <f>N78*K84</f>
        <v>4314.7628228215881</v>
      </c>
      <c r="M84" s="858"/>
      <c r="N84" s="51"/>
    </row>
    <row r="85" spans="1:14" ht="15.75" thickBot="1">
      <c r="B85" s="91" t="s">
        <v>974</v>
      </c>
      <c r="C85" s="92"/>
      <c r="D85" s="92"/>
      <c r="E85" s="92"/>
      <c r="F85" s="92"/>
      <c r="G85" s="92"/>
      <c r="H85" s="92"/>
      <c r="I85" s="93"/>
      <c r="J85" s="94"/>
      <c r="K85" s="305">
        <v>0.05</v>
      </c>
      <c r="L85" s="859">
        <f>N78*K85</f>
        <v>4314.7628228215881</v>
      </c>
      <c r="M85" s="860"/>
      <c r="N85" s="51"/>
    </row>
    <row r="86" spans="1:14" ht="15.75" thickBot="1">
      <c r="B86" s="822" t="s">
        <v>953</v>
      </c>
      <c r="C86" s="823"/>
      <c r="D86" s="823"/>
      <c r="E86" s="823"/>
      <c r="F86" s="823"/>
      <c r="G86" s="823"/>
      <c r="H86" s="823"/>
      <c r="I86" s="823"/>
      <c r="J86" s="823"/>
      <c r="K86" s="823"/>
      <c r="L86" s="823"/>
      <c r="M86" s="824"/>
      <c r="N86" s="52">
        <f>L83+L84+L85</f>
        <v>25888.576936929527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112183.83339336129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1477</v>
      </c>
      <c r="C31" s="81" t="s">
        <v>1478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13194.522312716615</v>
      </c>
      <c r="L36" s="270"/>
      <c r="M36" s="271">
        <v>2.5</v>
      </c>
      <c r="N36" s="272">
        <f>K36/M36</f>
        <v>5277.808925086646</v>
      </c>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0.05</v>
      </c>
      <c r="N41" s="344">
        <f>N76*M41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6085.8345341226659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45906.396065046843</v>
      </c>
      <c r="N48" s="272">
        <f>K48*M48</f>
        <v>59678.314884560896</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48.278039394701032</v>
      </c>
      <c r="N49" s="272">
        <f>K49*M49</f>
        <v>1158.6729454728247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60836.987830033722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1234.2754057176401</v>
      </c>
      <c r="M59" s="910"/>
      <c r="N59" s="287">
        <f>K59*L59</f>
        <v>1604.5580274329322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1604.5580274329322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16160.5121807204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84687.892572309705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16937.57851446194</v>
      </c>
      <c r="M83" s="858"/>
      <c r="N83" s="51"/>
    </row>
    <row r="84" spans="1:14">
      <c r="B84" s="89" t="s">
        <v>973</v>
      </c>
      <c r="C84" s="90"/>
      <c r="D84" s="90"/>
      <c r="E84" s="90"/>
      <c r="F84" s="90"/>
      <c r="G84" s="90"/>
      <c r="H84" s="90"/>
      <c r="I84" s="87"/>
      <c r="J84" s="88"/>
      <c r="K84" s="304">
        <v>0.05</v>
      </c>
      <c r="L84" s="857">
        <f>N78*K84</f>
        <v>4234.3946286154851</v>
      </c>
      <c r="M84" s="858"/>
      <c r="N84" s="51"/>
    </row>
    <row r="85" spans="1:14" ht="15.75" thickBot="1">
      <c r="B85" s="91" t="s">
        <v>974</v>
      </c>
      <c r="C85" s="92"/>
      <c r="D85" s="92"/>
      <c r="E85" s="92"/>
      <c r="F85" s="92"/>
      <c r="G85" s="92"/>
      <c r="H85" s="92"/>
      <c r="I85" s="93"/>
      <c r="J85" s="94"/>
      <c r="K85" s="305">
        <v>0.05</v>
      </c>
      <c r="L85" s="859">
        <f>N78*K85</f>
        <v>4234.3946286154851</v>
      </c>
      <c r="M85" s="860"/>
      <c r="N85" s="51"/>
    </row>
    <row r="86" spans="1:14" ht="15.75" thickBot="1">
      <c r="B86" s="822" t="s">
        <v>953</v>
      </c>
      <c r="C86" s="823"/>
      <c r="D86" s="823"/>
      <c r="E86" s="823"/>
      <c r="F86" s="823"/>
      <c r="G86" s="823"/>
      <c r="H86" s="823"/>
      <c r="I86" s="823"/>
      <c r="J86" s="823"/>
      <c r="K86" s="823"/>
      <c r="L86" s="823"/>
      <c r="M86" s="824"/>
      <c r="N86" s="52">
        <f>L83+L84+L85</f>
        <v>25406.367771692912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110094.26034400261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1479</v>
      </c>
      <c r="C31" s="81" t="s">
        <v>1480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13194.522312716615</v>
      </c>
      <c r="L36" s="270"/>
      <c r="M36" s="271">
        <v>2.5</v>
      </c>
      <c r="N36" s="272">
        <f>K36/M36</f>
        <v>5277.808925086646</v>
      </c>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0.05</v>
      </c>
      <c r="N41" s="344">
        <f>N76*M41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6085.8345341226659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56763.377398777608</v>
      </c>
      <c r="N48" s="272">
        <f>K48*M48</f>
        <v>73792.390618410893</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48.278039394701032</v>
      </c>
      <c r="N49" s="272">
        <f>K49*M49</f>
        <v>1158.6729454728247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74951.063563883712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1234.2754057176401</v>
      </c>
      <c r="M59" s="910"/>
      <c r="N59" s="287">
        <f>K59*L59</f>
        <v>1604.5580274329322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1604.5580274329322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16160.5121807204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98801.968306159702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19760.393661231941</v>
      </c>
      <c r="M83" s="858"/>
      <c r="N83" s="51"/>
    </row>
    <row r="84" spans="1:14">
      <c r="B84" s="89" t="s">
        <v>973</v>
      </c>
      <c r="C84" s="90"/>
      <c r="D84" s="90"/>
      <c r="E84" s="90"/>
      <c r="F84" s="90"/>
      <c r="G84" s="90"/>
      <c r="H84" s="90"/>
      <c r="I84" s="87"/>
      <c r="J84" s="88"/>
      <c r="K84" s="304">
        <v>0.05</v>
      </c>
      <c r="L84" s="857">
        <f>N78*K84</f>
        <v>4940.0984153079853</v>
      </c>
      <c r="M84" s="858"/>
      <c r="N84" s="51"/>
    </row>
    <row r="85" spans="1:14" ht="15.75" thickBot="1">
      <c r="B85" s="91" t="s">
        <v>974</v>
      </c>
      <c r="C85" s="92"/>
      <c r="D85" s="92"/>
      <c r="E85" s="92"/>
      <c r="F85" s="92"/>
      <c r="G85" s="92"/>
      <c r="H85" s="92"/>
      <c r="I85" s="93"/>
      <c r="J85" s="94"/>
      <c r="K85" s="305">
        <v>0.05</v>
      </c>
      <c r="L85" s="859">
        <f>N78*K85</f>
        <v>4940.0984153079853</v>
      </c>
      <c r="M85" s="860"/>
      <c r="N85" s="51"/>
    </row>
    <row r="86" spans="1:14" ht="15.75" thickBot="1">
      <c r="B86" s="822" t="s">
        <v>953</v>
      </c>
      <c r="C86" s="823"/>
      <c r="D86" s="823"/>
      <c r="E86" s="823"/>
      <c r="F86" s="823"/>
      <c r="G86" s="823"/>
      <c r="H86" s="823"/>
      <c r="I86" s="823"/>
      <c r="J86" s="823"/>
      <c r="K86" s="823"/>
      <c r="L86" s="823"/>
      <c r="M86" s="824"/>
      <c r="N86" s="52">
        <f>L83+L84+L85</f>
        <v>29640.59049184791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128442.55879800761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1031</v>
      </c>
      <c r="C31" s="81" t="s">
        <v>1481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63754.972517069342</v>
      </c>
      <c r="L36" s="270"/>
      <c r="M36" s="271">
        <v>45</v>
      </c>
      <c r="N36" s="272">
        <f>K36/M36</f>
        <v>1416.7771670459854</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184508.76729977701</v>
      </c>
      <c r="L37" s="270"/>
      <c r="M37" s="271">
        <v>45</v>
      </c>
      <c r="N37" s="272">
        <f>K37/M37</f>
        <v>4100.194828883934</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101908.91217138847</v>
      </c>
      <c r="L38" s="270"/>
      <c r="M38" s="271">
        <v>45</v>
      </c>
      <c r="N38" s="272">
        <f>K38/M38</f>
        <v>2264.6424926975214</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7787.5852731722853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58965.544298871493</v>
      </c>
      <c r="N48" s="272">
        <f>K48*M48</f>
        <v>76655.20758853294</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48.278039394701032</v>
      </c>
      <c r="N49" s="272">
        <f>K49*M49</f>
        <v>1158.6729454728247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77813.880534005759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1234.2754057176401</v>
      </c>
      <c r="M59" s="910"/>
      <c r="N59" s="287">
        <f>K59*L59</f>
        <v>1604.5580274329322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1604.5580274329322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87803.102289095434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17560.620457819088</v>
      </c>
      <c r="M83" s="858"/>
      <c r="N83" s="51"/>
    </row>
    <row r="84" spans="1:14">
      <c r="B84" s="89" t="s">
        <v>973</v>
      </c>
      <c r="C84" s="90"/>
      <c r="D84" s="90"/>
      <c r="E84" s="90"/>
      <c r="F84" s="90"/>
      <c r="G84" s="90"/>
      <c r="H84" s="90"/>
      <c r="I84" s="87"/>
      <c r="J84" s="88"/>
      <c r="K84" s="304">
        <v>0.05</v>
      </c>
      <c r="L84" s="857">
        <f>N78*K84</f>
        <v>4390.155114454772</v>
      </c>
      <c r="M84" s="858"/>
      <c r="N84" s="51"/>
    </row>
    <row r="85" spans="1:14" ht="15.75" thickBot="1">
      <c r="B85" s="91" t="s">
        <v>974</v>
      </c>
      <c r="C85" s="92"/>
      <c r="D85" s="92"/>
      <c r="E85" s="92"/>
      <c r="F85" s="92"/>
      <c r="G85" s="92"/>
      <c r="H85" s="92"/>
      <c r="I85" s="93"/>
      <c r="J85" s="94"/>
      <c r="K85" s="305">
        <v>0.05</v>
      </c>
      <c r="L85" s="859">
        <f>N78*K85</f>
        <v>4390.155114454772</v>
      </c>
      <c r="M85" s="860"/>
      <c r="N85" s="51"/>
    </row>
    <row r="86" spans="1:14" ht="15.75" thickBot="1">
      <c r="B86" s="822" t="s">
        <v>953</v>
      </c>
      <c r="C86" s="823"/>
      <c r="D86" s="823"/>
      <c r="E86" s="823"/>
      <c r="F86" s="823"/>
      <c r="G86" s="823"/>
      <c r="H86" s="823"/>
      <c r="I86" s="823"/>
      <c r="J86" s="823"/>
      <c r="K86" s="823"/>
      <c r="L86" s="823"/>
      <c r="M86" s="824"/>
      <c r="N86" s="52">
        <f>L83+L84+L85</f>
        <v>26340.930686728629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114144.03297582406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1032</v>
      </c>
      <c r="C31" s="81" t="s">
        <v>1482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63754.972517069342</v>
      </c>
      <c r="L36" s="270"/>
      <c r="M36" s="271">
        <v>45</v>
      </c>
      <c r="N36" s="272">
        <f>K36/M36</f>
        <v>1416.7771670459854</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184508.76729977701</v>
      </c>
      <c r="L37" s="270"/>
      <c r="M37" s="271">
        <v>45</v>
      </c>
      <c r="N37" s="272">
        <f>K37/M37</f>
        <v>4100.194828883934</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101908.91217138847</v>
      </c>
      <c r="L38" s="270"/>
      <c r="M38" s="271">
        <v>45</v>
      </c>
      <c r="N38" s="272">
        <f>K38/M38</f>
        <v>2264.6424926975214</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7787.5852731722853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58965.544298871493</v>
      </c>
      <c r="N48" s="272">
        <f>K48*M48</f>
        <v>76655.20758853294</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48.278039394701032</v>
      </c>
      <c r="N49" s="272">
        <f>K49*M49</f>
        <v>1158.6729454728247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77813.880534005759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1234.2754057176401</v>
      </c>
      <c r="M59" s="910"/>
      <c r="N59" s="287">
        <f>K59*L59</f>
        <v>1604.5580274329322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1604.5580274329322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87803.102289095434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17560.620457819088</v>
      </c>
      <c r="M83" s="858"/>
      <c r="N83" s="51"/>
    </row>
    <row r="84" spans="1:14">
      <c r="B84" s="89" t="s">
        <v>973</v>
      </c>
      <c r="C84" s="90"/>
      <c r="D84" s="90"/>
      <c r="E84" s="90"/>
      <c r="F84" s="90"/>
      <c r="G84" s="90"/>
      <c r="H84" s="90"/>
      <c r="I84" s="87"/>
      <c r="J84" s="88"/>
      <c r="K84" s="304">
        <v>0.05</v>
      </c>
      <c r="L84" s="857">
        <f>N78*K84</f>
        <v>4390.155114454772</v>
      </c>
      <c r="M84" s="858"/>
      <c r="N84" s="51"/>
    </row>
    <row r="85" spans="1:14" ht="15.75" thickBot="1">
      <c r="B85" s="91" t="s">
        <v>974</v>
      </c>
      <c r="C85" s="92"/>
      <c r="D85" s="92"/>
      <c r="E85" s="92"/>
      <c r="F85" s="92"/>
      <c r="G85" s="92"/>
      <c r="H85" s="92"/>
      <c r="I85" s="93"/>
      <c r="J85" s="94"/>
      <c r="K85" s="305">
        <v>0.05</v>
      </c>
      <c r="L85" s="859">
        <f>N78*K85</f>
        <v>4390.155114454772</v>
      </c>
      <c r="M85" s="860"/>
      <c r="N85" s="51"/>
    </row>
    <row r="86" spans="1:14" ht="15.75" thickBot="1">
      <c r="B86" s="822" t="s">
        <v>953</v>
      </c>
      <c r="C86" s="823"/>
      <c r="D86" s="823"/>
      <c r="E86" s="823"/>
      <c r="F86" s="823"/>
      <c r="G86" s="823"/>
      <c r="H86" s="823"/>
      <c r="I86" s="823"/>
      <c r="J86" s="823"/>
      <c r="K86" s="823"/>
      <c r="L86" s="823"/>
      <c r="M86" s="824"/>
      <c r="N86" s="52">
        <f>L83+L84+L85</f>
        <v>26340.930686728629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114144.03297582406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1483</v>
      </c>
      <c r="C31" s="81" t="s">
        <v>1484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63754.972517069342</v>
      </c>
      <c r="L36" s="270"/>
      <c r="M36" s="271">
        <v>45</v>
      </c>
      <c r="N36" s="272">
        <f>K36/M36</f>
        <v>1416.7771670459854</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184508.76729977701</v>
      </c>
      <c r="L37" s="270"/>
      <c r="M37" s="271">
        <v>45</v>
      </c>
      <c r="N37" s="272">
        <f>K37/M37</f>
        <v>4100.194828883934</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101908.91217138847</v>
      </c>
      <c r="L38" s="270"/>
      <c r="M38" s="271">
        <v>45</v>
      </c>
      <c r="N38" s="272">
        <f>K38/M38</f>
        <v>2264.6424926975214</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7787.5852731722853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58965.544298871493</v>
      </c>
      <c r="N48" s="272">
        <f>K48*M48</f>
        <v>76655.20758853294</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48.278039394701032</v>
      </c>
      <c r="N49" s="272">
        <f>K49*M49</f>
        <v>1158.6729454728247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77813.880534005759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1234.2754057176401</v>
      </c>
      <c r="M59" s="910"/>
      <c r="N59" s="287">
        <f>K59*L59</f>
        <v>1604.5580274329322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1604.5580274329322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87803.102289095434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17560.620457819088</v>
      </c>
      <c r="M83" s="858"/>
      <c r="N83" s="51"/>
    </row>
    <row r="84" spans="1:14">
      <c r="B84" s="89" t="s">
        <v>973</v>
      </c>
      <c r="C84" s="90"/>
      <c r="D84" s="90"/>
      <c r="E84" s="90"/>
      <c r="F84" s="90"/>
      <c r="G84" s="90"/>
      <c r="H84" s="90"/>
      <c r="I84" s="87"/>
      <c r="J84" s="88"/>
      <c r="K84" s="304">
        <v>0.05</v>
      </c>
      <c r="L84" s="857">
        <f>N78*K84</f>
        <v>4390.155114454772</v>
      </c>
      <c r="M84" s="858"/>
      <c r="N84" s="51"/>
    </row>
    <row r="85" spans="1:14" ht="15.75" thickBot="1">
      <c r="B85" s="91" t="s">
        <v>974</v>
      </c>
      <c r="C85" s="92"/>
      <c r="D85" s="92"/>
      <c r="E85" s="92"/>
      <c r="F85" s="92"/>
      <c r="G85" s="92"/>
      <c r="H85" s="92"/>
      <c r="I85" s="93"/>
      <c r="J85" s="94"/>
      <c r="K85" s="305">
        <v>0.05</v>
      </c>
      <c r="L85" s="859">
        <f>N78*K85</f>
        <v>4390.155114454772</v>
      </c>
      <c r="M85" s="860"/>
      <c r="N85" s="51"/>
    </row>
    <row r="86" spans="1:14" ht="15.75" thickBot="1">
      <c r="B86" s="822" t="s">
        <v>953</v>
      </c>
      <c r="C86" s="823"/>
      <c r="D86" s="823"/>
      <c r="E86" s="823"/>
      <c r="F86" s="823"/>
      <c r="G86" s="823"/>
      <c r="H86" s="823"/>
      <c r="I86" s="823"/>
      <c r="J86" s="823"/>
      <c r="K86" s="823"/>
      <c r="L86" s="823"/>
      <c r="M86" s="824"/>
      <c r="N86" s="52">
        <f>L83+L84+L85</f>
        <v>26340.930686728629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114144.03297582406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1485</v>
      </c>
      <c r="C31" s="81" t="s">
        <v>1486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13194.522312716615</v>
      </c>
      <c r="L36" s="270"/>
      <c r="M36" s="271">
        <v>2.5</v>
      </c>
      <c r="N36" s="272">
        <f>K36/M36</f>
        <v>5277.808925086646</v>
      </c>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0.05</v>
      </c>
      <c r="N41" s="344">
        <f>N76*M41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6085.8345341226659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58965.544298871493</v>
      </c>
      <c r="N48" s="272">
        <f>K48*M48</f>
        <v>76655.20758853294</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48.278039394701032</v>
      </c>
      <c r="N49" s="272">
        <f>K49*M49</f>
        <v>1158.6729454728247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77813.880534005759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1234.2754057176401</v>
      </c>
      <c r="M59" s="910"/>
      <c r="N59" s="287">
        <f>K59*L59</f>
        <v>1604.5580274329322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1604.5580274329322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16160.5121807204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101664.78527628175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20332.957055256353</v>
      </c>
      <c r="M83" s="858"/>
      <c r="N83" s="51"/>
    </row>
    <row r="84" spans="1:14">
      <c r="B84" s="89" t="s">
        <v>973</v>
      </c>
      <c r="C84" s="90"/>
      <c r="D84" s="90"/>
      <c r="E84" s="90"/>
      <c r="F84" s="90"/>
      <c r="G84" s="90"/>
      <c r="H84" s="90"/>
      <c r="I84" s="87"/>
      <c r="J84" s="88"/>
      <c r="K84" s="304">
        <v>0.05</v>
      </c>
      <c r="L84" s="857">
        <f>N78*K84</f>
        <v>5083.2392638140882</v>
      </c>
      <c r="M84" s="858"/>
      <c r="N84" s="51"/>
    </row>
    <row r="85" spans="1:14" ht="15.75" thickBot="1">
      <c r="B85" s="91" t="s">
        <v>974</v>
      </c>
      <c r="C85" s="92"/>
      <c r="D85" s="92"/>
      <c r="E85" s="92"/>
      <c r="F85" s="92"/>
      <c r="G85" s="92"/>
      <c r="H85" s="92"/>
      <c r="I85" s="93"/>
      <c r="J85" s="94"/>
      <c r="K85" s="305">
        <v>0.05</v>
      </c>
      <c r="L85" s="859">
        <f>N78*K85</f>
        <v>5083.2392638140882</v>
      </c>
      <c r="M85" s="860"/>
      <c r="N85" s="51"/>
    </row>
    <row r="86" spans="1:14" ht="15.75" thickBot="1">
      <c r="B86" s="822" t="s">
        <v>953</v>
      </c>
      <c r="C86" s="823"/>
      <c r="D86" s="823"/>
      <c r="E86" s="823"/>
      <c r="F86" s="823"/>
      <c r="G86" s="823"/>
      <c r="H86" s="823"/>
      <c r="I86" s="823"/>
      <c r="J86" s="823"/>
      <c r="K86" s="823"/>
      <c r="L86" s="823"/>
      <c r="M86" s="824"/>
      <c r="N86" s="52">
        <f>L83+L84+L85</f>
        <v>30499.435582884529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132164.22085916629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1487</v>
      </c>
      <c r="C31" s="81" t="s">
        <v>1488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13194.522312716615</v>
      </c>
      <c r="L36" s="270"/>
      <c r="M36" s="271">
        <v>2.5</v>
      </c>
      <c r="N36" s="272">
        <f>K36/M36</f>
        <v>5277.808925086646</v>
      </c>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0.05</v>
      </c>
      <c r="N41" s="344">
        <f>N76*M41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6085.8345341226659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58965.544298871493</v>
      </c>
      <c r="N48" s="272">
        <f>K48*M48</f>
        <v>76655.20758853294</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48.278039394701032</v>
      </c>
      <c r="N49" s="272">
        <f>K49*M49</f>
        <v>1158.6729454728247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77813.880534005759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1234.2754057176401</v>
      </c>
      <c r="M59" s="910"/>
      <c r="N59" s="287">
        <f>K59*L59</f>
        <v>1604.5580274329322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1604.5580274329322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SUM(N70:N75)</f>
        <v>16160.5121807204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101664.78527628175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20332.957055256353</v>
      </c>
      <c r="M83" s="858"/>
      <c r="N83" s="51"/>
    </row>
    <row r="84" spans="1:14">
      <c r="B84" s="89" t="s">
        <v>973</v>
      </c>
      <c r="C84" s="90"/>
      <c r="D84" s="90"/>
      <c r="E84" s="90"/>
      <c r="F84" s="90"/>
      <c r="G84" s="90"/>
      <c r="H84" s="90"/>
      <c r="I84" s="87"/>
      <c r="J84" s="88"/>
      <c r="K84" s="304">
        <v>0.05</v>
      </c>
      <c r="L84" s="857">
        <f>N78*K84</f>
        <v>5083.2392638140882</v>
      </c>
      <c r="M84" s="858"/>
      <c r="N84" s="51"/>
    </row>
    <row r="85" spans="1:14" ht="15.75" thickBot="1">
      <c r="B85" s="91" t="s">
        <v>974</v>
      </c>
      <c r="C85" s="92"/>
      <c r="D85" s="92"/>
      <c r="E85" s="92"/>
      <c r="F85" s="92"/>
      <c r="G85" s="92"/>
      <c r="H85" s="92"/>
      <c r="I85" s="93"/>
      <c r="J85" s="94"/>
      <c r="K85" s="305">
        <v>0.05</v>
      </c>
      <c r="L85" s="859">
        <f>N78*K85</f>
        <v>5083.2392638140882</v>
      </c>
      <c r="M85" s="860"/>
      <c r="N85" s="51"/>
    </row>
    <row r="86" spans="1:14" ht="15.75" thickBot="1">
      <c r="B86" s="822" t="s">
        <v>953</v>
      </c>
      <c r="C86" s="823"/>
      <c r="D86" s="823"/>
      <c r="E86" s="823"/>
      <c r="F86" s="823"/>
      <c r="G86" s="823"/>
      <c r="H86" s="823"/>
      <c r="I86" s="823"/>
      <c r="J86" s="823"/>
      <c r="K86" s="823"/>
      <c r="L86" s="823"/>
      <c r="M86" s="824"/>
      <c r="N86" s="52">
        <f>L83+L84+L85</f>
        <v>30499.435582884529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132164.22085916629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1489</v>
      </c>
      <c r="C31" s="81" t="s">
        <v>1490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13194.522312716615</v>
      </c>
      <c r="L36" s="270"/>
      <c r="M36" s="271">
        <v>2.5</v>
      </c>
      <c r="N36" s="272">
        <f>K36/M36</f>
        <v>5277.808925086646</v>
      </c>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0.05</v>
      </c>
      <c r="N41" s="344">
        <f>N76*M41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6085.8345341226659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58965.544298871493</v>
      </c>
      <c r="N48" s="272">
        <f>K48*M48</f>
        <v>76655.20758853294</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48.278039394701032</v>
      </c>
      <c r="N49" s="272">
        <f>K49*M49</f>
        <v>1158.6729454728247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77813.880534005759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1234.2754057176401</v>
      </c>
      <c r="M59" s="910"/>
      <c r="N59" s="287">
        <f>K59*L59</f>
        <v>1604.5580274329322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1604.5580274329322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16160.5121807204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101664.78527628175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20332.957055256353</v>
      </c>
      <c r="M83" s="858"/>
      <c r="N83" s="51"/>
    </row>
    <row r="84" spans="1:14">
      <c r="B84" s="89" t="s">
        <v>973</v>
      </c>
      <c r="C84" s="90"/>
      <c r="D84" s="90"/>
      <c r="E84" s="90"/>
      <c r="F84" s="90"/>
      <c r="G84" s="90"/>
      <c r="H84" s="90"/>
      <c r="I84" s="87"/>
      <c r="J84" s="88"/>
      <c r="K84" s="304">
        <v>0.05</v>
      </c>
      <c r="L84" s="857">
        <f>N78*K84</f>
        <v>5083.2392638140882</v>
      </c>
      <c r="M84" s="858"/>
      <c r="N84" s="51"/>
    </row>
    <row r="85" spans="1:14" ht="15.75" thickBot="1">
      <c r="B85" s="91" t="s">
        <v>974</v>
      </c>
      <c r="C85" s="92"/>
      <c r="D85" s="92"/>
      <c r="E85" s="92"/>
      <c r="F85" s="92"/>
      <c r="G85" s="92"/>
      <c r="H85" s="92"/>
      <c r="I85" s="93"/>
      <c r="J85" s="94"/>
      <c r="K85" s="305">
        <v>0.05</v>
      </c>
      <c r="L85" s="859">
        <f>N78*K85</f>
        <v>5083.2392638140882</v>
      </c>
      <c r="M85" s="860"/>
      <c r="N85" s="51"/>
    </row>
    <row r="86" spans="1:14" ht="15.75" thickBot="1">
      <c r="B86" s="822" t="s">
        <v>953</v>
      </c>
      <c r="C86" s="823"/>
      <c r="D86" s="823"/>
      <c r="E86" s="823"/>
      <c r="F86" s="823"/>
      <c r="G86" s="823"/>
      <c r="H86" s="823"/>
      <c r="I86" s="823"/>
      <c r="J86" s="823"/>
      <c r="K86" s="823"/>
      <c r="L86" s="823"/>
      <c r="M86" s="824"/>
      <c r="N86" s="52">
        <f>L83+L84+L85</f>
        <v>30499.435582884529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132164.22085916629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1033</v>
      </c>
      <c r="C31" s="81" t="s">
        <v>1491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154</v>
      </c>
      <c r="B36" s="871" t="str">
        <f>VLOOKUP(A36,EQUIPOS!A6:D154,3,FALSE)</f>
        <v>Carrotanque Irrigador de asfalto, 1000 GALONES DE CAPACIDAD</v>
      </c>
      <c r="C36" s="872"/>
      <c r="D36" s="872"/>
      <c r="E36" s="872"/>
      <c r="F36" s="872"/>
      <c r="G36" s="872"/>
      <c r="H36" s="873"/>
      <c r="I36" s="267"/>
      <c r="J36" s="268"/>
      <c r="K36" s="269">
        <f>VLOOKUP(A36,EQUIPOS!A6:D163,4,FALSE)</f>
        <v>91181.65825861074</v>
      </c>
      <c r="L36" s="270"/>
      <c r="M36" s="271">
        <v>30</v>
      </c>
      <c r="N36" s="272">
        <f>K36/M36</f>
        <v>3039.3886086203579</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139454.30086611054</v>
      </c>
      <c r="L37" s="270"/>
      <c r="M37" s="271">
        <v>30</v>
      </c>
      <c r="N37" s="272">
        <f>K37/M37</f>
        <v>4648.4766955370178</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101908.91217138847</v>
      </c>
      <c r="L38" s="270"/>
      <c r="M38" s="271">
        <v>30</v>
      </c>
      <c r="N38" s="272">
        <f>K38/M38</f>
        <v>3396.9637390462822</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8.9561768172669982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11093.785220020925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1.25</v>
      </c>
      <c r="L48" s="267"/>
      <c r="M48" s="402">
        <f>VLOOKUP(A48,MATERIALES!A4:D395,4,FALSE)</f>
        <v>58965.544298871493</v>
      </c>
      <c r="N48" s="272">
        <f>K48*M48</f>
        <v>73706.930373589363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73706.930373589363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09">
        <f>VLOOKUP(A59,TRANSPORTE!A5:D123,4,FALSE)</f>
        <v>1234.2754057176401</v>
      </c>
      <c r="M59" s="910"/>
      <c r="N59" s="287">
        <f>K59*L59</f>
        <v>1542.84425714705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1542.84425714705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895.61768172669986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87239.177532484042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17447.835506496809</v>
      </c>
      <c r="M83" s="858"/>
      <c r="N83" s="51"/>
    </row>
    <row r="84" spans="1:14">
      <c r="B84" s="89" t="s">
        <v>973</v>
      </c>
      <c r="C84" s="90"/>
      <c r="D84" s="90"/>
      <c r="E84" s="90"/>
      <c r="F84" s="90"/>
      <c r="G84" s="90"/>
      <c r="H84" s="90"/>
      <c r="I84" s="87"/>
      <c r="J84" s="88"/>
      <c r="K84" s="304">
        <v>0.05</v>
      </c>
      <c r="L84" s="857">
        <f>N78*K84</f>
        <v>4361.9588766242023</v>
      </c>
      <c r="M84" s="858"/>
      <c r="N84" s="51"/>
    </row>
    <row r="85" spans="1:14" ht="15.75" thickBot="1">
      <c r="B85" s="91" t="s">
        <v>974</v>
      </c>
      <c r="C85" s="92"/>
      <c r="D85" s="92"/>
      <c r="E85" s="92"/>
      <c r="F85" s="92"/>
      <c r="G85" s="92"/>
      <c r="H85" s="92"/>
      <c r="I85" s="93"/>
      <c r="J85" s="94"/>
      <c r="K85" s="305">
        <v>0.05</v>
      </c>
      <c r="L85" s="859">
        <f>N78*K85</f>
        <v>4361.9588766242023</v>
      </c>
      <c r="M85" s="860"/>
      <c r="N85" s="51"/>
    </row>
    <row r="86" spans="1:14" ht="15.75" thickBot="1">
      <c r="B86" s="822" t="s">
        <v>953</v>
      </c>
      <c r="C86" s="823"/>
      <c r="D86" s="823"/>
      <c r="E86" s="823"/>
      <c r="F86" s="823"/>
      <c r="G86" s="823"/>
      <c r="H86" s="823"/>
      <c r="I86" s="823"/>
      <c r="J86" s="823"/>
      <c r="K86" s="823"/>
      <c r="L86" s="823"/>
      <c r="M86" s="824"/>
      <c r="N86" s="52">
        <f>L83+L84+L85</f>
        <v>26171.753259745212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113410.93079222925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1034</v>
      </c>
      <c r="C31" s="81" t="s">
        <v>1492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154</v>
      </c>
      <c r="B36" s="871" t="str">
        <f>VLOOKUP(A36,EQUIPOS!A6:D154,3,FALSE)</f>
        <v>Carrotanque Irrigador de asfalto, 1000 GALONES DE CAPACIDAD</v>
      </c>
      <c r="C36" s="872"/>
      <c r="D36" s="872"/>
      <c r="E36" s="872"/>
      <c r="F36" s="872"/>
      <c r="G36" s="872"/>
      <c r="H36" s="873"/>
      <c r="I36" s="267"/>
      <c r="J36" s="268"/>
      <c r="K36" s="269">
        <f>VLOOKUP(A36,EQUIPOS!A6:D163,4,FALSE)</f>
        <v>91181.65825861074</v>
      </c>
      <c r="L36" s="270"/>
      <c r="M36" s="271">
        <v>30</v>
      </c>
      <c r="N36" s="272">
        <f>K36/M36</f>
        <v>3039.3886086203579</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139454.30086611054</v>
      </c>
      <c r="L37" s="270"/>
      <c r="M37" s="271">
        <v>30</v>
      </c>
      <c r="N37" s="272">
        <f>K37/M37</f>
        <v>4648.4766955370178</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101908.91217138847</v>
      </c>
      <c r="L38" s="270"/>
      <c r="M38" s="271">
        <v>30</v>
      </c>
      <c r="N38" s="272">
        <f>K38/M38</f>
        <v>3396.9637390462822</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8.9561768172669982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11093.785220020925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58965.544298871493</v>
      </c>
      <c r="N48" s="272">
        <f>K48*M48</f>
        <v>73706.930373589363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73706.930373589363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09">
        <f>VLOOKUP(A59,TRANSPORTE!A5:D123,4,FALSE)</f>
        <v>1234.2754057176401</v>
      </c>
      <c r="M59" s="910"/>
      <c r="N59" s="287">
        <f>K59*L59</f>
        <v>1542.84425714705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1542.84425714705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895.61768172669986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87239.177532484042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17447.835506496809</v>
      </c>
      <c r="M83" s="858"/>
      <c r="N83" s="51"/>
    </row>
    <row r="84" spans="1:14">
      <c r="B84" s="89" t="s">
        <v>973</v>
      </c>
      <c r="C84" s="90"/>
      <c r="D84" s="90"/>
      <c r="E84" s="90"/>
      <c r="F84" s="90"/>
      <c r="G84" s="90"/>
      <c r="H84" s="90"/>
      <c r="I84" s="87"/>
      <c r="J84" s="88"/>
      <c r="K84" s="304">
        <v>0.05</v>
      </c>
      <c r="L84" s="857">
        <f>N78*K84</f>
        <v>4361.9588766242023</v>
      </c>
      <c r="M84" s="858"/>
      <c r="N84" s="51"/>
    </row>
    <row r="85" spans="1:14" ht="15.75" thickBot="1">
      <c r="B85" s="91" t="s">
        <v>974</v>
      </c>
      <c r="C85" s="92"/>
      <c r="D85" s="92"/>
      <c r="E85" s="92"/>
      <c r="F85" s="92"/>
      <c r="G85" s="92"/>
      <c r="H85" s="92"/>
      <c r="I85" s="93"/>
      <c r="J85" s="94"/>
      <c r="K85" s="305">
        <v>0.05</v>
      </c>
      <c r="L85" s="859">
        <f>N78*K85</f>
        <v>4361.9588766242023</v>
      </c>
      <c r="M85" s="860"/>
      <c r="N85" s="51"/>
    </row>
    <row r="86" spans="1:14" ht="15.75" thickBot="1">
      <c r="B86" s="822" t="s">
        <v>953</v>
      </c>
      <c r="C86" s="823"/>
      <c r="D86" s="823"/>
      <c r="E86" s="823"/>
      <c r="F86" s="823"/>
      <c r="G86" s="823"/>
      <c r="H86" s="823"/>
      <c r="I86" s="823"/>
      <c r="J86" s="823"/>
      <c r="K86" s="823"/>
      <c r="L86" s="823"/>
      <c r="M86" s="824"/>
      <c r="N86" s="52">
        <f>L83+L84+L85</f>
        <v>26171.753259745212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113410.93079222925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1035</v>
      </c>
      <c r="C31" s="81" t="s">
        <v>1493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154</v>
      </c>
      <c r="B36" s="871" t="str">
        <f>VLOOKUP(A36,EQUIPOS!A6:D154,3,FALSE)</f>
        <v>Carrotanque Irrigador de asfalto, 1000 GALONES DE CAPACIDAD</v>
      </c>
      <c r="C36" s="872"/>
      <c r="D36" s="872"/>
      <c r="E36" s="872"/>
      <c r="F36" s="872"/>
      <c r="G36" s="872"/>
      <c r="H36" s="873"/>
      <c r="I36" s="267"/>
      <c r="J36" s="268"/>
      <c r="K36" s="269">
        <f>VLOOKUP(A36,EQUIPOS!A6:D163,4,FALSE)</f>
        <v>91181.65825861074</v>
      </c>
      <c r="L36" s="270"/>
      <c r="M36" s="271">
        <v>30</v>
      </c>
      <c r="N36" s="272">
        <f>K36/M36</f>
        <v>3039.3886086203579</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139454.30086611054</v>
      </c>
      <c r="L37" s="270"/>
      <c r="M37" s="271">
        <v>30</v>
      </c>
      <c r="N37" s="272">
        <f>K37/M37</f>
        <v>4648.4766955370178</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101908.91217138847</v>
      </c>
      <c r="L38" s="270"/>
      <c r="M38" s="271">
        <v>30</v>
      </c>
      <c r="N38" s="272">
        <f>K38/M38</f>
        <v>3396.9637390462822</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8.9561768172669982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11093.785220020925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58965.544298871493</v>
      </c>
      <c r="N48" s="272">
        <f>K48*M48</f>
        <v>73706.930373589363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73706.930373589363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09">
        <f>VLOOKUP(A59,TRANSPORTE!A5:D123,4,FALSE)</f>
        <v>1234.2754057176401</v>
      </c>
      <c r="M59" s="910"/>
      <c r="N59" s="287">
        <f>K59*L59</f>
        <v>1542.84425714705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1542.84425714705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895.61768172669986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87239.177532484042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17447.835506496809</v>
      </c>
      <c r="M83" s="858"/>
      <c r="N83" s="51"/>
    </row>
    <row r="84" spans="1:14">
      <c r="B84" s="89" t="s">
        <v>973</v>
      </c>
      <c r="C84" s="90"/>
      <c r="D84" s="90"/>
      <c r="E84" s="90"/>
      <c r="F84" s="90"/>
      <c r="G84" s="90"/>
      <c r="H84" s="90"/>
      <c r="I84" s="87"/>
      <c r="J84" s="88"/>
      <c r="K84" s="304">
        <v>0.05</v>
      </c>
      <c r="L84" s="857">
        <f>N78*K84</f>
        <v>4361.9588766242023</v>
      </c>
      <c r="M84" s="858"/>
      <c r="N84" s="51"/>
    </row>
    <row r="85" spans="1:14" ht="15.75" thickBot="1">
      <c r="B85" s="91" t="s">
        <v>974</v>
      </c>
      <c r="C85" s="92"/>
      <c r="D85" s="92"/>
      <c r="E85" s="92"/>
      <c r="F85" s="92"/>
      <c r="G85" s="92"/>
      <c r="H85" s="92"/>
      <c r="I85" s="93"/>
      <c r="J85" s="94"/>
      <c r="K85" s="305">
        <v>0.05</v>
      </c>
      <c r="L85" s="859">
        <f>N78*K85</f>
        <v>4361.9588766242023</v>
      </c>
      <c r="M85" s="860"/>
      <c r="N85" s="51"/>
    </row>
    <row r="86" spans="1:14" ht="15.75" thickBot="1">
      <c r="B86" s="822" t="s">
        <v>953</v>
      </c>
      <c r="C86" s="823"/>
      <c r="D86" s="823"/>
      <c r="E86" s="823"/>
      <c r="F86" s="823"/>
      <c r="G86" s="823"/>
      <c r="H86" s="823"/>
      <c r="I86" s="823"/>
      <c r="J86" s="823"/>
      <c r="K86" s="823"/>
      <c r="L86" s="823"/>
      <c r="M86" s="824"/>
      <c r="N86" s="52">
        <f>L83+L84+L85</f>
        <v>26171.753259745212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113410.93079222925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1494</v>
      </c>
      <c r="C31" s="81" t="s">
        <v>2021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63754.972517069342</v>
      </c>
      <c r="L36" s="270"/>
      <c r="M36" s="271">
        <v>45</v>
      </c>
      <c r="N36" s="272">
        <f>K36/M36</f>
        <v>1416.7771670459854</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139454.30086611054</v>
      </c>
      <c r="L37" s="270"/>
      <c r="M37" s="271">
        <v>45</v>
      </c>
      <c r="N37" s="272">
        <f>K37/M37</f>
        <v>3098.9844636913454</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101908.91217138847</v>
      </c>
      <c r="L38" s="270"/>
      <c r="M38" s="271">
        <v>45</v>
      </c>
      <c r="N38" s="272">
        <f>K38/M38</f>
        <v>2264.6424926975214</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6786.3749079796971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58965.544298871493</v>
      </c>
      <c r="N48" s="272">
        <f>K48*M48</f>
        <v>76655.20758853294</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603.70713882628502</v>
      </c>
      <c r="N49" s="272">
        <f>K49*M49</f>
        <v>54333.642494365653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130988.8500828986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1234.2754057176401</v>
      </c>
      <c r="M59" s="910"/>
      <c r="N59" s="287">
        <f>K59*L59</f>
        <v>1604.5580274329322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1604.5580274329322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139976.86147279569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27995.37229455914</v>
      </c>
      <c r="M83" s="858"/>
      <c r="N83" s="51"/>
    </row>
    <row r="84" spans="1:14">
      <c r="B84" s="89" t="s">
        <v>973</v>
      </c>
      <c r="C84" s="90"/>
      <c r="D84" s="90"/>
      <c r="E84" s="90"/>
      <c r="F84" s="90"/>
      <c r="G84" s="90"/>
      <c r="H84" s="90"/>
      <c r="I84" s="87"/>
      <c r="J84" s="88"/>
      <c r="K84" s="304">
        <v>0.05</v>
      </c>
      <c r="L84" s="857">
        <f>N78*K84</f>
        <v>6998.843073639785</v>
      </c>
      <c r="M84" s="858"/>
      <c r="N84" s="51"/>
    </row>
    <row r="85" spans="1:14" ht="15.75" thickBot="1">
      <c r="B85" s="91" t="s">
        <v>974</v>
      </c>
      <c r="C85" s="92"/>
      <c r="D85" s="92"/>
      <c r="E85" s="92"/>
      <c r="F85" s="92"/>
      <c r="G85" s="92"/>
      <c r="H85" s="92"/>
      <c r="I85" s="93"/>
      <c r="J85" s="94"/>
      <c r="K85" s="305">
        <v>0.05</v>
      </c>
      <c r="L85" s="859">
        <f>N78*K85</f>
        <v>6998.843073639785</v>
      </c>
      <c r="M85" s="860"/>
      <c r="N85" s="51"/>
    </row>
    <row r="86" spans="1:14" ht="15.75" thickBot="1">
      <c r="B86" s="822" t="s">
        <v>953</v>
      </c>
      <c r="C86" s="823"/>
      <c r="D86" s="823"/>
      <c r="E86" s="823"/>
      <c r="F86" s="823"/>
      <c r="G86" s="823"/>
      <c r="H86" s="823"/>
      <c r="I86" s="823"/>
      <c r="J86" s="823"/>
      <c r="K86" s="823"/>
      <c r="L86" s="823"/>
      <c r="M86" s="824"/>
      <c r="N86" s="52">
        <f>L83+L84+L85</f>
        <v>41993.058441838708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181969.9199146344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1495</v>
      </c>
      <c r="C31" s="81" t="s">
        <v>2022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63754.972517069342</v>
      </c>
      <c r="L36" s="270"/>
      <c r="M36" s="271">
        <v>45</v>
      </c>
      <c r="N36" s="272">
        <f>K36/M36</f>
        <v>1416.7771670459854</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139454.30086611054</v>
      </c>
      <c r="L37" s="270"/>
      <c r="M37" s="271">
        <v>45</v>
      </c>
      <c r="N37" s="272">
        <f>K37/M37</f>
        <v>3098.9844636913454</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101908.91217138847</v>
      </c>
      <c r="L38" s="270"/>
      <c r="M38" s="271">
        <v>45</v>
      </c>
      <c r="N38" s="272">
        <f>K38/M38</f>
        <v>2264.6424926975214</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6786.3749079796971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58965.544298871493</v>
      </c>
      <c r="N48" s="272">
        <f>K48*M48</f>
        <v>76655.20758853294</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603.70713882628502</v>
      </c>
      <c r="N49" s="272">
        <f>K49*M49</f>
        <v>54333.642494365653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130988.8500828986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1234.2754057176401</v>
      </c>
      <c r="M59" s="910"/>
      <c r="N59" s="287">
        <f>K59*L59</f>
        <v>1604.5580274329322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1604.5580274329322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139976.86147279569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27995.37229455914</v>
      </c>
      <c r="M83" s="858"/>
      <c r="N83" s="51"/>
    </row>
    <row r="84" spans="1:14">
      <c r="B84" s="89" t="s">
        <v>973</v>
      </c>
      <c r="C84" s="90"/>
      <c r="D84" s="90"/>
      <c r="E84" s="90"/>
      <c r="F84" s="90"/>
      <c r="G84" s="90"/>
      <c r="H84" s="90"/>
      <c r="I84" s="87"/>
      <c r="J84" s="88"/>
      <c r="K84" s="304">
        <v>0.05</v>
      </c>
      <c r="L84" s="857">
        <f>N78*K84</f>
        <v>6998.843073639785</v>
      </c>
      <c r="M84" s="858"/>
      <c r="N84" s="51"/>
    </row>
    <row r="85" spans="1:14" ht="15.75" thickBot="1">
      <c r="B85" s="91" t="s">
        <v>974</v>
      </c>
      <c r="C85" s="92"/>
      <c r="D85" s="92"/>
      <c r="E85" s="92"/>
      <c r="F85" s="92"/>
      <c r="G85" s="92"/>
      <c r="H85" s="92"/>
      <c r="I85" s="93"/>
      <c r="J85" s="94"/>
      <c r="K85" s="305">
        <v>0.05</v>
      </c>
      <c r="L85" s="859">
        <f>N78*K85</f>
        <v>6998.843073639785</v>
      </c>
      <c r="M85" s="860"/>
      <c r="N85" s="51"/>
    </row>
    <row r="86" spans="1:14" ht="15.75" thickBot="1">
      <c r="B86" s="822" t="s">
        <v>953</v>
      </c>
      <c r="C86" s="823"/>
      <c r="D86" s="823"/>
      <c r="E86" s="823"/>
      <c r="F86" s="823"/>
      <c r="G86" s="823"/>
      <c r="H86" s="823"/>
      <c r="I86" s="823"/>
      <c r="J86" s="823"/>
      <c r="K86" s="823"/>
      <c r="L86" s="823"/>
      <c r="M86" s="824"/>
      <c r="N86" s="52">
        <f>L83+L84+L85</f>
        <v>41993.058441838708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181969.9199146344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1496</v>
      </c>
      <c r="C31" s="81" t="s">
        <v>1497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63754.972517069342</v>
      </c>
      <c r="L36" s="270"/>
      <c r="M36" s="271">
        <v>45</v>
      </c>
      <c r="N36" s="272">
        <f>K36/M36</f>
        <v>1416.7771670459854</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139454.30086611054</v>
      </c>
      <c r="L37" s="270"/>
      <c r="M37" s="271">
        <v>45</v>
      </c>
      <c r="N37" s="272">
        <f>K37/M37</f>
        <v>3098.9844636913454</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101908.91217138847</v>
      </c>
      <c r="L38" s="270"/>
      <c r="M38" s="271">
        <v>45</v>
      </c>
      <c r="N38" s="272">
        <f>K38/M38</f>
        <v>2264.6424926975214</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6786.3749079796971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58965.544298871493</v>
      </c>
      <c r="N48" s="272">
        <f>K48*M48</f>
        <v>76655.20758853294</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603.70713882628502</v>
      </c>
      <c r="N49" s="272">
        <f>K49*M49</f>
        <v>54333.642494365653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130988.8500828986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1234.2754057176401</v>
      </c>
      <c r="M59" s="910"/>
      <c r="N59" s="287">
        <f>K59*L59</f>
        <v>1604.5580274329322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1604.5580274329322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139976.86147279569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27995.37229455914</v>
      </c>
      <c r="M83" s="858"/>
      <c r="N83" s="51"/>
    </row>
    <row r="84" spans="1:14">
      <c r="B84" s="89" t="s">
        <v>973</v>
      </c>
      <c r="C84" s="90"/>
      <c r="D84" s="90"/>
      <c r="E84" s="90"/>
      <c r="F84" s="90"/>
      <c r="G84" s="90"/>
      <c r="H84" s="90"/>
      <c r="I84" s="87"/>
      <c r="J84" s="88"/>
      <c r="K84" s="304">
        <v>0.05</v>
      </c>
      <c r="L84" s="857">
        <f>N78*K84</f>
        <v>6998.843073639785</v>
      </c>
      <c r="M84" s="858"/>
      <c r="N84" s="51"/>
    </row>
    <row r="85" spans="1:14" ht="15.75" thickBot="1">
      <c r="B85" s="91" t="s">
        <v>974</v>
      </c>
      <c r="C85" s="92"/>
      <c r="D85" s="92"/>
      <c r="E85" s="92"/>
      <c r="F85" s="92"/>
      <c r="G85" s="92"/>
      <c r="H85" s="92"/>
      <c r="I85" s="93"/>
      <c r="J85" s="94"/>
      <c r="K85" s="305">
        <v>0.05</v>
      </c>
      <c r="L85" s="859">
        <f>N78*K85</f>
        <v>6998.843073639785</v>
      </c>
      <c r="M85" s="860"/>
      <c r="N85" s="51"/>
    </row>
    <row r="86" spans="1:14" ht="15.75" thickBot="1">
      <c r="B86" s="822" t="s">
        <v>953</v>
      </c>
      <c r="C86" s="823"/>
      <c r="D86" s="823"/>
      <c r="E86" s="823"/>
      <c r="F86" s="823"/>
      <c r="G86" s="823"/>
      <c r="H86" s="823"/>
      <c r="I86" s="823"/>
      <c r="J86" s="823"/>
      <c r="K86" s="823"/>
      <c r="L86" s="823"/>
      <c r="M86" s="824"/>
      <c r="N86" s="52">
        <f>L83+L84+L85</f>
        <v>41993.058441838708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181969.9199146344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1498</v>
      </c>
      <c r="C31" s="81" t="s">
        <v>1499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63754.972517069342</v>
      </c>
      <c r="L36" s="270"/>
      <c r="M36" s="271">
        <v>45</v>
      </c>
      <c r="N36" s="272">
        <f>K36/M36</f>
        <v>1416.7771670459854</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139454.30086611054</v>
      </c>
      <c r="L37" s="270"/>
      <c r="M37" s="271">
        <v>45</v>
      </c>
      <c r="N37" s="272">
        <f>K37/M37</f>
        <v>3098.9844636913454</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101908.91217138847</v>
      </c>
      <c r="L38" s="270"/>
      <c r="M38" s="271">
        <v>45</v>
      </c>
      <c r="N38" s="272">
        <f>K38/M38</f>
        <v>2264.6424926975214</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6786.3749079796971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58965.544298871493</v>
      </c>
      <c r="N48" s="272">
        <f>K48*M48</f>
        <v>76655.20758853294</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603.70713882628502</v>
      </c>
      <c r="N49" s="272">
        <f>K49*M49</f>
        <v>54333.642494365653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130988.8500828986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1234.2754057176401</v>
      </c>
      <c r="M59" s="910"/>
      <c r="N59" s="287">
        <f>K59*L59</f>
        <v>1604.5580274329322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1604.5580274329322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139976.86147279569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27995.37229455914</v>
      </c>
      <c r="M83" s="858"/>
      <c r="N83" s="51"/>
    </row>
    <row r="84" spans="1:14">
      <c r="B84" s="89" t="s">
        <v>973</v>
      </c>
      <c r="C84" s="90"/>
      <c r="D84" s="90"/>
      <c r="E84" s="90"/>
      <c r="F84" s="90"/>
      <c r="G84" s="90"/>
      <c r="H84" s="90"/>
      <c r="I84" s="87"/>
      <c r="J84" s="88"/>
      <c r="K84" s="304">
        <v>0.05</v>
      </c>
      <c r="L84" s="857">
        <f>N78*K84</f>
        <v>6998.843073639785</v>
      </c>
      <c r="M84" s="858"/>
      <c r="N84" s="51"/>
    </row>
    <row r="85" spans="1:14" ht="15.75" thickBot="1">
      <c r="B85" s="91" t="s">
        <v>974</v>
      </c>
      <c r="C85" s="92"/>
      <c r="D85" s="92"/>
      <c r="E85" s="92"/>
      <c r="F85" s="92"/>
      <c r="G85" s="92"/>
      <c r="H85" s="92"/>
      <c r="I85" s="93"/>
      <c r="J85" s="94"/>
      <c r="K85" s="305">
        <v>0.05</v>
      </c>
      <c r="L85" s="859">
        <f>N78*K85</f>
        <v>6998.843073639785</v>
      </c>
      <c r="M85" s="860"/>
      <c r="N85" s="51"/>
    </row>
    <row r="86" spans="1:14" ht="15.75" thickBot="1">
      <c r="B86" s="822" t="s">
        <v>953</v>
      </c>
      <c r="C86" s="823"/>
      <c r="D86" s="823"/>
      <c r="E86" s="823"/>
      <c r="F86" s="823"/>
      <c r="G86" s="823"/>
      <c r="H86" s="823"/>
      <c r="I86" s="823"/>
      <c r="J86" s="823"/>
      <c r="K86" s="823"/>
      <c r="L86" s="823"/>
      <c r="M86" s="824"/>
      <c r="N86" s="52">
        <f>L83+L84+L85</f>
        <v>41993.058441838708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181969.9199146344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1500</v>
      </c>
      <c r="C31" s="81" t="s">
        <v>1501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63754.972517069342</v>
      </c>
      <c r="L36" s="270"/>
      <c r="M36" s="271">
        <v>45</v>
      </c>
      <c r="N36" s="272">
        <f>K36/M36</f>
        <v>1416.7771670459854</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139454.30086611054</v>
      </c>
      <c r="L37" s="270"/>
      <c r="M37" s="271">
        <v>45</v>
      </c>
      <c r="N37" s="272">
        <f>K37/M37</f>
        <v>3098.9844636913454</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101908.91217138847</v>
      </c>
      <c r="L38" s="270"/>
      <c r="M38" s="271">
        <v>45</v>
      </c>
      <c r="N38" s="272">
        <f>K38/M38</f>
        <v>2264.6424926975214</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6786.3749079796971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58965.544298871493</v>
      </c>
      <c r="N48" s="272">
        <f>K48*M48</f>
        <v>76655.20758853294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76655.20758853294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1234.2754057176401</v>
      </c>
      <c r="M59" s="910"/>
      <c r="N59" s="287">
        <f>K59*L59</f>
        <v>1604.5580274329322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1604.5580274329322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85643.218978430028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17128.643795686006</v>
      </c>
      <c r="M83" s="858"/>
      <c r="N83" s="51"/>
    </row>
    <row r="84" spans="1:14">
      <c r="B84" s="89" t="s">
        <v>973</v>
      </c>
      <c r="C84" s="90"/>
      <c r="D84" s="90"/>
      <c r="E84" s="90"/>
      <c r="F84" s="90"/>
      <c r="G84" s="90"/>
      <c r="H84" s="90"/>
      <c r="I84" s="87"/>
      <c r="J84" s="88"/>
      <c r="K84" s="304">
        <v>0.05</v>
      </c>
      <c r="L84" s="857">
        <f>N78*K84</f>
        <v>4282.1609489215016</v>
      </c>
      <c r="M84" s="858"/>
      <c r="N84" s="51"/>
    </row>
    <row r="85" spans="1:14" ht="15.75" thickBot="1">
      <c r="B85" s="91" t="s">
        <v>974</v>
      </c>
      <c r="C85" s="92"/>
      <c r="D85" s="92"/>
      <c r="E85" s="92"/>
      <c r="F85" s="92"/>
      <c r="G85" s="92"/>
      <c r="H85" s="92"/>
      <c r="I85" s="93"/>
      <c r="J85" s="94"/>
      <c r="K85" s="305">
        <v>0.05</v>
      </c>
      <c r="L85" s="859">
        <f>N78*K85</f>
        <v>4282.1609489215016</v>
      </c>
      <c r="M85" s="860"/>
      <c r="N85" s="51"/>
    </row>
    <row r="86" spans="1:14" ht="15.75" thickBot="1">
      <c r="B86" s="822" t="s">
        <v>953</v>
      </c>
      <c r="C86" s="823"/>
      <c r="D86" s="823"/>
      <c r="E86" s="823"/>
      <c r="F86" s="823"/>
      <c r="G86" s="823"/>
      <c r="H86" s="823"/>
      <c r="I86" s="823"/>
      <c r="J86" s="823"/>
      <c r="K86" s="823"/>
      <c r="L86" s="823"/>
      <c r="M86" s="824"/>
      <c r="N86" s="52">
        <f>L83+L84+L85</f>
        <v>25692.965693529008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111336.18467195904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1502</v>
      </c>
      <c r="C31" s="81" t="s">
        <v>1503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63754.972517069342</v>
      </c>
      <c r="L36" s="270"/>
      <c r="M36" s="271">
        <v>45</v>
      </c>
      <c r="N36" s="272">
        <f>K36/M36</f>
        <v>1416.7771670459854</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139454.30086611054</v>
      </c>
      <c r="L37" s="270"/>
      <c r="M37" s="271">
        <v>45</v>
      </c>
      <c r="N37" s="272">
        <f>K37/M37</f>
        <v>3098.9844636913454</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101908.91217138847</v>
      </c>
      <c r="L38" s="270"/>
      <c r="M38" s="271">
        <v>45</v>
      </c>
      <c r="N38" s="272">
        <f>K38/M38</f>
        <v>2264.6424926975214</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6786.3749079796971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58965.544298871493</v>
      </c>
      <c r="N48" s="272">
        <f>K48*M48</f>
        <v>76655.20758853294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76655.20758853294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1234.2754057176401</v>
      </c>
      <c r="M59" s="910"/>
      <c r="N59" s="287">
        <f>K59*L59</f>
        <v>1604.5580274329322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1604.5580274329322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85643.218978430028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17128.643795686006</v>
      </c>
      <c r="M83" s="858"/>
      <c r="N83" s="51"/>
    </row>
    <row r="84" spans="1:14">
      <c r="B84" s="89" t="s">
        <v>973</v>
      </c>
      <c r="C84" s="90"/>
      <c r="D84" s="90"/>
      <c r="E84" s="90"/>
      <c r="F84" s="90"/>
      <c r="G84" s="90"/>
      <c r="H84" s="90"/>
      <c r="I84" s="87"/>
      <c r="J84" s="88"/>
      <c r="K84" s="304">
        <v>0.05</v>
      </c>
      <c r="L84" s="857">
        <f>N78*K84</f>
        <v>4282.1609489215016</v>
      </c>
      <c r="M84" s="858"/>
      <c r="N84" s="51"/>
    </row>
    <row r="85" spans="1:14" ht="15.75" thickBot="1">
      <c r="B85" s="91" t="s">
        <v>974</v>
      </c>
      <c r="C85" s="92"/>
      <c r="D85" s="92"/>
      <c r="E85" s="92"/>
      <c r="F85" s="92"/>
      <c r="G85" s="92"/>
      <c r="H85" s="92"/>
      <c r="I85" s="93"/>
      <c r="J85" s="94"/>
      <c r="K85" s="305">
        <v>0.05</v>
      </c>
      <c r="L85" s="859">
        <f>N78*K85</f>
        <v>4282.1609489215016</v>
      </c>
      <c r="M85" s="860"/>
      <c r="N85" s="51"/>
    </row>
    <row r="86" spans="1:14" ht="15.75" thickBot="1">
      <c r="B86" s="822" t="s">
        <v>953</v>
      </c>
      <c r="C86" s="823"/>
      <c r="D86" s="823"/>
      <c r="E86" s="823"/>
      <c r="F86" s="823"/>
      <c r="G86" s="823"/>
      <c r="H86" s="823"/>
      <c r="I86" s="823"/>
      <c r="J86" s="823"/>
      <c r="K86" s="823"/>
      <c r="L86" s="823"/>
      <c r="M86" s="824"/>
      <c r="N86" s="52">
        <f>L83+L84+L85</f>
        <v>25692.965693529008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111336.18467195904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1504</v>
      </c>
      <c r="C31" s="81" t="s">
        <v>1505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63754.972517069342</v>
      </c>
      <c r="L36" s="270"/>
      <c r="M36" s="271">
        <v>45</v>
      </c>
      <c r="N36" s="272">
        <f>K36/M36</f>
        <v>1416.7771670459854</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139454.30086611054</v>
      </c>
      <c r="L37" s="270"/>
      <c r="M37" s="271">
        <v>45</v>
      </c>
      <c r="N37" s="272">
        <f>K37/M37</f>
        <v>3098.9844636913454</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101908.91217138847</v>
      </c>
      <c r="L38" s="270"/>
      <c r="M38" s="271">
        <v>45</v>
      </c>
      <c r="N38" s="272">
        <f>K38/M38</f>
        <v>2264.6424926975214</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6786.3749079796971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58965.544298871493</v>
      </c>
      <c r="N48" s="272">
        <f>K48*M48</f>
        <v>76655.20758853294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76655.20758853294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1234.2754057176401</v>
      </c>
      <c r="M59" s="910"/>
      <c r="N59" s="287">
        <f>K59*L59</f>
        <v>1604.5580274329322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1604.5580274329322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85643.218978430028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17128.643795686006</v>
      </c>
      <c r="M83" s="858"/>
      <c r="N83" s="51"/>
    </row>
    <row r="84" spans="1:14">
      <c r="B84" s="89" t="s">
        <v>973</v>
      </c>
      <c r="C84" s="90"/>
      <c r="D84" s="90"/>
      <c r="E84" s="90"/>
      <c r="F84" s="90"/>
      <c r="G84" s="90"/>
      <c r="H84" s="90"/>
      <c r="I84" s="87"/>
      <c r="J84" s="88"/>
      <c r="K84" s="304">
        <v>0.05</v>
      </c>
      <c r="L84" s="857">
        <f>N78*K84</f>
        <v>4282.1609489215016</v>
      </c>
      <c r="M84" s="858"/>
      <c r="N84" s="51"/>
    </row>
    <row r="85" spans="1:14" ht="15.75" thickBot="1">
      <c r="B85" s="91" t="s">
        <v>974</v>
      </c>
      <c r="C85" s="92"/>
      <c r="D85" s="92"/>
      <c r="E85" s="92"/>
      <c r="F85" s="92"/>
      <c r="G85" s="92"/>
      <c r="H85" s="92"/>
      <c r="I85" s="93"/>
      <c r="J85" s="94"/>
      <c r="K85" s="305">
        <v>0.05</v>
      </c>
      <c r="L85" s="859">
        <f>N78*K85</f>
        <v>4282.1609489215016</v>
      </c>
      <c r="M85" s="860"/>
      <c r="N85" s="51"/>
    </row>
    <row r="86" spans="1:14" ht="15.75" thickBot="1">
      <c r="B86" s="822" t="s">
        <v>953</v>
      </c>
      <c r="C86" s="823"/>
      <c r="D86" s="823"/>
      <c r="E86" s="823"/>
      <c r="F86" s="823"/>
      <c r="G86" s="823"/>
      <c r="H86" s="823"/>
      <c r="I86" s="823"/>
      <c r="J86" s="823"/>
      <c r="K86" s="823"/>
      <c r="L86" s="823"/>
      <c r="M86" s="824"/>
      <c r="N86" s="52">
        <f>L83+L84+L85</f>
        <v>25692.965693529008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111336.18467195904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1506</v>
      </c>
      <c r="C31" s="81" t="s">
        <v>1507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63754.972517069342</v>
      </c>
      <c r="L36" s="270"/>
      <c r="M36" s="271">
        <v>45</v>
      </c>
      <c r="N36" s="272">
        <f>K36/M36</f>
        <v>1416.7771670459854</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139454.30086611054</v>
      </c>
      <c r="L37" s="270"/>
      <c r="M37" s="271">
        <v>45</v>
      </c>
      <c r="N37" s="272">
        <f>K37/M37</f>
        <v>3098.9844636913454</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101908.91217138847</v>
      </c>
      <c r="L38" s="270"/>
      <c r="M38" s="271">
        <v>45</v>
      </c>
      <c r="N38" s="272">
        <f>K38/M38</f>
        <v>2264.6424926975214</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6786.3749079796971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58965.544298871493</v>
      </c>
      <c r="N48" s="272">
        <f>K48*M48</f>
        <v>76655.20758853294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76655.20758853294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1234.2754057176401</v>
      </c>
      <c r="M59" s="910"/>
      <c r="N59" s="287">
        <f>K59*L59</f>
        <v>1604.5580274329322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1604.5580274329322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85643.218978430028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17128.643795686006</v>
      </c>
      <c r="M83" s="858"/>
      <c r="N83" s="51"/>
    </row>
    <row r="84" spans="1:14">
      <c r="B84" s="89" t="s">
        <v>973</v>
      </c>
      <c r="C84" s="90"/>
      <c r="D84" s="90"/>
      <c r="E84" s="90"/>
      <c r="F84" s="90"/>
      <c r="G84" s="90"/>
      <c r="H84" s="90"/>
      <c r="I84" s="87"/>
      <c r="J84" s="88"/>
      <c r="K84" s="304">
        <v>0.05</v>
      </c>
      <c r="L84" s="857">
        <f>N78*K84</f>
        <v>4282.1609489215016</v>
      </c>
      <c r="M84" s="858"/>
      <c r="N84" s="51"/>
    </row>
    <row r="85" spans="1:14" ht="15.75" thickBot="1">
      <c r="B85" s="91" t="s">
        <v>974</v>
      </c>
      <c r="C85" s="92"/>
      <c r="D85" s="92"/>
      <c r="E85" s="92"/>
      <c r="F85" s="92"/>
      <c r="G85" s="92"/>
      <c r="H85" s="92"/>
      <c r="I85" s="93"/>
      <c r="J85" s="94"/>
      <c r="K85" s="305">
        <v>0.05</v>
      </c>
      <c r="L85" s="859">
        <f>N78*K85</f>
        <v>4282.1609489215016</v>
      </c>
      <c r="M85" s="860"/>
      <c r="N85" s="51"/>
    </row>
    <row r="86" spans="1:14" ht="15.75" thickBot="1">
      <c r="B86" s="822" t="s">
        <v>953</v>
      </c>
      <c r="C86" s="823"/>
      <c r="D86" s="823"/>
      <c r="E86" s="823"/>
      <c r="F86" s="823"/>
      <c r="G86" s="823"/>
      <c r="H86" s="823"/>
      <c r="I86" s="823"/>
      <c r="J86" s="823"/>
      <c r="K86" s="823"/>
      <c r="L86" s="823"/>
      <c r="M86" s="824"/>
      <c r="N86" s="52">
        <f>L83+L84+L85</f>
        <v>25692.965693529008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111336.18467195904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1508</v>
      </c>
      <c r="C31" s="81" t="s">
        <v>1509</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603.70713882628502</v>
      </c>
      <c r="N48" s="272">
        <f>K48*M48</f>
        <v>603.70713882628502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603.70713882628502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822" t="s">
        <v>953</v>
      </c>
      <c r="C76" s="823"/>
      <c r="D76" s="823"/>
      <c r="E76" s="823"/>
      <c r="F76" s="823"/>
      <c r="G76" s="823"/>
      <c r="H76" s="823"/>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603.70713882628502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120.74142776525701</v>
      </c>
      <c r="M83" s="858"/>
      <c r="N83" s="51"/>
    </row>
    <row r="84" spans="1:14">
      <c r="B84" s="89" t="s">
        <v>973</v>
      </c>
      <c r="C84" s="90"/>
      <c r="D84" s="90"/>
      <c r="E84" s="90"/>
      <c r="F84" s="90"/>
      <c r="G84" s="90"/>
      <c r="H84" s="90"/>
      <c r="I84" s="87"/>
      <c r="J84" s="88"/>
      <c r="K84" s="304">
        <v>0.05</v>
      </c>
      <c r="L84" s="857">
        <f>N78*K84</f>
        <v>30.185356941314254</v>
      </c>
      <c r="M84" s="858"/>
      <c r="N84" s="51"/>
    </row>
    <row r="85" spans="1:14" ht="15.75" thickBot="1">
      <c r="B85" s="91" t="s">
        <v>974</v>
      </c>
      <c r="C85" s="92"/>
      <c r="D85" s="92"/>
      <c r="E85" s="92"/>
      <c r="F85" s="92"/>
      <c r="G85" s="92"/>
      <c r="H85" s="92"/>
      <c r="I85" s="93"/>
      <c r="J85" s="94"/>
      <c r="K85" s="305">
        <v>0.05</v>
      </c>
      <c r="L85" s="859">
        <f>N78*K85</f>
        <v>30.185356941314254</v>
      </c>
      <c r="M85" s="860"/>
      <c r="N85" s="51"/>
    </row>
    <row r="86" spans="1:14" ht="15.75" thickBot="1">
      <c r="B86" s="822" t="s">
        <v>953</v>
      </c>
      <c r="C86" s="823"/>
      <c r="D86" s="823"/>
      <c r="E86" s="823"/>
      <c r="F86" s="823"/>
      <c r="G86" s="823"/>
      <c r="H86" s="823"/>
      <c r="I86" s="823"/>
      <c r="J86" s="823"/>
      <c r="K86" s="823"/>
      <c r="L86" s="823"/>
      <c r="M86" s="824"/>
      <c r="N86" s="52">
        <f>L83+L84+L85</f>
        <v>181.11214164788549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784.81928047417045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1510</v>
      </c>
      <c r="C31" s="81" t="s">
        <v>1511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63754.972517069342</v>
      </c>
      <c r="L36" s="270"/>
      <c r="M36" s="271">
        <v>45</v>
      </c>
      <c r="N36" s="272">
        <f>K36/M36</f>
        <v>1416.7771670459854</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139454.30086611054</v>
      </c>
      <c r="L37" s="270"/>
      <c r="M37" s="271">
        <v>45</v>
      </c>
      <c r="N37" s="272">
        <f>K37/M37</f>
        <v>3098.9844636913454</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101908.91217138847</v>
      </c>
      <c r="L38" s="270"/>
      <c r="M38" s="271">
        <v>45</v>
      </c>
      <c r="N38" s="272">
        <f>K38/M38</f>
        <v>2264.6424926975214</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6786.3749079796971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58965.544298871493</v>
      </c>
      <c r="N48" s="272">
        <f>K48*M48</f>
        <v>76655.20758853294</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603.70713882628502</v>
      </c>
      <c r="N49" s="272">
        <f>K49*M49</f>
        <v>54333.642494365653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130988.8500828986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1234.2754057176401</v>
      </c>
      <c r="M59" s="910"/>
      <c r="N59" s="287">
        <f>K59*L59</f>
        <v>1604.5580274329322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1604.5580274329322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139976.86147279569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27995.37229455914</v>
      </c>
      <c r="M83" s="858"/>
      <c r="N83" s="51"/>
    </row>
    <row r="84" spans="1:14">
      <c r="B84" s="89" t="s">
        <v>973</v>
      </c>
      <c r="C84" s="90"/>
      <c r="D84" s="90"/>
      <c r="E84" s="90"/>
      <c r="F84" s="90"/>
      <c r="G84" s="90"/>
      <c r="H84" s="90"/>
      <c r="I84" s="87"/>
      <c r="J84" s="88"/>
      <c r="K84" s="304">
        <v>0.05</v>
      </c>
      <c r="L84" s="857">
        <f>N78*K84</f>
        <v>6998.843073639785</v>
      </c>
      <c r="M84" s="858"/>
      <c r="N84" s="51"/>
    </row>
    <row r="85" spans="1:14" ht="15.75" thickBot="1">
      <c r="B85" s="91" t="s">
        <v>974</v>
      </c>
      <c r="C85" s="92"/>
      <c r="D85" s="92"/>
      <c r="E85" s="92"/>
      <c r="F85" s="92"/>
      <c r="G85" s="92"/>
      <c r="H85" s="92"/>
      <c r="I85" s="93"/>
      <c r="J85" s="94"/>
      <c r="K85" s="305">
        <v>0.05</v>
      </c>
      <c r="L85" s="859">
        <f>N78*K85</f>
        <v>6998.843073639785</v>
      </c>
      <c r="M85" s="860"/>
      <c r="N85" s="51"/>
    </row>
    <row r="86" spans="1:14" ht="15.75" thickBot="1">
      <c r="B86" s="822" t="s">
        <v>953</v>
      </c>
      <c r="C86" s="823"/>
      <c r="D86" s="823"/>
      <c r="E86" s="823"/>
      <c r="F86" s="823"/>
      <c r="G86" s="823"/>
      <c r="H86" s="823"/>
      <c r="I86" s="823"/>
      <c r="J86" s="823"/>
      <c r="K86" s="823"/>
      <c r="L86" s="823"/>
      <c r="M86" s="824"/>
      <c r="N86" s="52">
        <f>L83+L84+L85</f>
        <v>41993.058441838708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181969.9199146344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1512</v>
      </c>
      <c r="C31" s="81" t="s">
        <v>1513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63754.972517069342</v>
      </c>
      <c r="L36" s="270"/>
      <c r="M36" s="271">
        <v>45</v>
      </c>
      <c r="N36" s="272">
        <f>K36/M36</f>
        <v>1416.7771670459854</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139454.30086611054</v>
      </c>
      <c r="L37" s="270"/>
      <c r="M37" s="271">
        <v>45</v>
      </c>
      <c r="N37" s="272">
        <f>K37/M37</f>
        <v>3098.9844636913454</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101908.91217138847</v>
      </c>
      <c r="L38" s="270"/>
      <c r="M38" s="271">
        <v>45</v>
      </c>
      <c r="N38" s="272">
        <f>K38/M38</f>
        <v>2264.6424926975214</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6786.3749079796971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58965.544298871493</v>
      </c>
      <c r="N48" s="272">
        <f>K48*M48</f>
        <v>76655.20758853294</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603.70713882628502</v>
      </c>
      <c r="N49" s="272">
        <f>K49*M49</f>
        <v>54333.642494365653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130988.8500828986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1234.2754057176401</v>
      </c>
      <c r="M59" s="910"/>
      <c r="N59" s="287">
        <f>K59*L59</f>
        <v>1604.5580274329322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1604.5580274329322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139976.86147279569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27995.37229455914</v>
      </c>
      <c r="M83" s="858"/>
      <c r="N83" s="51"/>
    </row>
    <row r="84" spans="1:14">
      <c r="B84" s="89" t="s">
        <v>973</v>
      </c>
      <c r="C84" s="90"/>
      <c r="D84" s="90"/>
      <c r="E84" s="90"/>
      <c r="F84" s="90"/>
      <c r="G84" s="90"/>
      <c r="H84" s="90"/>
      <c r="I84" s="87"/>
      <c r="J84" s="88"/>
      <c r="K84" s="304">
        <v>0.05</v>
      </c>
      <c r="L84" s="857">
        <f>N78*K84</f>
        <v>6998.843073639785</v>
      </c>
      <c r="M84" s="858"/>
      <c r="N84" s="51"/>
    </row>
    <row r="85" spans="1:14" ht="15.75" thickBot="1">
      <c r="B85" s="91" t="s">
        <v>974</v>
      </c>
      <c r="C85" s="92"/>
      <c r="D85" s="92"/>
      <c r="E85" s="92"/>
      <c r="F85" s="92"/>
      <c r="G85" s="92"/>
      <c r="H85" s="92"/>
      <c r="I85" s="93"/>
      <c r="J85" s="94"/>
      <c r="K85" s="305">
        <v>0.05</v>
      </c>
      <c r="L85" s="859">
        <f>N78*K85</f>
        <v>6998.843073639785</v>
      </c>
      <c r="M85" s="860"/>
      <c r="N85" s="51"/>
    </row>
    <row r="86" spans="1:14" ht="15.75" thickBot="1">
      <c r="B86" s="822" t="s">
        <v>953</v>
      </c>
      <c r="C86" s="823"/>
      <c r="D86" s="823"/>
      <c r="E86" s="823"/>
      <c r="F86" s="823"/>
      <c r="G86" s="823"/>
      <c r="H86" s="823"/>
      <c r="I86" s="823"/>
      <c r="J86" s="823"/>
      <c r="K86" s="823"/>
      <c r="L86" s="823"/>
      <c r="M86" s="824"/>
      <c r="N86" s="52">
        <f>L83+L84+L85</f>
        <v>41993.058441838708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181969.9199146344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1514</v>
      </c>
      <c r="C31" s="81" t="s">
        <v>1515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63754.972517069342</v>
      </c>
      <c r="L36" s="270"/>
      <c r="M36" s="271">
        <v>45</v>
      </c>
      <c r="N36" s="272">
        <f>K36/M36</f>
        <v>1416.7771670459854</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139454.30086611054</v>
      </c>
      <c r="L37" s="270"/>
      <c r="M37" s="271">
        <v>45</v>
      </c>
      <c r="N37" s="272">
        <f>K37/M37</f>
        <v>3098.9844636913454</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101908.91217138847</v>
      </c>
      <c r="L38" s="270"/>
      <c r="M38" s="271">
        <v>45</v>
      </c>
      <c r="N38" s="272">
        <f>K38/M38</f>
        <v>2264.6424926975214</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6786.3749079796971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58965.544298871493</v>
      </c>
      <c r="N48" s="272">
        <f>K48*M48</f>
        <v>76655.20758853294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76655.20758853294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1234.2754057176401</v>
      </c>
      <c r="M59" s="910"/>
      <c r="N59" s="287">
        <f>K59*L59</f>
        <v>1604.5580274329322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1604.5580274329322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85643.218978430028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17128.643795686006</v>
      </c>
      <c r="M83" s="858"/>
      <c r="N83" s="51"/>
    </row>
    <row r="84" spans="1:14">
      <c r="B84" s="89" t="s">
        <v>973</v>
      </c>
      <c r="C84" s="90"/>
      <c r="D84" s="90"/>
      <c r="E84" s="90"/>
      <c r="F84" s="90"/>
      <c r="G84" s="90"/>
      <c r="H84" s="90"/>
      <c r="I84" s="87"/>
      <c r="J84" s="88"/>
      <c r="K84" s="304">
        <v>0.05</v>
      </c>
      <c r="L84" s="857">
        <f>N78*K84</f>
        <v>4282.1609489215016</v>
      </c>
      <c r="M84" s="858"/>
      <c r="N84" s="51"/>
    </row>
    <row r="85" spans="1:14" ht="15.75" thickBot="1">
      <c r="B85" s="91" t="s">
        <v>974</v>
      </c>
      <c r="C85" s="92"/>
      <c r="D85" s="92"/>
      <c r="E85" s="92"/>
      <c r="F85" s="92"/>
      <c r="G85" s="92"/>
      <c r="H85" s="92"/>
      <c r="I85" s="93"/>
      <c r="J85" s="94"/>
      <c r="K85" s="305">
        <v>0.05</v>
      </c>
      <c r="L85" s="859">
        <f>N78*K85</f>
        <v>4282.1609489215016</v>
      </c>
      <c r="M85" s="860"/>
      <c r="N85" s="51"/>
    </row>
    <row r="86" spans="1:14" ht="15.75" thickBot="1">
      <c r="B86" s="822" t="s">
        <v>953</v>
      </c>
      <c r="C86" s="823"/>
      <c r="D86" s="823"/>
      <c r="E86" s="823"/>
      <c r="F86" s="823"/>
      <c r="G86" s="823"/>
      <c r="H86" s="823"/>
      <c r="I86" s="823"/>
      <c r="J86" s="823"/>
      <c r="K86" s="823"/>
      <c r="L86" s="823"/>
      <c r="M86" s="824"/>
      <c r="N86" s="52">
        <f>L83+L84+L85</f>
        <v>25692.965693529008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111336.18467195904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1516</v>
      </c>
      <c r="C31" s="81" t="s">
        <v>1517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63754.972517069342</v>
      </c>
      <c r="L36" s="270"/>
      <c r="M36" s="271">
        <v>45</v>
      </c>
      <c r="N36" s="272">
        <f>K36/M36</f>
        <v>1416.7771670459854</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139454.30086611054</v>
      </c>
      <c r="L37" s="270"/>
      <c r="M37" s="271">
        <v>45</v>
      </c>
      <c r="N37" s="272">
        <f>K37/M37</f>
        <v>3098.9844636913454</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101908.91217138847</v>
      </c>
      <c r="L38" s="270"/>
      <c r="M38" s="271">
        <v>45</v>
      </c>
      <c r="N38" s="272">
        <f>K38/M38</f>
        <v>2264.6424926975214</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6786.3749079796971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58965.544298871493</v>
      </c>
      <c r="N48" s="272">
        <f>K48*M48</f>
        <v>76655.20758853294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76655.20758853294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1234.2754057176401</v>
      </c>
      <c r="M59" s="910"/>
      <c r="N59" s="287">
        <f>K59*L59</f>
        <v>1604.5580274329322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1604.5580274329322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85643.218978430028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17128.643795686006</v>
      </c>
      <c r="M83" s="858"/>
      <c r="N83" s="51"/>
    </row>
    <row r="84" spans="1:14">
      <c r="B84" s="89" t="s">
        <v>973</v>
      </c>
      <c r="C84" s="90"/>
      <c r="D84" s="90"/>
      <c r="E84" s="90"/>
      <c r="F84" s="90"/>
      <c r="G84" s="90"/>
      <c r="H84" s="90"/>
      <c r="I84" s="87"/>
      <c r="J84" s="88"/>
      <c r="K84" s="304">
        <v>0.05</v>
      </c>
      <c r="L84" s="857">
        <f>N78*K84</f>
        <v>4282.1609489215016</v>
      </c>
      <c r="M84" s="858"/>
      <c r="N84" s="51"/>
    </row>
    <row r="85" spans="1:14" ht="15.75" thickBot="1">
      <c r="B85" s="91" t="s">
        <v>974</v>
      </c>
      <c r="C85" s="92"/>
      <c r="D85" s="92"/>
      <c r="E85" s="92"/>
      <c r="F85" s="92"/>
      <c r="G85" s="92"/>
      <c r="H85" s="92"/>
      <c r="I85" s="93"/>
      <c r="J85" s="94"/>
      <c r="K85" s="305">
        <v>0.05</v>
      </c>
      <c r="L85" s="859">
        <f>N78*K85</f>
        <v>4282.1609489215016</v>
      </c>
      <c r="M85" s="860"/>
      <c r="N85" s="51"/>
    </row>
    <row r="86" spans="1:14" ht="15.75" thickBot="1">
      <c r="B86" s="822" t="s">
        <v>953</v>
      </c>
      <c r="C86" s="823"/>
      <c r="D86" s="823"/>
      <c r="E86" s="823"/>
      <c r="F86" s="823"/>
      <c r="G86" s="823"/>
      <c r="H86" s="823"/>
      <c r="I86" s="823"/>
      <c r="J86" s="823"/>
      <c r="K86" s="823"/>
      <c r="L86" s="823"/>
      <c r="M86" s="824"/>
      <c r="N86" s="52">
        <f>L83+L84+L85</f>
        <v>25692.965693529008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111336.18467195904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1518</v>
      </c>
      <c r="C31" s="81" t="s">
        <v>1519</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603.70713882628502</v>
      </c>
      <c r="N48" s="272">
        <f>K48*M48</f>
        <v>603.70713882628502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603.70713882628502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822" t="s">
        <v>953</v>
      </c>
      <c r="C76" s="823"/>
      <c r="D76" s="823"/>
      <c r="E76" s="823"/>
      <c r="F76" s="823"/>
      <c r="G76" s="823"/>
      <c r="H76" s="823"/>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603.70713882628502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120.74142776525701</v>
      </c>
      <c r="M83" s="858"/>
      <c r="N83" s="51"/>
    </row>
    <row r="84" spans="1:14">
      <c r="B84" s="89" t="s">
        <v>973</v>
      </c>
      <c r="C84" s="90"/>
      <c r="D84" s="90"/>
      <c r="E84" s="90"/>
      <c r="F84" s="90"/>
      <c r="G84" s="90"/>
      <c r="H84" s="90"/>
      <c r="I84" s="87"/>
      <c r="J84" s="88"/>
      <c r="K84" s="304">
        <v>0.05</v>
      </c>
      <c r="L84" s="857">
        <f>N78*K84</f>
        <v>30.185356941314254</v>
      </c>
      <c r="M84" s="858"/>
      <c r="N84" s="51"/>
    </row>
    <row r="85" spans="1:14" ht="15.75" thickBot="1">
      <c r="B85" s="91" t="s">
        <v>974</v>
      </c>
      <c r="C85" s="92"/>
      <c r="D85" s="92"/>
      <c r="E85" s="92"/>
      <c r="F85" s="92"/>
      <c r="G85" s="92"/>
      <c r="H85" s="92"/>
      <c r="I85" s="93"/>
      <c r="J85" s="94"/>
      <c r="K85" s="305">
        <v>0.05</v>
      </c>
      <c r="L85" s="859">
        <f>N78*K85</f>
        <v>30.185356941314254</v>
      </c>
      <c r="M85" s="860"/>
      <c r="N85" s="51"/>
    </row>
    <row r="86" spans="1:14" ht="15.75" thickBot="1">
      <c r="B86" s="822" t="s">
        <v>953</v>
      </c>
      <c r="C86" s="823"/>
      <c r="D86" s="823"/>
      <c r="E86" s="823"/>
      <c r="F86" s="823"/>
      <c r="G86" s="823"/>
      <c r="H86" s="823"/>
      <c r="I86" s="823"/>
      <c r="J86" s="823"/>
      <c r="K86" s="823"/>
      <c r="L86" s="823"/>
      <c r="M86" s="824"/>
      <c r="N86" s="52">
        <f>L83+L84+L85</f>
        <v>181.11214164788549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784.81928047417045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452"/>
      <c r="L30" s="798" t="s">
        <v>945</v>
      </c>
      <c r="M30" s="799"/>
      <c r="N30" s="71" t="s">
        <v>946</v>
      </c>
    </row>
    <row r="31" spans="1:14" ht="15.75" thickBot="1">
      <c r="A31" t="s">
        <v>1845</v>
      </c>
      <c r="B31" s="80" t="s">
        <v>1522</v>
      </c>
      <c r="C31" s="81" t="s">
        <v>1520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810</v>
      </c>
      <c r="B48" s="43" t="str">
        <f>VLOOKUP(A48,MATERIALES!A4:D373,3,FALSE)</f>
        <v>Cemento Asfaltico 40-50</v>
      </c>
      <c r="C48" s="281"/>
      <c r="D48" s="281"/>
      <c r="E48" s="281"/>
      <c r="F48" s="281"/>
      <c r="G48" s="281"/>
      <c r="H48" s="281"/>
      <c r="I48" s="268"/>
      <c r="J48" s="224" t="str">
        <f>VLOOKUP(A48,MATERIALES!A4:D373,2,FALSE)</f>
        <v>kg</v>
      </c>
      <c r="K48" s="282">
        <v>1</v>
      </c>
      <c r="L48" s="267"/>
      <c r="M48" s="402">
        <f>VLOOKUP(A48,MATERIALES!A4:D395,4,FALSE)</f>
        <v>1815.4754020318794</v>
      </c>
      <c r="N48" s="272">
        <f>K48*M48</f>
        <v>1815.4754020318794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1815.4754020318794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1815.4754020318794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363.09508040637593</v>
      </c>
      <c r="M83" s="858"/>
      <c r="N83" s="51"/>
    </row>
    <row r="84" spans="1:14">
      <c r="B84" s="89" t="s">
        <v>973</v>
      </c>
      <c r="C84" s="90"/>
      <c r="D84" s="90"/>
      <c r="E84" s="90"/>
      <c r="F84" s="90"/>
      <c r="G84" s="90"/>
      <c r="H84" s="90"/>
      <c r="I84" s="87"/>
      <c r="J84" s="88"/>
      <c r="K84" s="304">
        <v>0.05</v>
      </c>
      <c r="L84" s="857">
        <f>N78*K84</f>
        <v>90.773770101593982</v>
      </c>
      <c r="M84" s="858"/>
      <c r="N84" s="51"/>
    </row>
    <row r="85" spans="1:14" ht="15.75" thickBot="1">
      <c r="B85" s="91" t="s">
        <v>974</v>
      </c>
      <c r="C85" s="92"/>
      <c r="D85" s="92"/>
      <c r="E85" s="92"/>
      <c r="F85" s="92"/>
      <c r="G85" s="92"/>
      <c r="H85" s="92"/>
      <c r="I85" s="93"/>
      <c r="J85" s="94"/>
      <c r="K85" s="305">
        <v>0.05</v>
      </c>
      <c r="L85" s="859">
        <f>N78*K85</f>
        <v>90.773770101593982</v>
      </c>
      <c r="M85" s="860"/>
      <c r="N85" s="51"/>
    </row>
    <row r="86" spans="1:14" ht="15.75" thickBot="1">
      <c r="B86" s="822" t="s">
        <v>953</v>
      </c>
      <c r="C86" s="823"/>
      <c r="D86" s="823"/>
      <c r="E86" s="823"/>
      <c r="F86" s="823"/>
      <c r="G86" s="823"/>
      <c r="H86" s="823"/>
      <c r="I86" s="823"/>
      <c r="J86" s="823"/>
      <c r="K86" s="823"/>
      <c r="L86" s="823"/>
      <c r="M86" s="824"/>
      <c r="N86" s="52">
        <f>L83+L84+L85</f>
        <v>544.64262060956389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2360.1180226414435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1523</v>
      </c>
      <c r="C31" s="81" t="s">
        <v>1530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805</v>
      </c>
      <c r="B48" s="43" t="str">
        <f>VLOOKUP(A48,MATERIALES!A4:D373,3,FALSE)</f>
        <v>Cemento Asfaltico 60-70</v>
      </c>
      <c r="C48" s="281"/>
      <c r="D48" s="281"/>
      <c r="E48" s="281"/>
      <c r="F48" s="281"/>
      <c r="G48" s="281"/>
      <c r="H48" s="281"/>
      <c r="I48" s="268"/>
      <c r="J48" s="224" t="str">
        <f>VLOOKUP(A48,MATERIALES!A4:D373,2,FALSE)</f>
        <v>kg</v>
      </c>
      <c r="K48" s="282">
        <v>1</v>
      </c>
      <c r="L48" s="267"/>
      <c r="M48" s="402">
        <f>VLOOKUP(A48,MATERIALES!A4:D395,4,FALSE)</f>
        <v>1670.6781373129634</v>
      </c>
      <c r="N48" s="272">
        <f>K48*M48</f>
        <v>1670.6781373129634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1670.6781373129634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1670.6781373129634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334.13562746259271</v>
      </c>
      <c r="M83" s="858"/>
      <c r="N83" s="51"/>
    </row>
    <row r="84" spans="1:14">
      <c r="B84" s="89" t="s">
        <v>973</v>
      </c>
      <c r="C84" s="90"/>
      <c r="D84" s="90"/>
      <c r="E84" s="90"/>
      <c r="F84" s="90"/>
      <c r="G84" s="90"/>
      <c r="H84" s="90"/>
      <c r="I84" s="87"/>
      <c r="J84" s="88"/>
      <c r="K84" s="304">
        <v>0.05</v>
      </c>
      <c r="L84" s="857">
        <f>N78*K84</f>
        <v>83.533906865648177</v>
      </c>
      <c r="M84" s="858"/>
      <c r="N84" s="51"/>
    </row>
    <row r="85" spans="1:14" ht="15.75" thickBot="1">
      <c r="B85" s="91" t="s">
        <v>974</v>
      </c>
      <c r="C85" s="92"/>
      <c r="D85" s="92"/>
      <c r="E85" s="92"/>
      <c r="F85" s="92"/>
      <c r="G85" s="92"/>
      <c r="H85" s="92"/>
      <c r="I85" s="93"/>
      <c r="J85" s="94"/>
      <c r="K85" s="305">
        <v>0.05</v>
      </c>
      <c r="L85" s="859">
        <f>N78*K85</f>
        <v>83.533906865648177</v>
      </c>
      <c r="M85" s="860"/>
      <c r="N85" s="51"/>
    </row>
    <row r="86" spans="1:14" ht="15.75" thickBot="1">
      <c r="B86" s="822" t="s">
        <v>953</v>
      </c>
      <c r="C86" s="823"/>
      <c r="D86" s="823"/>
      <c r="E86" s="823"/>
      <c r="F86" s="823"/>
      <c r="G86" s="823"/>
      <c r="H86" s="823"/>
      <c r="I86" s="823"/>
      <c r="J86" s="823"/>
      <c r="K86" s="823"/>
      <c r="L86" s="823"/>
      <c r="M86" s="824"/>
      <c r="N86" s="52">
        <f>L83+L84+L85</f>
        <v>501.20344119388909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2171.8815785068523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1525</v>
      </c>
      <c r="C31" s="81" t="s">
        <v>1524</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808</v>
      </c>
      <c r="B48" s="43" t="str">
        <f>VLOOKUP(A48,MATERIALES!A4:D373,3,FALSE)</f>
        <v>Cemento Asfaltico 80-100</v>
      </c>
      <c r="C48" s="281"/>
      <c r="D48" s="281"/>
      <c r="E48" s="281"/>
      <c r="F48" s="281"/>
      <c r="G48" s="281"/>
      <c r="H48" s="281"/>
      <c r="I48" s="268"/>
      <c r="J48" s="224" t="str">
        <f>VLOOKUP(A48,MATERIALES!A4:D373,2,FALSE)</f>
        <v>kg</v>
      </c>
      <c r="K48" s="282">
        <v>1</v>
      </c>
      <c r="L48" s="267"/>
      <c r="M48" s="402">
        <f>VLOOKUP(A48,MATERIALES!A4:D395,4,FALSE)</f>
        <v>1670.6781373129634</v>
      </c>
      <c r="N48" s="272">
        <f>K48*M48</f>
        <v>1670.6781373129634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1670.6781373129634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1670.6781373129634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334.13562746259271</v>
      </c>
      <c r="M83" s="858"/>
      <c r="N83" s="51"/>
    </row>
    <row r="84" spans="1:14">
      <c r="B84" s="89" t="s">
        <v>973</v>
      </c>
      <c r="C84" s="90"/>
      <c r="D84" s="90"/>
      <c r="E84" s="90"/>
      <c r="F84" s="90"/>
      <c r="G84" s="90"/>
      <c r="H84" s="90"/>
      <c r="I84" s="87"/>
      <c r="J84" s="88"/>
      <c r="K84" s="304">
        <v>0.05</v>
      </c>
      <c r="L84" s="857">
        <f>N78*K84</f>
        <v>83.533906865648177</v>
      </c>
      <c r="M84" s="858"/>
      <c r="N84" s="51"/>
    </row>
    <row r="85" spans="1:14" ht="15.75" thickBot="1">
      <c r="B85" s="91" t="s">
        <v>974</v>
      </c>
      <c r="C85" s="92"/>
      <c r="D85" s="92"/>
      <c r="E85" s="92"/>
      <c r="F85" s="92"/>
      <c r="G85" s="92"/>
      <c r="H85" s="92"/>
      <c r="I85" s="93"/>
      <c r="J85" s="94"/>
      <c r="K85" s="305">
        <v>0.05</v>
      </c>
      <c r="L85" s="859">
        <f>N78*K85</f>
        <v>83.533906865648177</v>
      </c>
      <c r="M85" s="860"/>
      <c r="N85" s="51"/>
    </row>
    <row r="86" spans="1:14" ht="15.75" thickBot="1">
      <c r="B86" s="822" t="s">
        <v>953</v>
      </c>
      <c r="C86" s="823"/>
      <c r="D86" s="823"/>
      <c r="E86" s="823"/>
      <c r="F86" s="823"/>
      <c r="G86" s="823"/>
      <c r="H86" s="823"/>
      <c r="I86" s="823"/>
      <c r="J86" s="823"/>
      <c r="K86" s="823"/>
      <c r="L86" s="823"/>
      <c r="M86" s="824"/>
      <c r="N86" s="52">
        <f>L83+L84+L85</f>
        <v>501.20344119388909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2171.8815785068523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1527</v>
      </c>
      <c r="C31" s="81" t="s">
        <v>1531</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854</v>
      </c>
      <c r="B48" s="43" t="str">
        <f>VLOOKUP(A48,MATERIALES!A4:D373,3,FALSE)</f>
        <v>Emulsión CRM</v>
      </c>
      <c r="C48" s="281"/>
      <c r="D48" s="281"/>
      <c r="E48" s="281"/>
      <c r="F48" s="281"/>
      <c r="G48" s="281"/>
      <c r="H48" s="281"/>
      <c r="I48" s="268"/>
      <c r="J48" s="224" t="str">
        <f>VLOOKUP(A48,MATERIALES!A4:D373,2,FALSE)</f>
        <v>lt</v>
      </c>
      <c r="K48" s="282">
        <v>1</v>
      </c>
      <c r="L48" s="267"/>
      <c r="M48" s="402">
        <f>VLOOKUP(A48,MATERIALES!A4:D395,4,FALSE)</f>
        <v>1341.0975981474585</v>
      </c>
      <c r="N48" s="272">
        <f>K48*M48</f>
        <v>1341.0975981474585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1341.0975981474585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1341.0975981474585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268.21951962949169</v>
      </c>
      <c r="M83" s="858"/>
      <c r="N83" s="51"/>
    </row>
    <row r="84" spans="1:14">
      <c r="B84" s="89" t="s">
        <v>973</v>
      </c>
      <c r="C84" s="90"/>
      <c r="D84" s="90"/>
      <c r="E84" s="90"/>
      <c r="F84" s="90"/>
      <c r="G84" s="90"/>
      <c r="H84" s="90"/>
      <c r="I84" s="87"/>
      <c r="J84" s="88"/>
      <c r="K84" s="304">
        <v>0.05</v>
      </c>
      <c r="L84" s="857">
        <f>N78*K84</f>
        <v>67.054879907372921</v>
      </c>
      <c r="M84" s="858"/>
      <c r="N84" s="51"/>
    </row>
    <row r="85" spans="1:14" ht="15.75" thickBot="1">
      <c r="B85" s="91" t="s">
        <v>974</v>
      </c>
      <c r="C85" s="92"/>
      <c r="D85" s="92"/>
      <c r="E85" s="92"/>
      <c r="F85" s="92"/>
      <c r="G85" s="92"/>
      <c r="H85" s="92"/>
      <c r="I85" s="93"/>
      <c r="J85" s="94"/>
      <c r="K85" s="305">
        <v>0.05</v>
      </c>
      <c r="L85" s="859">
        <f>N78*K85</f>
        <v>67.054879907372921</v>
      </c>
      <c r="M85" s="860"/>
      <c r="N85" s="51"/>
    </row>
    <row r="86" spans="1:14" ht="15.75" thickBot="1">
      <c r="B86" s="822" t="s">
        <v>953</v>
      </c>
      <c r="C86" s="823"/>
      <c r="D86" s="823"/>
      <c r="E86" s="823"/>
      <c r="F86" s="823"/>
      <c r="G86" s="823"/>
      <c r="H86" s="823"/>
      <c r="I86" s="823"/>
      <c r="J86" s="823"/>
      <c r="K86" s="823"/>
      <c r="L86" s="823"/>
      <c r="M86" s="824"/>
      <c r="N86" s="52">
        <f>L83+L84+L85</f>
        <v>402.32927944423756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1743.426877591696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1036</v>
      </c>
      <c r="C31" s="81" t="s">
        <v>1532</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865</v>
      </c>
      <c r="B48" s="43" t="str">
        <f>VLOOKUP(A48,MATERIALES!A4:D373,3,FALSE)</f>
        <v>Emulsión Asfáltica de Rotura Lenta CRL</v>
      </c>
      <c r="C48" s="281"/>
      <c r="D48" s="281"/>
      <c r="E48" s="281"/>
      <c r="F48" s="281"/>
      <c r="G48" s="281"/>
      <c r="H48" s="281"/>
      <c r="I48" s="268"/>
      <c r="J48" s="224" t="str">
        <f>VLOOKUP(A48,MATERIALES!A4:D373,2,FALSE)</f>
        <v>lt</v>
      </c>
      <c r="K48" s="282">
        <v>1</v>
      </c>
      <c r="L48" s="267"/>
      <c r="M48" s="402">
        <f>VLOOKUP(A48,MATERIALES!A4:D395,4,FALSE)</f>
        <v>2216.3626336171219</v>
      </c>
      <c r="N48" s="272">
        <f>K48*M48</f>
        <v>2216.3626336171219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2216.3626336171219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2216.3626336171219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443.27252672342439</v>
      </c>
      <c r="M83" s="858"/>
      <c r="N83" s="51"/>
    </row>
    <row r="84" spans="1:14">
      <c r="B84" s="89" t="s">
        <v>973</v>
      </c>
      <c r="C84" s="90"/>
      <c r="D84" s="90"/>
      <c r="E84" s="90"/>
      <c r="F84" s="90"/>
      <c r="G84" s="90"/>
      <c r="H84" s="90"/>
      <c r="I84" s="87"/>
      <c r="J84" s="88"/>
      <c r="K84" s="304">
        <v>0.05</v>
      </c>
      <c r="L84" s="857">
        <f>N78*K84</f>
        <v>110.8181316808561</v>
      </c>
      <c r="M84" s="858"/>
      <c r="N84" s="51"/>
    </row>
    <row r="85" spans="1:14" ht="15.75" thickBot="1">
      <c r="B85" s="91" t="s">
        <v>974</v>
      </c>
      <c r="C85" s="92"/>
      <c r="D85" s="92"/>
      <c r="E85" s="92"/>
      <c r="F85" s="92"/>
      <c r="G85" s="92"/>
      <c r="H85" s="92"/>
      <c r="I85" s="93"/>
      <c r="J85" s="94"/>
      <c r="K85" s="305">
        <v>0.05</v>
      </c>
      <c r="L85" s="859">
        <f>N78*K85</f>
        <v>110.8181316808561</v>
      </c>
      <c r="M85" s="860"/>
      <c r="N85" s="51"/>
    </row>
    <row r="86" spans="1:14" ht="15.75" thickBot="1">
      <c r="B86" s="822" t="s">
        <v>953</v>
      </c>
      <c r="C86" s="823"/>
      <c r="D86" s="823"/>
      <c r="E86" s="823"/>
      <c r="F86" s="823"/>
      <c r="G86" s="823"/>
      <c r="H86" s="823"/>
      <c r="I86" s="823"/>
      <c r="J86" s="823"/>
      <c r="K86" s="823"/>
      <c r="L86" s="823"/>
      <c r="M86" s="824"/>
      <c r="N86" s="52">
        <f>L83+L84+L85</f>
        <v>664.90879008513662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2881.2714237022583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1037</v>
      </c>
      <c r="C31" s="81" t="s">
        <v>1533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852</v>
      </c>
      <c r="B48" s="43" t="str">
        <f>VLOOKUP(A48,MATERIALES!A4:D373,3,FALSE)</f>
        <v>Emulsión CRL-1hm</v>
      </c>
      <c r="C48" s="281"/>
      <c r="D48" s="281"/>
      <c r="E48" s="281"/>
      <c r="F48" s="281"/>
      <c r="G48" s="281"/>
      <c r="H48" s="281"/>
      <c r="I48" s="268"/>
      <c r="J48" s="224" t="str">
        <f>VLOOKUP(A48,MATERIALES!A4:D373,2,FALSE)</f>
        <v>lt</v>
      </c>
      <c r="K48" s="282">
        <v>1</v>
      </c>
      <c r="L48" s="267"/>
      <c r="M48" s="402">
        <f>VLOOKUP(A48,MATERIALES!A4:D395,4,FALSE)</f>
        <v>1647.3498938497221</v>
      </c>
      <c r="N48" s="272">
        <f>K48*M48</f>
        <v>1647.3498938497221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1647.3498938497221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1647.3498938497221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329.46997876994442</v>
      </c>
      <c r="M83" s="858"/>
      <c r="N83" s="51"/>
    </row>
    <row r="84" spans="1:14">
      <c r="B84" s="89" t="s">
        <v>973</v>
      </c>
      <c r="C84" s="90"/>
      <c r="D84" s="90"/>
      <c r="E84" s="90"/>
      <c r="F84" s="90"/>
      <c r="G84" s="90"/>
      <c r="H84" s="90"/>
      <c r="I84" s="87"/>
      <c r="J84" s="88"/>
      <c r="K84" s="304">
        <v>0.05</v>
      </c>
      <c r="L84" s="857">
        <f>N78*K84</f>
        <v>82.367494692486105</v>
      </c>
      <c r="M84" s="858"/>
      <c r="N84" s="51"/>
    </row>
    <row r="85" spans="1:14" ht="15.75" thickBot="1">
      <c r="B85" s="91" t="s">
        <v>974</v>
      </c>
      <c r="C85" s="92"/>
      <c r="D85" s="92"/>
      <c r="E85" s="92"/>
      <c r="F85" s="92"/>
      <c r="G85" s="92"/>
      <c r="H85" s="92"/>
      <c r="I85" s="93"/>
      <c r="J85" s="94"/>
      <c r="K85" s="305">
        <v>0.05</v>
      </c>
      <c r="L85" s="859">
        <f>N78*K85</f>
        <v>82.367494692486105</v>
      </c>
      <c r="M85" s="860"/>
      <c r="N85" s="51"/>
    </row>
    <row r="86" spans="1:14" ht="15.75" thickBot="1">
      <c r="B86" s="822" t="s">
        <v>953</v>
      </c>
      <c r="C86" s="823"/>
      <c r="D86" s="823"/>
      <c r="E86" s="823"/>
      <c r="F86" s="823"/>
      <c r="G86" s="823"/>
      <c r="H86" s="823"/>
      <c r="I86" s="823"/>
      <c r="J86" s="823"/>
      <c r="K86" s="823"/>
      <c r="L86" s="823"/>
      <c r="M86" s="824"/>
      <c r="N86" s="52">
        <f>L83+L84+L85</f>
        <v>494.20496815491663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2141.5548620046388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1528</v>
      </c>
      <c r="C31" s="81" t="s">
        <v>1534</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850</v>
      </c>
      <c r="B48" s="43" t="str">
        <f>VLOOKUP(A48,MATERIALES!A4:D373,3,FALSE)</f>
        <v>Emulsión CRL-1h</v>
      </c>
      <c r="C48" s="281"/>
      <c r="D48" s="281"/>
      <c r="E48" s="281"/>
      <c r="F48" s="281"/>
      <c r="G48" s="281"/>
      <c r="H48" s="281"/>
      <c r="I48" s="268"/>
      <c r="J48" s="224" t="str">
        <f>VLOOKUP(A48,MATERIALES!A4:D373,2,FALSE)</f>
        <v>lt</v>
      </c>
      <c r="K48" s="282">
        <v>1</v>
      </c>
      <c r="L48" s="267"/>
      <c r="M48" s="402">
        <f>VLOOKUP(A48,MATERIALES!A4:D395,4,FALSE)</f>
        <v>1317.8799150797777</v>
      </c>
      <c r="N48" s="272">
        <f>K48*M48</f>
        <v>1317.8799150797777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1317.8799150797777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1317.8799150797777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263.57598301595556</v>
      </c>
      <c r="M83" s="858"/>
      <c r="N83" s="51"/>
    </row>
    <row r="84" spans="1:14">
      <c r="B84" s="89" t="s">
        <v>973</v>
      </c>
      <c r="C84" s="90"/>
      <c r="D84" s="90"/>
      <c r="E84" s="90"/>
      <c r="F84" s="90"/>
      <c r="G84" s="90"/>
      <c r="H84" s="90"/>
      <c r="I84" s="87"/>
      <c r="J84" s="88"/>
      <c r="K84" s="304">
        <v>0.05</v>
      </c>
      <c r="L84" s="857">
        <f>N78*K84</f>
        <v>65.893995753988889</v>
      </c>
      <c r="M84" s="858"/>
      <c r="N84" s="51"/>
    </row>
    <row r="85" spans="1:14" ht="15.75" thickBot="1">
      <c r="B85" s="91" t="s">
        <v>974</v>
      </c>
      <c r="C85" s="92"/>
      <c r="D85" s="92"/>
      <c r="E85" s="92"/>
      <c r="F85" s="92"/>
      <c r="G85" s="92"/>
      <c r="H85" s="92"/>
      <c r="I85" s="93"/>
      <c r="J85" s="94"/>
      <c r="K85" s="305">
        <v>0.05</v>
      </c>
      <c r="L85" s="859">
        <f>N78*K85</f>
        <v>65.893995753988889</v>
      </c>
      <c r="M85" s="860"/>
      <c r="N85" s="51"/>
    </row>
    <row r="86" spans="1:14" ht="15.75" thickBot="1">
      <c r="B86" s="822" t="s">
        <v>953</v>
      </c>
      <c r="C86" s="823"/>
      <c r="D86" s="823"/>
      <c r="E86" s="823"/>
      <c r="F86" s="823"/>
      <c r="G86" s="823"/>
      <c r="H86" s="823"/>
      <c r="I86" s="823"/>
      <c r="J86" s="823"/>
      <c r="K86" s="823"/>
      <c r="L86" s="823"/>
      <c r="M86" s="824"/>
      <c r="N86" s="52">
        <f>L83+L84+L85</f>
        <v>395.36397452393328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1713.2438896037111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topLeftCell="A40" zoomScale="83" zoomScaleNormal="83" workbookViewId="0">
      <selection activeCell="B53" sqref="B53:I53"/>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1535</v>
      </c>
      <c r="C31" s="81" t="s">
        <v>1536</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817</v>
      </c>
      <c r="B48" s="43" t="str">
        <f>VLOOKUP(A48,MATERIALES!A4:D373,3,FALSE)</f>
        <v>Cemento Asfáltico Modificado Con Grano De Caucho Reciclado Tipo I</v>
      </c>
      <c r="C48" s="281"/>
      <c r="D48" s="281"/>
      <c r="E48" s="281"/>
      <c r="F48" s="281"/>
      <c r="G48" s="281"/>
      <c r="H48" s="281"/>
      <c r="I48" s="268"/>
      <c r="J48" s="224" t="str">
        <f>VLOOKUP(A48,MATERIALES!A4:D373,2,FALSE)</f>
        <v>kg</v>
      </c>
      <c r="K48" s="282">
        <v>1</v>
      </c>
      <c r="L48" s="267"/>
      <c r="M48" s="402">
        <f>VLOOKUP(A48,MATERIALES!A4:D395,4,FALSE)</f>
        <v>3248.1280357079363</v>
      </c>
      <c r="N48" s="272">
        <f>K48*M48</f>
        <v>3248.1280357079363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3248.1280357079363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3248.1280357079363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649.62560714158735</v>
      </c>
      <c r="M83" s="858"/>
      <c r="N83" s="51"/>
    </row>
    <row r="84" spans="1:14">
      <c r="B84" s="89" t="s">
        <v>973</v>
      </c>
      <c r="C84" s="90"/>
      <c r="D84" s="90"/>
      <c r="E84" s="90"/>
      <c r="F84" s="90"/>
      <c r="G84" s="90"/>
      <c r="H84" s="90"/>
      <c r="I84" s="87"/>
      <c r="J84" s="88"/>
      <c r="K84" s="304">
        <v>0.05</v>
      </c>
      <c r="L84" s="857">
        <f>N78*K84</f>
        <v>162.40640178539684</v>
      </c>
      <c r="M84" s="858"/>
      <c r="N84" s="51"/>
    </row>
    <row r="85" spans="1:14" ht="15.75" thickBot="1">
      <c r="B85" s="91" t="s">
        <v>974</v>
      </c>
      <c r="C85" s="92"/>
      <c r="D85" s="92"/>
      <c r="E85" s="92"/>
      <c r="F85" s="92"/>
      <c r="G85" s="92"/>
      <c r="H85" s="92"/>
      <c r="I85" s="93"/>
      <c r="J85" s="94"/>
      <c r="K85" s="305">
        <v>0.05</v>
      </c>
      <c r="L85" s="859">
        <f>N78*K85</f>
        <v>162.40640178539684</v>
      </c>
      <c r="M85" s="860"/>
      <c r="N85" s="51"/>
    </row>
    <row r="86" spans="1:14" ht="15.75" thickBot="1">
      <c r="B86" s="822" t="s">
        <v>953</v>
      </c>
      <c r="C86" s="823"/>
      <c r="D86" s="823"/>
      <c r="E86" s="823"/>
      <c r="F86" s="823"/>
      <c r="G86" s="823"/>
      <c r="H86" s="823"/>
      <c r="I86" s="823"/>
      <c r="J86" s="823"/>
      <c r="K86" s="823"/>
      <c r="L86" s="823"/>
      <c r="M86" s="824"/>
      <c r="N86" s="52">
        <f>L83+L84+L85</f>
        <v>974.43841071238103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4222.5664464203173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topLeftCell="A37" zoomScale="78" zoomScaleNormal="78" workbookViewId="0">
      <selection activeCell="M48" sqref="M48"/>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1537</v>
      </c>
      <c r="C31" s="81" t="s">
        <v>1538</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819</v>
      </c>
      <c r="B48" s="43" t="str">
        <f>VLOOKUP(A48,MATERIALES!A4:D373,3,FALSE)</f>
        <v>Cemento Asfáltico Modificado Con Grano De Caucho Reciclado Tipo Il</v>
      </c>
      <c r="C48" s="281"/>
      <c r="D48" s="281"/>
      <c r="E48" s="281"/>
      <c r="F48" s="281"/>
      <c r="G48" s="281"/>
      <c r="H48" s="281"/>
      <c r="I48" s="268"/>
      <c r="J48" s="224" t="str">
        <f>VLOOKUP(A48,MATERIALES!A4:D373,2,FALSE)</f>
        <v>kg</v>
      </c>
      <c r="K48" s="282">
        <v>1</v>
      </c>
      <c r="L48" s="267"/>
      <c r="M48" s="402">
        <f>VLOOKUP(A48,MATERIALES!A4:D395,4,FALSE)</f>
        <v>2648.7490223451068</v>
      </c>
      <c r="N48" s="272">
        <f>K48*M48</f>
        <v>2648.7490223451068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2648.7490223451068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822" t="s">
        <v>953</v>
      </c>
      <c r="C76" s="823"/>
      <c r="D76" s="823"/>
      <c r="E76" s="823"/>
      <c r="F76" s="823"/>
      <c r="G76" s="823"/>
      <c r="H76" s="823"/>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2648.7490223451068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529.74980446902134</v>
      </c>
      <c r="M83" s="858"/>
      <c r="N83" s="51"/>
    </row>
    <row r="84" spans="1:14">
      <c r="B84" s="89" t="s">
        <v>973</v>
      </c>
      <c r="C84" s="90"/>
      <c r="D84" s="90"/>
      <c r="E84" s="90"/>
      <c r="F84" s="90"/>
      <c r="G84" s="90"/>
      <c r="H84" s="90"/>
      <c r="I84" s="87"/>
      <c r="J84" s="88"/>
      <c r="K84" s="304">
        <v>0.05</v>
      </c>
      <c r="L84" s="857">
        <f>N78*K84</f>
        <v>132.43745111725534</v>
      </c>
      <c r="M84" s="858"/>
      <c r="N84" s="51"/>
    </row>
    <row r="85" spans="1:14" ht="15.75" thickBot="1">
      <c r="B85" s="91" t="s">
        <v>974</v>
      </c>
      <c r="C85" s="92"/>
      <c r="D85" s="92"/>
      <c r="E85" s="92"/>
      <c r="F85" s="92"/>
      <c r="G85" s="92"/>
      <c r="H85" s="92"/>
      <c r="I85" s="93"/>
      <c r="J85" s="94"/>
      <c r="K85" s="305">
        <v>0.05</v>
      </c>
      <c r="L85" s="859">
        <f>N78*K85</f>
        <v>132.43745111725534</v>
      </c>
      <c r="M85" s="860"/>
      <c r="N85" s="51"/>
    </row>
    <row r="86" spans="1:14" ht="15.75" thickBot="1">
      <c r="B86" s="822" t="s">
        <v>953</v>
      </c>
      <c r="C86" s="823"/>
      <c r="D86" s="823"/>
      <c r="E86" s="823"/>
      <c r="F86" s="823"/>
      <c r="G86" s="823"/>
      <c r="H86" s="823"/>
      <c r="I86" s="823"/>
      <c r="J86" s="823"/>
      <c r="K86" s="823"/>
      <c r="L86" s="823"/>
      <c r="M86" s="824"/>
      <c r="N86" s="52">
        <f>L83+L84+L85</f>
        <v>794.62470670353207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3443.3737290486388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1539</v>
      </c>
      <c r="C31" s="81" t="s">
        <v>1540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820</v>
      </c>
      <c r="B48" s="43" t="str">
        <f>VLOOKUP(A48,MATERIALES!A4:D373,3,FALSE)</f>
        <v>Cemento Asfáltico Modificado Con Grano De Caucho Reciclado Tipo lll</v>
      </c>
      <c r="C48" s="281"/>
      <c r="D48" s="281"/>
      <c r="E48" s="281"/>
      <c r="F48" s="281"/>
      <c r="G48" s="281"/>
      <c r="H48" s="281"/>
      <c r="I48" s="268"/>
      <c r="J48" s="224" t="str">
        <f>VLOOKUP(A48,MATERIALES!A4:D373,2,FALSE)</f>
        <v>kg</v>
      </c>
      <c r="K48" s="282">
        <v>1</v>
      </c>
      <c r="L48" s="267"/>
      <c r="M48" s="402">
        <f>VLOOKUP(A48,MATERIALES!A4:D395,4,FALSE)</f>
        <v>2823.9624280791295</v>
      </c>
      <c r="N48" s="272">
        <f>K48*M48</f>
        <v>2823.9624280791295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2823.9624280791295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2823.9624280791295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564.79248561582597</v>
      </c>
      <c r="M83" s="858"/>
      <c r="N83" s="51"/>
    </row>
    <row r="84" spans="1:14">
      <c r="B84" s="89" t="s">
        <v>973</v>
      </c>
      <c r="C84" s="90"/>
      <c r="D84" s="90"/>
      <c r="E84" s="90"/>
      <c r="F84" s="90"/>
      <c r="G84" s="90"/>
      <c r="H84" s="90"/>
      <c r="I84" s="87"/>
      <c r="J84" s="88"/>
      <c r="K84" s="304">
        <v>0.05</v>
      </c>
      <c r="L84" s="857">
        <f>N78*K84</f>
        <v>141.19812140395649</v>
      </c>
      <c r="M84" s="858"/>
      <c r="N84" s="51"/>
    </row>
    <row r="85" spans="1:14" ht="15.75" thickBot="1">
      <c r="B85" s="91" t="s">
        <v>974</v>
      </c>
      <c r="C85" s="92"/>
      <c r="D85" s="92"/>
      <c r="E85" s="92"/>
      <c r="F85" s="92"/>
      <c r="G85" s="92"/>
      <c r="H85" s="92"/>
      <c r="I85" s="93"/>
      <c r="J85" s="94"/>
      <c r="K85" s="305">
        <v>0.05</v>
      </c>
      <c r="L85" s="859">
        <f>N78*K85</f>
        <v>141.19812140395649</v>
      </c>
      <c r="M85" s="860"/>
      <c r="N85" s="51"/>
    </row>
    <row r="86" spans="1:14" ht="15.75" thickBot="1">
      <c r="B86" s="822" t="s">
        <v>953</v>
      </c>
      <c r="C86" s="823"/>
      <c r="D86" s="823"/>
      <c r="E86" s="823"/>
      <c r="F86" s="823"/>
      <c r="G86" s="823"/>
      <c r="H86" s="823"/>
      <c r="I86" s="823"/>
      <c r="J86" s="823"/>
      <c r="K86" s="823"/>
      <c r="L86" s="823"/>
      <c r="M86" s="824"/>
      <c r="N86" s="52">
        <f>L83+L84+L85</f>
        <v>847.18872842373901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3671.1511565028686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1038</v>
      </c>
      <c r="C31" s="81" t="s">
        <v>1541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812</v>
      </c>
      <c r="B48" s="43" t="str">
        <f>VLOOKUP(A48,MATERIALES!A4:D373,3,FALSE)</f>
        <v>Cemento asfaltico modificado con polímeros tipo I</v>
      </c>
      <c r="C48" s="281"/>
      <c r="D48" s="281"/>
      <c r="E48" s="281"/>
      <c r="F48" s="281"/>
      <c r="G48" s="281"/>
      <c r="H48" s="281"/>
      <c r="I48" s="268"/>
      <c r="J48" s="224" t="str">
        <f>VLOOKUP(A48,MATERIALES!A4:D373,2,FALSE)</f>
        <v>kg</v>
      </c>
      <c r="K48" s="282">
        <v>1</v>
      </c>
      <c r="L48" s="267"/>
      <c r="M48" s="402">
        <f>VLOOKUP(A48,MATERIALES!A4:D395,4,FALSE)</f>
        <v>2790.984089941634</v>
      </c>
      <c r="N48" s="272">
        <f>K48*M48</f>
        <v>2790.984089941634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2790.984089941634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2790.984089941634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558.19681798832687</v>
      </c>
      <c r="M83" s="858"/>
      <c r="N83" s="51"/>
    </row>
    <row r="84" spans="1:14">
      <c r="B84" s="89" t="s">
        <v>973</v>
      </c>
      <c r="C84" s="90"/>
      <c r="D84" s="90"/>
      <c r="E84" s="90"/>
      <c r="F84" s="90"/>
      <c r="G84" s="90"/>
      <c r="H84" s="90"/>
      <c r="I84" s="87"/>
      <c r="J84" s="88"/>
      <c r="K84" s="304">
        <v>0.05</v>
      </c>
      <c r="L84" s="857">
        <f>N78*K84</f>
        <v>139.54920449708172</v>
      </c>
      <c r="M84" s="858"/>
      <c r="N84" s="51"/>
    </row>
    <row r="85" spans="1:14" ht="15.75" thickBot="1">
      <c r="B85" s="91" t="s">
        <v>974</v>
      </c>
      <c r="C85" s="92"/>
      <c r="D85" s="92"/>
      <c r="E85" s="92"/>
      <c r="F85" s="92"/>
      <c r="G85" s="92"/>
      <c r="H85" s="92"/>
      <c r="I85" s="93"/>
      <c r="J85" s="94"/>
      <c r="K85" s="305">
        <v>0.05</v>
      </c>
      <c r="L85" s="859">
        <f>N78*K85</f>
        <v>139.54920449708172</v>
      </c>
      <c r="M85" s="860"/>
      <c r="N85" s="51"/>
    </row>
    <row r="86" spans="1:14" ht="15.75" thickBot="1">
      <c r="B86" s="822" t="s">
        <v>953</v>
      </c>
      <c r="C86" s="823"/>
      <c r="D86" s="823"/>
      <c r="E86" s="823"/>
      <c r="F86" s="823"/>
      <c r="G86" s="823"/>
      <c r="H86" s="823"/>
      <c r="I86" s="823"/>
      <c r="J86" s="823"/>
      <c r="K86" s="823"/>
      <c r="L86" s="823"/>
      <c r="M86" s="824"/>
      <c r="N86" s="52">
        <f>L83+L84+L85</f>
        <v>837.29522698249036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3628.2793169241245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1039</v>
      </c>
      <c r="C31" s="81" t="s">
        <v>1542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2790.984089941634</v>
      </c>
      <c r="N48" s="272">
        <f>K48*M48</f>
        <v>2790.984089941634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2790.984089941634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2790.984089941634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558.19681798832687</v>
      </c>
      <c r="M83" s="858"/>
      <c r="N83" s="51"/>
    </row>
    <row r="84" spans="1:14">
      <c r="B84" s="89" t="s">
        <v>973</v>
      </c>
      <c r="C84" s="90"/>
      <c r="D84" s="90"/>
      <c r="E84" s="90"/>
      <c r="F84" s="90"/>
      <c r="G84" s="90"/>
      <c r="H84" s="90"/>
      <c r="I84" s="87"/>
      <c r="J84" s="88"/>
      <c r="K84" s="304">
        <v>0.05</v>
      </c>
      <c r="L84" s="857">
        <f>N78*K84</f>
        <v>139.54920449708172</v>
      </c>
      <c r="M84" s="858"/>
      <c r="N84" s="51"/>
    </row>
    <row r="85" spans="1:14" ht="15.75" thickBot="1">
      <c r="B85" s="91" t="s">
        <v>974</v>
      </c>
      <c r="C85" s="92"/>
      <c r="D85" s="92"/>
      <c r="E85" s="92"/>
      <c r="F85" s="92"/>
      <c r="G85" s="92"/>
      <c r="H85" s="92"/>
      <c r="I85" s="93"/>
      <c r="J85" s="94"/>
      <c r="K85" s="305">
        <v>0.05</v>
      </c>
      <c r="L85" s="859">
        <f>N78*K85</f>
        <v>139.54920449708172</v>
      </c>
      <c r="M85" s="860"/>
      <c r="N85" s="51"/>
    </row>
    <row r="86" spans="1:14" ht="15.75" thickBot="1">
      <c r="B86" s="822" t="s">
        <v>953</v>
      </c>
      <c r="C86" s="823"/>
      <c r="D86" s="823"/>
      <c r="E86" s="823"/>
      <c r="F86" s="823"/>
      <c r="G86" s="823"/>
      <c r="H86" s="823"/>
      <c r="I86" s="823"/>
      <c r="J86" s="823"/>
      <c r="K86" s="823"/>
      <c r="L86" s="823"/>
      <c r="M86" s="824"/>
      <c r="N86" s="52">
        <f>L83+L84+L85</f>
        <v>837.29522698249036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3628.2793169241245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1040</v>
      </c>
      <c r="C31" s="81" t="s">
        <v>1543</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2790.984089941634</v>
      </c>
      <c r="N48" s="272">
        <f>K48*M48</f>
        <v>2790.984089941634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2790.984089941634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2790.984089941634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558.19681798832687</v>
      </c>
      <c r="M83" s="858"/>
      <c r="N83" s="51"/>
    </row>
    <row r="84" spans="1:14">
      <c r="B84" s="89" t="s">
        <v>973</v>
      </c>
      <c r="C84" s="90"/>
      <c r="D84" s="90"/>
      <c r="E84" s="90"/>
      <c r="F84" s="90"/>
      <c r="G84" s="90"/>
      <c r="H84" s="90"/>
      <c r="I84" s="87"/>
      <c r="J84" s="88"/>
      <c r="K84" s="304">
        <v>0.05</v>
      </c>
      <c r="L84" s="857">
        <f>N78*K84</f>
        <v>139.54920449708172</v>
      </c>
      <c r="M84" s="858"/>
      <c r="N84" s="51"/>
    </row>
    <row r="85" spans="1:14" ht="15.75" thickBot="1">
      <c r="B85" s="91" t="s">
        <v>974</v>
      </c>
      <c r="C85" s="92"/>
      <c r="D85" s="92"/>
      <c r="E85" s="92"/>
      <c r="F85" s="92"/>
      <c r="G85" s="92"/>
      <c r="H85" s="92"/>
      <c r="I85" s="93"/>
      <c r="J85" s="94"/>
      <c r="K85" s="305">
        <v>0.05</v>
      </c>
      <c r="L85" s="859">
        <f>N78*K85</f>
        <v>139.54920449708172</v>
      </c>
      <c r="M85" s="860"/>
      <c r="N85" s="51"/>
    </row>
    <row r="86" spans="1:14" ht="15.75" thickBot="1">
      <c r="B86" s="822" t="s">
        <v>953</v>
      </c>
      <c r="C86" s="823"/>
      <c r="D86" s="823"/>
      <c r="E86" s="823"/>
      <c r="F86" s="823"/>
      <c r="G86" s="823"/>
      <c r="H86" s="823"/>
      <c r="I86" s="823"/>
      <c r="J86" s="823"/>
      <c r="K86" s="823"/>
      <c r="L86" s="823"/>
      <c r="M86" s="824"/>
      <c r="N86" s="52">
        <f>L83+L84+L85</f>
        <v>837.29522698249036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3628.2793169241245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1041</v>
      </c>
      <c r="C31" s="81" t="s">
        <v>1544</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814</v>
      </c>
      <c r="B48" s="43" t="str">
        <f>VLOOKUP(A48,MATERIALES!A4:D373,3,FALSE)</f>
        <v>Cemento asfaltico modificado con polímeros tipo III</v>
      </c>
      <c r="C48" s="281"/>
      <c r="D48" s="281"/>
      <c r="E48" s="281"/>
      <c r="F48" s="281"/>
      <c r="G48" s="281"/>
      <c r="H48" s="281"/>
      <c r="I48" s="268"/>
      <c r="J48" s="224" t="str">
        <f>VLOOKUP(A48,MATERIALES!A4:D373,2,FALSE)</f>
        <v>kg</v>
      </c>
      <c r="K48" s="282">
        <v>1</v>
      </c>
      <c r="L48" s="267"/>
      <c r="M48" s="402">
        <f>VLOOKUP(A48,MATERIALES!A4:D395,4,FALSE)</f>
        <v>2790.984089941634</v>
      </c>
      <c r="N48" s="272">
        <f>K48*M48</f>
        <v>2790.984089941634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2790.984089941634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2790.984089941634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558.19681798832687</v>
      </c>
      <c r="M83" s="858"/>
      <c r="N83" s="51"/>
    </row>
    <row r="84" spans="1:14">
      <c r="B84" s="89" t="s">
        <v>973</v>
      </c>
      <c r="C84" s="90"/>
      <c r="D84" s="90"/>
      <c r="E84" s="90"/>
      <c r="F84" s="90"/>
      <c r="G84" s="90"/>
      <c r="H84" s="90"/>
      <c r="I84" s="87"/>
      <c r="J84" s="88"/>
      <c r="K84" s="304">
        <v>0.05</v>
      </c>
      <c r="L84" s="857">
        <f>N78*K84</f>
        <v>139.54920449708172</v>
      </c>
      <c r="M84" s="858"/>
      <c r="N84" s="51"/>
    </row>
    <row r="85" spans="1:14" ht="15.75" thickBot="1">
      <c r="B85" s="91" t="s">
        <v>974</v>
      </c>
      <c r="C85" s="92"/>
      <c r="D85" s="92"/>
      <c r="E85" s="92"/>
      <c r="F85" s="92"/>
      <c r="G85" s="92"/>
      <c r="H85" s="92"/>
      <c r="I85" s="93"/>
      <c r="J85" s="94"/>
      <c r="K85" s="305">
        <v>0.05</v>
      </c>
      <c r="L85" s="859">
        <f>N78*K85</f>
        <v>139.54920449708172</v>
      </c>
      <c r="M85" s="860"/>
      <c r="N85" s="51"/>
    </row>
    <row r="86" spans="1:14" ht="15.75" thickBot="1">
      <c r="B86" s="822" t="s">
        <v>953</v>
      </c>
      <c r="C86" s="823"/>
      <c r="D86" s="823"/>
      <c r="E86" s="823"/>
      <c r="F86" s="823"/>
      <c r="G86" s="823"/>
      <c r="H86" s="823"/>
      <c r="I86" s="823"/>
      <c r="J86" s="823"/>
      <c r="K86" s="823"/>
      <c r="L86" s="823"/>
      <c r="M86" s="824"/>
      <c r="N86" s="52">
        <f>L83+L84+L85</f>
        <v>837.29522698249036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3628.2793169241245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1042</v>
      </c>
      <c r="C31" s="81" t="s">
        <v>1545</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815</v>
      </c>
      <c r="B48" s="43" t="str">
        <f>VLOOKUP(A48,MATERIALES!A4:D373,3,FALSE)</f>
        <v>Cemento asfaltico modificado con polímeros tipo IV</v>
      </c>
      <c r="C48" s="281"/>
      <c r="D48" s="281"/>
      <c r="E48" s="281"/>
      <c r="F48" s="281"/>
      <c r="G48" s="281"/>
      <c r="H48" s="281"/>
      <c r="I48" s="268"/>
      <c r="J48" s="224" t="str">
        <f>VLOOKUP(A48,MATERIALES!A4:D373,2,FALSE)</f>
        <v>kg</v>
      </c>
      <c r="K48" s="282">
        <v>1</v>
      </c>
      <c r="L48" s="267"/>
      <c r="M48" s="402">
        <f>VLOOKUP(A48,MATERIALES!A4:D395,4,FALSE)</f>
        <v>2790.984089941634</v>
      </c>
      <c r="N48" s="272">
        <f>K48*M48</f>
        <v>2790.984089941634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2790.984089941634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2790.984089941634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558.19681798832687</v>
      </c>
      <c r="M83" s="858"/>
      <c r="N83" s="51"/>
    </row>
    <row r="84" spans="1:14">
      <c r="B84" s="89" t="s">
        <v>973</v>
      </c>
      <c r="C84" s="90"/>
      <c r="D84" s="90"/>
      <c r="E84" s="90"/>
      <c r="F84" s="90"/>
      <c r="G84" s="90"/>
      <c r="H84" s="90"/>
      <c r="I84" s="87"/>
      <c r="J84" s="88"/>
      <c r="K84" s="304">
        <v>0.05</v>
      </c>
      <c r="L84" s="857">
        <f>N78*K84</f>
        <v>139.54920449708172</v>
      </c>
      <c r="M84" s="858"/>
      <c r="N84" s="51"/>
    </row>
    <row r="85" spans="1:14" ht="15.75" thickBot="1">
      <c r="B85" s="91" t="s">
        <v>974</v>
      </c>
      <c r="C85" s="92"/>
      <c r="D85" s="92"/>
      <c r="E85" s="92"/>
      <c r="F85" s="92"/>
      <c r="G85" s="92"/>
      <c r="H85" s="92"/>
      <c r="I85" s="93"/>
      <c r="J85" s="94"/>
      <c r="K85" s="305">
        <v>0.05</v>
      </c>
      <c r="L85" s="859">
        <f>N78*K85</f>
        <v>139.54920449708172</v>
      </c>
      <c r="M85" s="860"/>
      <c r="N85" s="51"/>
    </row>
    <row r="86" spans="1:14" ht="15.75" thickBot="1">
      <c r="B86" s="822" t="s">
        <v>953</v>
      </c>
      <c r="C86" s="823"/>
      <c r="D86" s="823"/>
      <c r="E86" s="823"/>
      <c r="F86" s="823"/>
      <c r="G86" s="823"/>
      <c r="H86" s="823"/>
      <c r="I86" s="823"/>
      <c r="J86" s="823"/>
      <c r="K86" s="823"/>
      <c r="L86" s="823"/>
      <c r="M86" s="824"/>
      <c r="N86" s="52">
        <f>L83+L84+L85</f>
        <v>837.29522698249036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3628.2793169241245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1546</v>
      </c>
      <c r="C31" s="81" t="s">
        <v>1547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816</v>
      </c>
      <c r="B48" s="43" t="str">
        <f>VLOOKUP(A48,MATERIALES!A4:D373,3,FALSE)</f>
        <v>Cemento asfaltico modificado con polímeros tipo V</v>
      </c>
      <c r="C48" s="281"/>
      <c r="D48" s="281"/>
      <c r="E48" s="281"/>
      <c r="F48" s="281"/>
      <c r="G48" s="281"/>
      <c r="H48" s="281"/>
      <c r="I48" s="268"/>
      <c r="J48" s="224" t="str">
        <f>VLOOKUP(A48,MATERIALES!A4:D373,2,FALSE)</f>
        <v>kg</v>
      </c>
      <c r="K48" s="282">
        <v>1</v>
      </c>
      <c r="L48" s="267"/>
      <c r="M48" s="402">
        <f>VLOOKUP(A48,MATERIALES!A4:D395,4,FALSE)</f>
        <v>3729.3321891461487</v>
      </c>
      <c r="N48" s="272">
        <f>K48*M48</f>
        <v>3729.3321891461487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3729.3321891461487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3729.3321891461487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745.86643782922977</v>
      </c>
      <c r="M83" s="858"/>
      <c r="N83" s="51"/>
    </row>
    <row r="84" spans="1:14">
      <c r="B84" s="89" t="s">
        <v>973</v>
      </c>
      <c r="C84" s="90"/>
      <c r="D84" s="90"/>
      <c r="E84" s="90"/>
      <c r="F84" s="90"/>
      <c r="G84" s="90"/>
      <c r="H84" s="90"/>
      <c r="I84" s="87"/>
      <c r="J84" s="88"/>
      <c r="K84" s="304">
        <v>0.05</v>
      </c>
      <c r="L84" s="857">
        <f>N78*K84</f>
        <v>186.46660945730744</v>
      </c>
      <c r="M84" s="858"/>
      <c r="N84" s="51"/>
    </row>
    <row r="85" spans="1:14" ht="15.75" thickBot="1">
      <c r="B85" s="91" t="s">
        <v>974</v>
      </c>
      <c r="C85" s="92"/>
      <c r="D85" s="92"/>
      <c r="E85" s="92"/>
      <c r="F85" s="92"/>
      <c r="G85" s="92"/>
      <c r="H85" s="92"/>
      <c r="I85" s="93"/>
      <c r="J85" s="94"/>
      <c r="K85" s="305">
        <v>0.05</v>
      </c>
      <c r="L85" s="859">
        <f>N78*K85</f>
        <v>186.46660945730744</v>
      </c>
      <c r="M85" s="860"/>
      <c r="N85" s="51"/>
    </row>
    <row r="86" spans="1:14" ht="15.75" thickBot="1">
      <c r="B86" s="822" t="s">
        <v>953</v>
      </c>
      <c r="C86" s="823"/>
      <c r="D86" s="823"/>
      <c r="E86" s="823"/>
      <c r="F86" s="823"/>
      <c r="G86" s="823"/>
      <c r="H86" s="823"/>
      <c r="I86" s="823"/>
      <c r="J86" s="823"/>
      <c r="K86" s="823"/>
      <c r="L86" s="823"/>
      <c r="M86" s="824"/>
      <c r="N86" s="52">
        <f>L83+L84+L85</f>
        <v>1118.7996567438447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4848.1318458899932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1043</v>
      </c>
      <c r="C31" s="81" t="s">
        <v>1548</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866</v>
      </c>
      <c r="B48" s="43" t="str">
        <f>VLOOKUP(A48,MATERIALES!A4:D373,3,FALSE)</f>
        <v>Emulsión Asfáltica de Rotura Media Modificada Con Polímeros CRM-m</v>
      </c>
      <c r="C48" s="281"/>
      <c r="D48" s="281"/>
      <c r="E48" s="281"/>
      <c r="F48" s="281"/>
      <c r="G48" s="281"/>
      <c r="H48" s="281"/>
      <c r="I48" s="268"/>
      <c r="J48" s="224" t="str">
        <f>VLOOKUP(A48,MATERIALES!A4:D373,2,FALSE)</f>
        <v>lt</v>
      </c>
      <c r="K48" s="282">
        <v>1</v>
      </c>
      <c r="L48" s="267"/>
      <c r="M48" s="402">
        <f>VLOOKUP(A48,MATERIALES!A4:D395,4,FALSE)</f>
        <v>2582.0705292378339</v>
      </c>
      <c r="N48" s="272">
        <f>K48*M48</f>
        <v>2582.0705292378339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2582.0705292378339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2582.0705292378339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516.41410584756682</v>
      </c>
      <c r="M83" s="858"/>
      <c r="N83" s="51"/>
    </row>
    <row r="84" spans="1:14">
      <c r="B84" s="89" t="s">
        <v>973</v>
      </c>
      <c r="C84" s="90"/>
      <c r="D84" s="90"/>
      <c r="E84" s="90"/>
      <c r="F84" s="90"/>
      <c r="G84" s="90"/>
      <c r="H84" s="90"/>
      <c r="I84" s="87"/>
      <c r="J84" s="88"/>
      <c r="K84" s="304">
        <v>0.05</v>
      </c>
      <c r="L84" s="857">
        <f>N78*K84</f>
        <v>129.1035264618917</v>
      </c>
      <c r="M84" s="858"/>
      <c r="N84" s="51"/>
    </row>
    <row r="85" spans="1:14" ht="15.75" thickBot="1">
      <c r="B85" s="91" t="s">
        <v>974</v>
      </c>
      <c r="C85" s="92"/>
      <c r="D85" s="92"/>
      <c r="E85" s="92"/>
      <c r="F85" s="92"/>
      <c r="G85" s="92"/>
      <c r="H85" s="92"/>
      <c r="I85" s="93"/>
      <c r="J85" s="94"/>
      <c r="K85" s="305">
        <v>0.05</v>
      </c>
      <c r="L85" s="859">
        <f>N78*K85</f>
        <v>129.1035264618917</v>
      </c>
      <c r="M85" s="860"/>
      <c r="N85" s="51"/>
    </row>
    <row r="86" spans="1:14" ht="15.75" thickBot="1">
      <c r="B86" s="822" t="s">
        <v>953</v>
      </c>
      <c r="C86" s="823"/>
      <c r="D86" s="823"/>
      <c r="E86" s="823"/>
      <c r="F86" s="823"/>
      <c r="G86" s="823"/>
      <c r="H86" s="823"/>
      <c r="I86" s="823"/>
      <c r="J86" s="823"/>
      <c r="K86" s="823"/>
      <c r="L86" s="823"/>
      <c r="M86" s="824"/>
      <c r="N86" s="52">
        <f>L83+L84+L85</f>
        <v>774.62115877135034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3356.691688009184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1044</v>
      </c>
      <c r="C31" s="81" t="s">
        <v>1549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154</v>
      </c>
      <c r="B36" s="871" t="str">
        <f>VLOOKUP(A36,EQUIPOS!A6:D154,3,FALSE)</f>
        <v>Carrotanque Irrigador de asfalto, 1000 GALONES DE CAPACIDAD</v>
      </c>
      <c r="C36" s="872"/>
      <c r="D36" s="872"/>
      <c r="E36" s="872"/>
      <c r="F36" s="872"/>
      <c r="G36" s="872"/>
      <c r="H36" s="873"/>
      <c r="I36" s="267"/>
      <c r="J36" s="268"/>
      <c r="K36" s="269">
        <f>VLOOKUP(A36,EQUIPOS!A6:D163,4,FALSE)</f>
        <v>91181.65825861074</v>
      </c>
      <c r="L36" s="270"/>
      <c r="M36" s="271">
        <v>500</v>
      </c>
      <c r="N36" s="272">
        <f>K36/M36</f>
        <v>182.36331651722148</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69043.182634780998</v>
      </c>
      <c r="L37" s="270"/>
      <c r="M37" s="271">
        <v>500</v>
      </c>
      <c r="N37" s="272">
        <f>K37/M37</f>
        <v>138.08636526956201</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N75*M41</f>
        <v>0.54131000000000007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320.99099178678347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846</v>
      </c>
      <c r="B48" s="43" t="str">
        <f>VLOOKUP(A48,MATERIALES!A4:D373,3,FALSE)</f>
        <v>Emulsión CRL-0</v>
      </c>
      <c r="C48" s="281"/>
      <c r="D48" s="281"/>
      <c r="E48" s="281"/>
      <c r="F48" s="281"/>
      <c r="G48" s="281"/>
      <c r="H48" s="281"/>
      <c r="I48" s="268"/>
      <c r="J48" s="224" t="str">
        <f>VLOOKUP(A48,MATERIALES!A4:D373,2,FALSE)</f>
        <v>lt</v>
      </c>
      <c r="K48" s="282">
        <v>1</v>
      </c>
      <c r="L48" s="267"/>
      <c r="M48" s="402">
        <f>VLOOKUP(A48,MATERIALES!A4:D395,4,FALSE)</f>
        <v>1177.4682127180902</v>
      </c>
      <c r="N48" s="272">
        <f>K48*M48</f>
        <v>1177.4682127180902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1177.4682127180902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4" ht="15.75" thickBot="1">
      <c r="B65" s="911" t="s">
        <v>953</v>
      </c>
      <c r="C65" s="865"/>
      <c r="D65" s="865"/>
      <c r="E65" s="865"/>
      <c r="F65" s="865"/>
      <c r="G65" s="865"/>
      <c r="H65" s="865"/>
      <c r="I65" s="865"/>
      <c r="J65" s="865"/>
      <c r="K65" s="865"/>
      <c r="L65" s="865"/>
      <c r="M65" s="866"/>
      <c r="N65" s="104"/>
    </row>
    <row r="66" spans="1:14">
      <c r="B66" s="33"/>
      <c r="C66" s="34"/>
      <c r="D66" s="34"/>
      <c r="E66" s="34"/>
      <c r="F66" s="34"/>
      <c r="G66" s="34"/>
      <c r="H66" s="34"/>
      <c r="I66" s="34"/>
      <c r="J66" s="34"/>
      <c r="K66" s="34"/>
      <c r="L66" s="34"/>
      <c r="M66" s="34"/>
      <c r="N66" s="35"/>
    </row>
    <row r="67" spans="1:14">
      <c r="B67" s="64" t="s">
        <v>962</v>
      </c>
      <c r="C67" s="65"/>
      <c r="D67" s="65"/>
      <c r="E67" s="65"/>
      <c r="F67" s="65"/>
      <c r="G67" s="65"/>
      <c r="H67" s="65"/>
      <c r="I67" s="65"/>
      <c r="J67" s="65"/>
      <c r="K67" s="65"/>
      <c r="L67" s="65"/>
      <c r="M67" s="65"/>
      <c r="N67" s="66"/>
    </row>
    <row r="68" spans="1:14" ht="15.75" thickBot="1">
      <c r="B68" s="68"/>
      <c r="C68" s="61"/>
      <c r="D68" s="61"/>
      <c r="E68" s="61"/>
      <c r="F68" s="61"/>
      <c r="G68" s="61"/>
      <c r="H68" s="61"/>
      <c r="I68" s="61"/>
      <c r="J68" s="61"/>
      <c r="K68" s="61"/>
      <c r="L68" s="61"/>
      <c r="M68" s="61"/>
      <c r="N68" s="63"/>
    </row>
    <row r="69" spans="1:14" ht="25.5">
      <c r="B69" s="861" t="s">
        <v>963</v>
      </c>
      <c r="C69" s="862"/>
      <c r="D69" s="862"/>
      <c r="E69" s="862"/>
      <c r="F69" s="862"/>
      <c r="G69" s="862"/>
      <c r="H69" s="862"/>
      <c r="I69" s="73" t="s">
        <v>964</v>
      </c>
      <c r="J69" s="75" t="s">
        <v>1410</v>
      </c>
      <c r="K69" s="74" t="s">
        <v>966</v>
      </c>
      <c r="L69" s="863" t="s">
        <v>950</v>
      </c>
      <c r="M69" s="864"/>
      <c r="N69" s="98" t="s">
        <v>951</v>
      </c>
    </row>
    <row r="70" spans="1:14">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4000</v>
      </c>
      <c r="N70" s="395">
        <f>K70/M70</f>
        <v>54.131</v>
      </c>
    </row>
    <row r="71" spans="1:14">
      <c r="B71" s="49"/>
      <c r="C71" s="47"/>
      <c r="D71" s="47"/>
      <c r="E71" s="47"/>
      <c r="F71" s="47"/>
      <c r="G71" s="47"/>
      <c r="H71" s="47"/>
      <c r="I71" s="279"/>
      <c r="J71" s="297"/>
      <c r="K71" s="298"/>
      <c r="L71" s="50"/>
      <c r="M71" s="300"/>
      <c r="N71" s="296"/>
    </row>
    <row r="72" spans="1:14">
      <c r="B72" s="49"/>
      <c r="C72" s="47"/>
      <c r="D72" s="47"/>
      <c r="E72" s="47"/>
      <c r="F72" s="47"/>
      <c r="G72" s="47"/>
      <c r="H72" s="47"/>
      <c r="I72" s="279"/>
      <c r="J72" s="297"/>
      <c r="K72" s="298"/>
      <c r="L72" s="318"/>
      <c r="M72" s="300"/>
      <c r="N72" s="296"/>
    </row>
    <row r="73" spans="1:14">
      <c r="B73" s="49"/>
      <c r="C73" s="47"/>
      <c r="D73" s="47"/>
      <c r="E73" s="47"/>
      <c r="F73" s="47"/>
      <c r="G73" s="47"/>
      <c r="H73" s="47"/>
      <c r="I73" s="279"/>
      <c r="J73" s="297"/>
      <c r="K73" s="298"/>
      <c r="L73" s="318"/>
      <c r="M73" s="300"/>
      <c r="N73" s="296"/>
    </row>
    <row r="74" spans="1:14" ht="15.75" thickBot="1">
      <c r="B74" s="898"/>
      <c r="C74" s="899"/>
      <c r="D74" s="899"/>
      <c r="E74" s="899"/>
      <c r="F74" s="899"/>
      <c r="G74" s="899"/>
      <c r="H74" s="899"/>
      <c r="I74" s="126"/>
      <c r="J74" s="126"/>
      <c r="K74" s="126"/>
      <c r="L74" s="912"/>
      <c r="M74" s="912"/>
      <c r="N74" s="45"/>
    </row>
    <row r="75" spans="1:14" ht="15.75" thickBot="1">
      <c r="B75" s="911" t="s">
        <v>953</v>
      </c>
      <c r="C75" s="865"/>
      <c r="D75" s="865"/>
      <c r="E75" s="865"/>
      <c r="F75" s="865"/>
      <c r="G75" s="865"/>
      <c r="H75" s="865"/>
      <c r="I75" s="865"/>
      <c r="J75" s="865"/>
      <c r="K75" s="865"/>
      <c r="L75" s="865"/>
      <c r="M75" s="866"/>
      <c r="N75" s="301">
        <f>SUM(N70:N74)</f>
        <v>54.131</v>
      </c>
    </row>
    <row r="76" spans="1:14" ht="15.75" thickBot="1">
      <c r="B76" s="33"/>
      <c r="C76" s="34"/>
      <c r="D76" s="34"/>
      <c r="E76" s="34"/>
      <c r="F76" s="34"/>
      <c r="G76" s="34"/>
      <c r="H76" s="34"/>
      <c r="I76" s="34"/>
      <c r="J76" s="34"/>
      <c r="K76" s="34"/>
      <c r="L76" s="34"/>
      <c r="M76" s="34"/>
      <c r="N76" s="35"/>
    </row>
    <row r="77" spans="1:14" ht="15.75" thickBot="1">
      <c r="B77" s="822" t="s">
        <v>967</v>
      </c>
      <c r="C77" s="823"/>
      <c r="D77" s="823"/>
      <c r="E77" s="823"/>
      <c r="F77" s="823"/>
      <c r="G77" s="823"/>
      <c r="H77" s="823"/>
      <c r="I77" s="823"/>
      <c r="J77" s="823"/>
      <c r="K77" s="823"/>
      <c r="L77" s="823"/>
      <c r="M77" s="824"/>
      <c r="N77" s="99">
        <f>N43+N54+N65+N75</f>
        <v>1552.5902045048738</v>
      </c>
    </row>
    <row r="78" spans="1:14">
      <c r="B78" s="33"/>
      <c r="C78" s="34"/>
      <c r="D78" s="34"/>
      <c r="E78" s="34"/>
      <c r="F78" s="34"/>
      <c r="G78" s="34"/>
      <c r="H78" s="34"/>
      <c r="I78" s="34"/>
      <c r="J78" s="34"/>
      <c r="K78" s="34"/>
      <c r="L78" s="34"/>
      <c r="M78" s="34"/>
      <c r="N78" s="35"/>
    </row>
    <row r="79" spans="1:14">
      <c r="B79" s="64" t="s">
        <v>968</v>
      </c>
      <c r="C79" s="65"/>
      <c r="D79" s="65"/>
      <c r="E79" s="65"/>
      <c r="F79" s="65"/>
      <c r="G79" s="65"/>
      <c r="H79" s="65"/>
      <c r="I79" s="65"/>
      <c r="J79" s="65"/>
      <c r="K79" s="65"/>
      <c r="L79" s="65"/>
      <c r="M79" s="65"/>
      <c r="N79" s="66"/>
    </row>
    <row r="80" spans="1:14"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310.51804090097477</v>
      </c>
      <c r="M82" s="858"/>
      <c r="N82" s="51"/>
    </row>
    <row r="83" spans="1:14">
      <c r="B83" s="89" t="s">
        <v>973</v>
      </c>
      <c r="C83" s="90"/>
      <c r="D83" s="90"/>
      <c r="E83" s="90"/>
      <c r="F83" s="90"/>
      <c r="G83" s="90"/>
      <c r="H83" s="90"/>
      <c r="I83" s="87"/>
      <c r="J83" s="88"/>
      <c r="K83" s="304">
        <v>0.05</v>
      </c>
      <c r="L83" s="857">
        <f>N77*K83</f>
        <v>77.629510225243692</v>
      </c>
      <c r="M83" s="858"/>
      <c r="N83" s="51"/>
    </row>
    <row r="84" spans="1:14" ht="15.75" thickBot="1">
      <c r="B84" s="91" t="s">
        <v>974</v>
      </c>
      <c r="C84" s="92"/>
      <c r="D84" s="92"/>
      <c r="E84" s="92"/>
      <c r="F84" s="92"/>
      <c r="G84" s="92"/>
      <c r="H84" s="92"/>
      <c r="I84" s="93"/>
      <c r="J84" s="94"/>
      <c r="K84" s="305">
        <v>0.05</v>
      </c>
      <c r="L84" s="859">
        <f>N77*K84</f>
        <v>77.629510225243692</v>
      </c>
      <c r="M84" s="860"/>
      <c r="N84" s="51"/>
    </row>
    <row r="85" spans="1:14" ht="15.75" thickBot="1">
      <c r="B85" s="822" t="s">
        <v>953</v>
      </c>
      <c r="C85" s="823"/>
      <c r="D85" s="823"/>
      <c r="E85" s="823"/>
      <c r="F85" s="823"/>
      <c r="G85" s="823"/>
      <c r="H85" s="823"/>
      <c r="I85" s="823"/>
      <c r="J85" s="823"/>
      <c r="K85" s="823"/>
      <c r="L85" s="823"/>
      <c r="M85" s="824"/>
      <c r="N85" s="52">
        <f>L82+L83+L84</f>
        <v>465.77706135146212</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2018.367265856336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5" t="s">
        <v>2218</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2219</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8"/>
      <c r="K117" s="888"/>
      <c r="L117" s="888"/>
      <c r="M117" s="888"/>
      <c r="N117" s="889"/>
    </row>
    <row r="118" spans="2:14" ht="15.75" thickBot="1">
      <c r="B118" s="261" t="s">
        <v>2221</v>
      </c>
      <c r="C118" s="393"/>
      <c r="D118" s="393"/>
      <c r="E118" s="57"/>
      <c r="F118" s="57"/>
      <c r="G118" s="57"/>
      <c r="H118" s="57"/>
      <c r="I118" s="57"/>
      <c r="J118" s="890"/>
      <c r="K118" s="890"/>
      <c r="L118" s="890"/>
      <c r="M118" s="890"/>
      <c r="N118" s="891"/>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1045</v>
      </c>
      <c r="C31" s="81" t="s">
        <v>1550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154</v>
      </c>
      <c r="B36" s="871" t="str">
        <f>VLOOKUP(A36,EQUIPOS!A6:D154,3,FALSE)</f>
        <v>Carrotanque Irrigador de asfalto, 1000 GALONES DE CAPACIDAD</v>
      </c>
      <c r="C36" s="872"/>
      <c r="D36" s="872"/>
      <c r="E36" s="872"/>
      <c r="F36" s="872"/>
      <c r="G36" s="872"/>
      <c r="H36" s="873"/>
      <c r="I36" s="267"/>
      <c r="J36" s="268"/>
      <c r="K36" s="269">
        <f>VLOOKUP(A36,EQUIPOS!A6:D163,4,FALSE)</f>
        <v>91181.65825861074</v>
      </c>
      <c r="L36" s="270"/>
      <c r="M36" s="271">
        <v>500</v>
      </c>
      <c r="N36" s="272">
        <f>K36/M36</f>
        <v>182.36331651722148</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69043.182634780998</v>
      </c>
      <c r="L37" s="270"/>
      <c r="M37" s="271">
        <v>500</v>
      </c>
      <c r="N37" s="272">
        <f>K37/M37</f>
        <v>138.08636526956201</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0.54131000000000007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320.99099178678347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848</v>
      </c>
      <c r="B48" s="43" t="str">
        <f>VLOOKUP(A48,MATERIALES!A4:D373,3,FALSE)</f>
        <v>Emulsión CRL-1</v>
      </c>
      <c r="C48" s="281"/>
      <c r="D48" s="281"/>
      <c r="E48" s="281"/>
      <c r="F48" s="281"/>
      <c r="G48" s="281"/>
      <c r="H48" s="281"/>
      <c r="I48" s="268"/>
      <c r="J48" s="224" t="str">
        <f>VLOOKUP(A48,MATERIALES!A4:D373,2,FALSE)</f>
        <v>lt</v>
      </c>
      <c r="K48" s="282">
        <v>1</v>
      </c>
      <c r="L48" s="267"/>
      <c r="M48" s="402">
        <f>VLOOKUP(A48,MATERIALES!A4:D395,4,FALSE)</f>
        <v>1177.4682127180902</v>
      </c>
      <c r="N48" s="272">
        <f>K48*M48</f>
        <v>1177.4682127180902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1177.4682127180902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54.131</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1552.5902045048738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310.51804090097477</v>
      </c>
      <c r="M83" s="858"/>
      <c r="N83" s="51"/>
    </row>
    <row r="84" spans="1:14">
      <c r="B84" s="89" t="s">
        <v>973</v>
      </c>
      <c r="C84" s="90"/>
      <c r="D84" s="90"/>
      <c r="E84" s="90"/>
      <c r="F84" s="90"/>
      <c r="G84" s="90"/>
      <c r="H84" s="90"/>
      <c r="I84" s="87"/>
      <c r="J84" s="88"/>
      <c r="K84" s="304">
        <v>0.05</v>
      </c>
      <c r="L84" s="857">
        <f>N78*K84</f>
        <v>77.629510225243692</v>
      </c>
      <c r="M84" s="858"/>
      <c r="N84" s="51"/>
    </row>
    <row r="85" spans="1:14" ht="15.75" thickBot="1">
      <c r="B85" s="91" t="s">
        <v>974</v>
      </c>
      <c r="C85" s="92"/>
      <c r="D85" s="92"/>
      <c r="E85" s="92"/>
      <c r="F85" s="92"/>
      <c r="G85" s="92"/>
      <c r="H85" s="92"/>
      <c r="I85" s="93"/>
      <c r="J85" s="94"/>
      <c r="K85" s="305">
        <v>0.05</v>
      </c>
      <c r="L85" s="859">
        <f>N78*K85</f>
        <v>77.629510225243692</v>
      </c>
      <c r="M85" s="860"/>
      <c r="N85" s="51"/>
    </row>
    <row r="86" spans="1:14" ht="15.75" thickBot="1">
      <c r="B86" s="822" t="s">
        <v>953</v>
      </c>
      <c r="C86" s="823"/>
      <c r="D86" s="823"/>
      <c r="E86" s="823"/>
      <c r="F86" s="823"/>
      <c r="G86" s="823"/>
      <c r="H86" s="823"/>
      <c r="I86" s="823"/>
      <c r="J86" s="823"/>
      <c r="K86" s="823"/>
      <c r="L86" s="823"/>
      <c r="M86" s="824"/>
      <c r="N86" s="52">
        <f>L83+L84+L85</f>
        <v>465.77706135146212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2018.367265856336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1551</v>
      </c>
      <c r="C31" s="81" t="s">
        <v>1552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154</v>
      </c>
      <c r="B36" s="871" t="str">
        <f>VLOOKUP(A36,EQUIPOS!A6:D154,3,FALSE)</f>
        <v>Carrotanque Irrigador de asfalto, 1000 GALONES DE CAPACIDAD</v>
      </c>
      <c r="C36" s="872"/>
      <c r="D36" s="872"/>
      <c r="E36" s="872"/>
      <c r="F36" s="872"/>
      <c r="G36" s="872"/>
      <c r="H36" s="873"/>
      <c r="I36" s="267"/>
      <c r="J36" s="268"/>
      <c r="K36" s="269">
        <f>VLOOKUP(A36,EQUIPOS!A6:D163,4,FALSE)</f>
        <v>91181.65825861074</v>
      </c>
      <c r="L36" s="270"/>
      <c r="M36" s="271">
        <v>500</v>
      </c>
      <c r="N36" s="272">
        <f>K36/M36</f>
        <v>182.36331651722148</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69043.182634780998</v>
      </c>
      <c r="L37" s="270"/>
      <c r="M37" s="271">
        <v>500</v>
      </c>
      <c r="N37" s="272">
        <f>K37/M37</f>
        <v>138.08636526956201</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0.54131000000000007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320.99099178678347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792</v>
      </c>
      <c r="B48" s="43" t="str">
        <f>VLOOKUP(A48,MATERIALES!A4:D373,3,FALSE)</f>
        <v>Asfalto liquido RC 250</v>
      </c>
      <c r="C48" s="281"/>
      <c r="D48" s="281"/>
      <c r="E48" s="281"/>
      <c r="F48" s="281"/>
      <c r="G48" s="281"/>
      <c r="H48" s="281"/>
      <c r="I48" s="268"/>
      <c r="J48" s="224" t="str">
        <f>VLOOKUP(A48,MATERIALES!A4:D373,2,FALSE)</f>
        <v>gal</v>
      </c>
      <c r="K48" s="282">
        <v>0.3</v>
      </c>
      <c r="L48" s="267"/>
      <c r="M48" s="402">
        <f>VLOOKUP(A48,MATERIALES!A4:D395,4,FALSE)</f>
        <v>9263.1799536855942</v>
      </c>
      <c r="N48" s="272">
        <f>K48*M48</f>
        <v>2778.9539861056783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2778.9539861056783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54.131</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3154.0759778924617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630.81519557849242</v>
      </c>
      <c r="M83" s="858"/>
      <c r="N83" s="51"/>
    </row>
    <row r="84" spans="1:14">
      <c r="B84" s="89" t="s">
        <v>973</v>
      </c>
      <c r="C84" s="90"/>
      <c r="D84" s="90"/>
      <c r="E84" s="90"/>
      <c r="F84" s="90"/>
      <c r="G84" s="90"/>
      <c r="H84" s="90"/>
      <c r="I84" s="87"/>
      <c r="J84" s="88"/>
      <c r="K84" s="304">
        <v>0.05</v>
      </c>
      <c r="L84" s="857">
        <f>N78*K84</f>
        <v>157.70379889462311</v>
      </c>
      <c r="M84" s="858"/>
      <c r="N84" s="51"/>
    </row>
    <row r="85" spans="1:14" ht="15.75" thickBot="1">
      <c r="B85" s="91" t="s">
        <v>974</v>
      </c>
      <c r="C85" s="92"/>
      <c r="D85" s="92"/>
      <c r="E85" s="92"/>
      <c r="F85" s="92"/>
      <c r="G85" s="92"/>
      <c r="H85" s="92"/>
      <c r="I85" s="93"/>
      <c r="J85" s="94"/>
      <c r="K85" s="305">
        <v>0.05</v>
      </c>
      <c r="L85" s="859">
        <f>N78*K85</f>
        <v>157.70379889462311</v>
      </c>
      <c r="M85" s="860"/>
      <c r="N85" s="51"/>
    </row>
    <row r="86" spans="1:14" ht="15.75" thickBot="1">
      <c r="B86" s="822" t="s">
        <v>953</v>
      </c>
      <c r="C86" s="823"/>
      <c r="D86" s="823"/>
      <c r="E86" s="823"/>
      <c r="F86" s="823"/>
      <c r="G86" s="823"/>
      <c r="H86" s="823"/>
      <c r="I86" s="823"/>
      <c r="J86" s="823"/>
      <c r="K86" s="823"/>
      <c r="L86" s="823"/>
      <c r="M86" s="824"/>
      <c r="N86" s="52">
        <f>L83+L84+L85</f>
        <v>946.22279336773863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4100.2987712602007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1046</v>
      </c>
      <c r="C31" s="81" t="s">
        <v>1208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954" t="str">
        <f>VLOOKUP(A36,EQUIPOS!A6:D154,3,FALSE)</f>
        <v>Carrotanque Irrigador de asfalto, 1000 GALONES DE CAPACIDAD</v>
      </c>
      <c r="C36" s="955"/>
      <c r="D36" s="955"/>
      <c r="E36" s="955"/>
      <c r="F36" s="955"/>
      <c r="G36" s="955"/>
      <c r="H36" s="956"/>
      <c r="I36" s="267"/>
      <c r="J36" s="268"/>
      <c r="K36" s="269">
        <f>VLOOKUP(A36,EQUIPOS!A6:D163,4,FALSE)</f>
        <v>91181.65825861074</v>
      </c>
      <c r="L36" s="270"/>
      <c r="M36" s="271">
        <v>500</v>
      </c>
      <c r="N36" s="272">
        <f>K36/M36</f>
        <v>182.36331651722148</v>
      </c>
    </row>
    <row r="37" spans="1:14">
      <c r="A37" s="113" t="s">
        <v>176</v>
      </c>
      <c r="B37" s="954" t="str">
        <f>VLOOKUP(A37,EQUIPOS!A7:D154,3,FALSE)</f>
        <v xml:space="preserve">Compresor (barrido y soplado)
</v>
      </c>
      <c r="C37" s="955"/>
      <c r="D37" s="955"/>
      <c r="E37" s="955"/>
      <c r="F37" s="955"/>
      <c r="G37" s="955"/>
      <c r="H37" s="956"/>
      <c r="I37" s="267"/>
      <c r="J37" s="268"/>
      <c r="K37" s="269">
        <f>VLOOKUP(A37,EQUIPOS!A7:D164,4,FALSE)</f>
        <v>69043.182634780998</v>
      </c>
      <c r="L37" s="270"/>
      <c r="M37" s="271">
        <v>500</v>
      </c>
      <c r="N37" s="272">
        <f>K37/M37</f>
        <v>138.08636526956201</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0.54131000000000007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320.99099178678347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858</v>
      </c>
      <c r="B48" s="43" t="str">
        <f>VLOOKUP(A48,MATERIALES!A4:D373,3,FALSE)</f>
        <v>Emulsión CRR-1</v>
      </c>
      <c r="C48" s="281"/>
      <c r="D48" s="281"/>
      <c r="E48" s="281"/>
      <c r="F48" s="281"/>
      <c r="G48" s="281"/>
      <c r="H48" s="281"/>
      <c r="I48" s="268"/>
      <c r="J48" s="224" t="str">
        <f>VLOOKUP(A48,MATERIALES!A4:D373,2,FALSE)</f>
        <v>lt</v>
      </c>
      <c r="K48" s="282">
        <v>0.45</v>
      </c>
      <c r="L48" s="267"/>
      <c r="M48" s="402">
        <f>VLOOKUP(A48,MATERIALES!A4:D395,4,FALSE)</f>
        <v>1186.6815790147887</v>
      </c>
      <c r="N48" s="272">
        <f>K48*M48</f>
        <v>534.00671055665487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534.00671055665487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54.131</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909.12870234343825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181.82574046868766</v>
      </c>
      <c r="M83" s="858"/>
      <c r="N83" s="51"/>
    </row>
    <row r="84" spans="1:14">
      <c r="B84" s="89" t="s">
        <v>973</v>
      </c>
      <c r="C84" s="90"/>
      <c r="D84" s="90"/>
      <c r="E84" s="90"/>
      <c r="F84" s="90"/>
      <c r="G84" s="90"/>
      <c r="H84" s="90"/>
      <c r="I84" s="87"/>
      <c r="J84" s="88"/>
      <c r="K84" s="304">
        <v>0.05</v>
      </c>
      <c r="L84" s="857">
        <f>N78*K84</f>
        <v>45.456435117171914</v>
      </c>
      <c r="M84" s="858"/>
      <c r="N84" s="51"/>
    </row>
    <row r="85" spans="1:14" ht="15.75" thickBot="1">
      <c r="B85" s="91" t="s">
        <v>974</v>
      </c>
      <c r="C85" s="92"/>
      <c r="D85" s="92"/>
      <c r="E85" s="92"/>
      <c r="F85" s="92"/>
      <c r="G85" s="92"/>
      <c r="H85" s="92"/>
      <c r="I85" s="93"/>
      <c r="J85" s="94"/>
      <c r="K85" s="305">
        <v>0.05</v>
      </c>
      <c r="L85" s="859">
        <f>N78*K85</f>
        <v>45.456435117171914</v>
      </c>
      <c r="M85" s="860"/>
      <c r="N85" s="51"/>
    </row>
    <row r="86" spans="1:14" ht="15.75" thickBot="1">
      <c r="B86" s="822" t="s">
        <v>953</v>
      </c>
      <c r="C86" s="823"/>
      <c r="D86" s="823"/>
      <c r="E86" s="823"/>
      <c r="F86" s="823"/>
      <c r="G86" s="823"/>
      <c r="H86" s="823"/>
      <c r="I86" s="823"/>
      <c r="J86" s="823"/>
      <c r="K86" s="823"/>
      <c r="L86" s="823"/>
      <c r="M86" s="824"/>
      <c r="N86" s="52">
        <f>L83+L84+L85</f>
        <v>272.7386107030315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1181.8673130464697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1047</v>
      </c>
      <c r="C31" s="81" t="s">
        <v>1553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154</v>
      </c>
      <c r="B36" s="871" t="str">
        <f>VLOOKUP(A36,EQUIPOS!A6:D154,3,FALSE)</f>
        <v>Carrotanque Irrigador de asfalto, 1000 GALONES DE CAPACIDAD</v>
      </c>
      <c r="C36" s="872"/>
      <c r="D36" s="872"/>
      <c r="E36" s="872"/>
      <c r="F36" s="872"/>
      <c r="G36" s="872"/>
      <c r="H36" s="873"/>
      <c r="I36" s="267"/>
      <c r="J36" s="268"/>
      <c r="K36" s="269">
        <f>VLOOKUP(A36,EQUIPOS!A6:D163,4,FALSE)</f>
        <v>91181.65825861074</v>
      </c>
      <c r="L36" s="270"/>
      <c r="M36" s="271">
        <v>500</v>
      </c>
      <c r="N36" s="272">
        <f>K36/M36</f>
        <v>182.36331651722148</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69043.182634780998</v>
      </c>
      <c r="L37" s="270"/>
      <c r="M37" s="271">
        <v>500</v>
      </c>
      <c r="N37" s="272">
        <f>K37/M37</f>
        <v>138.08636526956201</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0.54131000000000007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320.99099178678347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860</v>
      </c>
      <c r="B48" s="43" t="str">
        <f>VLOOKUP(A48,MATERIALES!A4:D373,3,FALSE)</f>
        <v>Emulsión CRR-2</v>
      </c>
      <c r="C48" s="281"/>
      <c r="D48" s="281"/>
      <c r="E48" s="281"/>
      <c r="F48" s="281"/>
      <c r="G48" s="281"/>
      <c r="H48" s="281"/>
      <c r="I48" s="268"/>
      <c r="J48" s="224" t="str">
        <f>VLOOKUP(A48,MATERIALES!A4:D373,2,FALSE)</f>
        <v>lt</v>
      </c>
      <c r="K48" s="282">
        <v>0.45</v>
      </c>
      <c r="L48" s="267"/>
      <c r="M48" s="402">
        <f>VLOOKUP(A48,MATERIALES!A4:D395,4,FALSE)</f>
        <v>1061.379797379687</v>
      </c>
      <c r="N48" s="272">
        <f>K48*M48</f>
        <v>477.6209088208592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477.6209088208592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54.131</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852.74290060764258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170.54858012152852</v>
      </c>
      <c r="M83" s="858"/>
      <c r="N83" s="51"/>
    </row>
    <row r="84" spans="1:14">
      <c r="B84" s="89" t="s">
        <v>973</v>
      </c>
      <c r="C84" s="90"/>
      <c r="D84" s="90"/>
      <c r="E84" s="90"/>
      <c r="F84" s="90"/>
      <c r="G84" s="90"/>
      <c r="H84" s="90"/>
      <c r="I84" s="87"/>
      <c r="J84" s="88"/>
      <c r="K84" s="304">
        <v>0.05</v>
      </c>
      <c r="L84" s="857">
        <f>N78*K84</f>
        <v>42.637145030382129</v>
      </c>
      <c r="M84" s="858"/>
      <c r="N84" s="51"/>
    </row>
    <row r="85" spans="1:14" ht="15.75" thickBot="1">
      <c r="B85" s="91" t="s">
        <v>974</v>
      </c>
      <c r="C85" s="92"/>
      <c r="D85" s="92"/>
      <c r="E85" s="92"/>
      <c r="F85" s="92"/>
      <c r="G85" s="92"/>
      <c r="H85" s="92"/>
      <c r="I85" s="93"/>
      <c r="J85" s="94"/>
      <c r="K85" s="305">
        <v>0.05</v>
      </c>
      <c r="L85" s="859">
        <f>N78*K85</f>
        <v>42.637145030382129</v>
      </c>
      <c r="M85" s="860"/>
      <c r="N85" s="51"/>
    </row>
    <row r="86" spans="1:14" ht="15.75" thickBot="1">
      <c r="B86" s="822" t="s">
        <v>953</v>
      </c>
      <c r="C86" s="823"/>
      <c r="D86" s="823"/>
      <c r="E86" s="823"/>
      <c r="F86" s="823"/>
      <c r="G86" s="823"/>
      <c r="H86" s="823"/>
      <c r="I86" s="823"/>
      <c r="J86" s="823"/>
      <c r="K86" s="823"/>
      <c r="L86" s="823"/>
      <c r="M86" s="824"/>
      <c r="N86" s="52">
        <f>L83+L84+L85</f>
        <v>255.82287018229277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1108.5657707899354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1048</v>
      </c>
      <c r="C31" s="81" t="s">
        <v>1554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91181.65825861074</v>
      </c>
      <c r="L36" s="270"/>
      <c r="M36" s="271">
        <v>500</v>
      </c>
      <c r="N36" s="272">
        <f>K36/M36</f>
        <v>182.36331651722148</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69043.182634780998</v>
      </c>
      <c r="L37" s="270"/>
      <c r="M37" s="271">
        <v>500</v>
      </c>
      <c r="N37" s="272">
        <f>K37/M37</f>
        <v>138.08636526956201</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0.54131000000000007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320.99099178678347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856</v>
      </c>
      <c r="B48" s="43" t="str">
        <f>VLOOKUP(A48,MATERIALES!A4:D373,3,FALSE)</f>
        <v>Emulsión CRR-1m</v>
      </c>
      <c r="C48" s="281"/>
      <c r="D48" s="281"/>
      <c r="E48" s="281"/>
      <c r="F48" s="281"/>
      <c r="G48" s="281"/>
      <c r="H48" s="281"/>
      <c r="I48" s="268"/>
      <c r="J48" s="224" t="str">
        <f>VLOOKUP(A48,MATERIALES!A4:D373,2,FALSE)</f>
        <v>lt</v>
      </c>
      <c r="K48" s="282">
        <v>0.45</v>
      </c>
      <c r="L48" s="267"/>
      <c r="M48" s="402">
        <f>VLOOKUP(A48,MATERIALES!A4:D395,4,FALSE)</f>
        <v>1818.1657049905157</v>
      </c>
      <c r="N48" s="272">
        <f>K48*M48</f>
        <v>818.17456724573208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818.17456724573208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54.131</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1193.2965590325157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238.65931180650315</v>
      </c>
      <c r="M83" s="858"/>
      <c r="N83" s="51"/>
    </row>
    <row r="84" spans="1:14">
      <c r="B84" s="89" t="s">
        <v>973</v>
      </c>
      <c r="C84" s="90"/>
      <c r="D84" s="90"/>
      <c r="E84" s="90"/>
      <c r="F84" s="90"/>
      <c r="G84" s="90"/>
      <c r="H84" s="90"/>
      <c r="I84" s="87"/>
      <c r="J84" s="88"/>
      <c r="K84" s="304">
        <v>0.05</v>
      </c>
      <c r="L84" s="857">
        <f>N78*K84</f>
        <v>59.664827951625789</v>
      </c>
      <c r="M84" s="858"/>
      <c r="N84" s="51"/>
    </row>
    <row r="85" spans="1:14" ht="15.75" thickBot="1">
      <c r="B85" s="91" t="s">
        <v>974</v>
      </c>
      <c r="C85" s="92"/>
      <c r="D85" s="92"/>
      <c r="E85" s="92"/>
      <c r="F85" s="92"/>
      <c r="G85" s="92"/>
      <c r="H85" s="92"/>
      <c r="I85" s="93"/>
      <c r="J85" s="94"/>
      <c r="K85" s="305">
        <v>0.05</v>
      </c>
      <c r="L85" s="859">
        <f>N78*K85</f>
        <v>59.664827951625789</v>
      </c>
      <c r="M85" s="860"/>
      <c r="N85" s="51"/>
    </row>
    <row r="86" spans="1:14" ht="15.75" thickBot="1">
      <c r="B86" s="822" t="s">
        <v>953</v>
      </c>
      <c r="C86" s="823"/>
      <c r="D86" s="823"/>
      <c r="E86" s="823"/>
      <c r="F86" s="823"/>
      <c r="G86" s="823"/>
      <c r="H86" s="823"/>
      <c r="I86" s="823"/>
      <c r="J86" s="823"/>
      <c r="K86" s="823"/>
      <c r="L86" s="823"/>
      <c r="M86" s="824"/>
      <c r="N86" s="52">
        <f>L83+L84+L85</f>
        <v>357.98896770975472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1551.2855267422703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1049</v>
      </c>
      <c r="C31" s="81" t="s">
        <v>1555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91181.65825861074</v>
      </c>
      <c r="L36" s="270"/>
      <c r="M36" s="271">
        <v>500</v>
      </c>
      <c r="N36" s="272">
        <f>K36/M36</f>
        <v>182.36331651722148</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69043.182634780998</v>
      </c>
      <c r="L37" s="270"/>
      <c r="M37" s="271">
        <v>500</v>
      </c>
      <c r="N37" s="272">
        <f>K37/M37</f>
        <v>138.08636526956201</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0.54131000000000007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320.99099178678347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862</v>
      </c>
      <c r="B48" s="43" t="str">
        <f>VLOOKUP(A48,MATERIALES!A4:D373,3,FALSE)</f>
        <v>Emulsión CRR-2m</v>
      </c>
      <c r="C48" s="281"/>
      <c r="D48" s="281"/>
      <c r="E48" s="281"/>
      <c r="F48" s="281"/>
      <c r="G48" s="281"/>
      <c r="H48" s="281"/>
      <c r="I48" s="268"/>
      <c r="J48" s="224" t="str">
        <f>VLOOKUP(A48,MATERIALES!A4:D373,2,FALSE)</f>
        <v>lt</v>
      </c>
      <c r="K48" s="282">
        <v>0.45</v>
      </c>
      <c r="L48" s="267"/>
      <c r="M48" s="402">
        <f>VLOOKUP(A48,MATERIALES!A4:D395,4,FALSE)</f>
        <v>1547.8455378453768</v>
      </c>
      <c r="N48" s="272">
        <f>K48*M48</f>
        <v>696.53049203041962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696.53049203041962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54.131</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1071.6524838172031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214.33049676344064</v>
      </c>
      <c r="M83" s="858"/>
      <c r="N83" s="51"/>
    </row>
    <row r="84" spans="1:14">
      <c r="B84" s="89" t="s">
        <v>973</v>
      </c>
      <c r="C84" s="90"/>
      <c r="D84" s="90"/>
      <c r="E84" s="90"/>
      <c r="F84" s="90"/>
      <c r="G84" s="90"/>
      <c r="H84" s="90"/>
      <c r="I84" s="87"/>
      <c r="J84" s="88"/>
      <c r="K84" s="304">
        <v>0.05</v>
      </c>
      <c r="L84" s="857">
        <f>N78*K84</f>
        <v>53.582624190860159</v>
      </c>
      <c r="M84" s="858"/>
      <c r="N84" s="51"/>
    </row>
    <row r="85" spans="1:14" ht="15.75" thickBot="1">
      <c r="B85" s="91" t="s">
        <v>974</v>
      </c>
      <c r="C85" s="92"/>
      <c r="D85" s="92"/>
      <c r="E85" s="92"/>
      <c r="F85" s="92"/>
      <c r="G85" s="92"/>
      <c r="H85" s="92"/>
      <c r="I85" s="93"/>
      <c r="J85" s="94"/>
      <c r="K85" s="305">
        <v>0.05</v>
      </c>
      <c r="L85" s="859">
        <f>N78*K85</f>
        <v>53.582624190860159</v>
      </c>
      <c r="M85" s="860"/>
      <c r="N85" s="51"/>
    </row>
    <row r="86" spans="1:14" ht="15.75" thickBot="1">
      <c r="B86" s="822" t="s">
        <v>953</v>
      </c>
      <c r="C86" s="823"/>
      <c r="D86" s="823"/>
      <c r="E86" s="823"/>
      <c r="F86" s="823"/>
      <c r="G86" s="823"/>
      <c r="H86" s="823"/>
      <c r="I86" s="823"/>
      <c r="J86" s="823"/>
      <c r="K86" s="823"/>
      <c r="L86" s="823"/>
      <c r="M86" s="824"/>
      <c r="N86" s="52">
        <f>L83+L84+L85</f>
        <v>321.49574514516092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1393.1482289623641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1556</v>
      </c>
      <c r="C31" s="81" t="s">
        <v>1557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91181.65825861074</v>
      </c>
      <c r="L36" s="270"/>
      <c r="M36" s="271">
        <v>400</v>
      </c>
      <c r="N36" s="272">
        <f>K36/M36</f>
        <v>227.95414564652685</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128727.0469533328</v>
      </c>
      <c r="L37" s="270"/>
      <c r="M37" s="271">
        <v>400</v>
      </c>
      <c r="N37" s="272">
        <f>K37/M37</f>
        <v>321.81761738333199</v>
      </c>
    </row>
    <row r="38" spans="1:14">
      <c r="A38" t="s">
        <v>176</v>
      </c>
      <c r="B38" s="871" t="str">
        <f>VLOOKUP(A38,EQUIPOS!A8:D154,3,FALSE)</f>
        <v xml:space="preserve">Compresor (barrido y soplado)
</v>
      </c>
      <c r="C38" s="872"/>
      <c r="D38" s="872"/>
      <c r="E38" s="872"/>
      <c r="F38" s="872"/>
      <c r="G38" s="872"/>
      <c r="H38" s="873"/>
      <c r="I38" s="267"/>
      <c r="J38" s="268"/>
      <c r="K38" s="269">
        <f>VLOOKUP(A38,EQUIPOS!A8:D165,4,FALSE)</f>
        <v>69043.182634780998</v>
      </c>
      <c r="L38" s="270"/>
      <c r="M38" s="271">
        <v>400</v>
      </c>
      <c r="N38" s="272">
        <f>K38/M38</f>
        <v>172.6079565869525</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69">
        <f>VLOOKUP(A39,EQUIPOS!A9:D166,4,FALSE)</f>
        <v>96545.285214999603</v>
      </c>
      <c r="L39" s="876">
        <v>400</v>
      </c>
      <c r="M39" s="877"/>
      <c r="N39" s="272">
        <f>K39/L39</f>
        <v>241.36321303749901</v>
      </c>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N75*M41</f>
        <v>1.010032011295025</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964.75296466560542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1061.379797379687</v>
      </c>
      <c r="N48" s="272">
        <f>K48*M48</f>
        <v>1942.3250292048274</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59702.613602607387</v>
      </c>
      <c r="N49" s="272">
        <f>K49*M49</f>
        <v>1134.3496584495404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3076.6746876543675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909">
        <f>VLOOKUP(A58,TRANSPORTE!A5:D117,4,FALSE)</f>
        <v>1234.2754057176401</v>
      </c>
      <c r="M58" s="910"/>
      <c r="N58" s="287">
        <f>K58*L58</f>
        <v>23.45123270863516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23.45123270863516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101.00320112950249</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4165.8820861581098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833.17641723162205</v>
      </c>
      <c r="M82" s="858"/>
      <c r="N82" s="51"/>
    </row>
    <row r="83" spans="1:14">
      <c r="B83" s="89" t="s">
        <v>973</v>
      </c>
      <c r="C83" s="90"/>
      <c r="D83" s="90"/>
      <c r="E83" s="90"/>
      <c r="F83" s="90"/>
      <c r="G83" s="90"/>
      <c r="H83" s="90"/>
      <c r="I83" s="87"/>
      <c r="J83" s="88"/>
      <c r="K83" s="304">
        <v>0.05</v>
      </c>
      <c r="L83" s="857">
        <f>N77*K83</f>
        <v>208.29410430790551</v>
      </c>
      <c r="M83" s="858"/>
      <c r="N83" s="51"/>
    </row>
    <row r="84" spans="1:14" ht="15.75" thickBot="1">
      <c r="B84" s="91" t="s">
        <v>974</v>
      </c>
      <c r="C84" s="92"/>
      <c r="D84" s="92"/>
      <c r="E84" s="92"/>
      <c r="F84" s="92"/>
      <c r="G84" s="92"/>
      <c r="H84" s="92"/>
      <c r="I84" s="93"/>
      <c r="J84" s="94"/>
      <c r="K84" s="305">
        <v>0.05</v>
      </c>
      <c r="L84" s="859">
        <f>N77*K84</f>
        <v>208.29410430790551</v>
      </c>
      <c r="M84" s="860"/>
      <c r="N84" s="51"/>
    </row>
    <row r="85" spans="1:14" ht="15.75" thickBot="1">
      <c r="B85" s="822" t="s">
        <v>953</v>
      </c>
      <c r="C85" s="823"/>
      <c r="D85" s="823"/>
      <c r="E85" s="823"/>
      <c r="F85" s="823"/>
      <c r="G85" s="823"/>
      <c r="H85" s="823"/>
      <c r="I85" s="823"/>
      <c r="J85" s="823"/>
      <c r="K85" s="823"/>
      <c r="L85" s="823"/>
      <c r="M85" s="824"/>
      <c r="N85" s="52">
        <f>L82+L83+L84</f>
        <v>1249.7646258474329</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5415.6467120055422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5" t="s">
        <v>2218</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2219</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8"/>
      <c r="K117" s="888"/>
      <c r="L117" s="888"/>
      <c r="M117" s="888"/>
      <c r="N117" s="889"/>
    </row>
    <row r="118" spans="2:14" ht="15.75" thickBot="1">
      <c r="B118" s="261" t="s">
        <v>2221</v>
      </c>
      <c r="C118" s="393"/>
      <c r="D118" s="393"/>
      <c r="E118" s="57"/>
      <c r="F118" s="57"/>
      <c r="G118" s="57"/>
      <c r="H118" s="57"/>
      <c r="I118" s="57"/>
      <c r="J118" s="890"/>
      <c r="K118" s="890"/>
      <c r="L118" s="890"/>
      <c r="M118" s="890"/>
      <c r="N118" s="891"/>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1558</v>
      </c>
      <c r="C31" s="81" t="s">
        <v>1559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91181.65825861074</v>
      </c>
      <c r="L36" s="270"/>
      <c r="M36" s="271">
        <v>400</v>
      </c>
      <c r="N36" s="272">
        <f>K36/M36</f>
        <v>227.95414564652685</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128727.0469533328</v>
      </c>
      <c r="L37" s="270"/>
      <c r="M37" s="271">
        <v>400</v>
      </c>
      <c r="N37" s="272">
        <f>K37/M37</f>
        <v>321.81761738333199</v>
      </c>
    </row>
    <row r="38" spans="1:14">
      <c r="A38" t="s">
        <v>176</v>
      </c>
      <c r="B38" s="871" t="str">
        <f>VLOOKUP(A38,EQUIPOS!A8:D154,3,FALSE)</f>
        <v xml:space="preserve">Compresor (barrido y soplado)
</v>
      </c>
      <c r="C38" s="872"/>
      <c r="D38" s="872"/>
      <c r="E38" s="872"/>
      <c r="F38" s="872"/>
      <c r="G38" s="872"/>
      <c r="H38" s="873"/>
      <c r="I38" s="267"/>
      <c r="J38" s="268"/>
      <c r="K38" s="269">
        <f>VLOOKUP(A38,EQUIPOS!A8:D165,4,FALSE)</f>
        <v>69043.182634780998</v>
      </c>
      <c r="L38" s="270"/>
      <c r="M38" s="271">
        <v>400</v>
      </c>
      <c r="N38" s="272">
        <f>K38/M38</f>
        <v>172.6079565869525</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69">
        <f>VLOOKUP(A39,EQUIPOS!A9:D166,4,FALSE)</f>
        <v>96545.285214999603</v>
      </c>
      <c r="L39" s="876">
        <v>400</v>
      </c>
      <c r="M39" s="877"/>
      <c r="N39" s="272">
        <f>K39/L39</f>
        <v>241.36321303749901</v>
      </c>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1.010032011295025</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964.75296466560542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1.5</v>
      </c>
      <c r="L48" s="267"/>
      <c r="M48" s="402">
        <f>VLOOKUP(A48,MATERIALES!A5:D396,4,FALSE)</f>
        <v>1061.379797379687</v>
      </c>
      <c r="N48" s="272">
        <f>K48*M48</f>
        <v>1592.0696960695304</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1.2999999999999999E-2</v>
      </c>
      <c r="L49" s="267"/>
      <c r="M49" s="402">
        <f>VLOOKUP(A49,MATERIALES!A6:D397,4,FALSE)</f>
        <v>59702.613602607387</v>
      </c>
      <c r="N49" s="272">
        <f>K49*M49</f>
        <v>776.13397683389599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2368.2036729034262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909">
        <f>VLOOKUP(A58,TRANSPORTE!A5:D117,4,FALSE)</f>
        <v>1234.2754057176401</v>
      </c>
      <c r="M58" s="910"/>
      <c r="N58" s="287">
        <f>K58*L58</f>
        <v>16.045580274329321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16.045580274329321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101.00320112950249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3450.0054189728635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690.00108379457276</v>
      </c>
      <c r="M83" s="858"/>
      <c r="N83" s="51"/>
    </row>
    <row r="84" spans="1:14">
      <c r="B84" s="89" t="s">
        <v>973</v>
      </c>
      <c r="C84" s="90"/>
      <c r="D84" s="90"/>
      <c r="E84" s="90"/>
      <c r="F84" s="90"/>
      <c r="G84" s="90"/>
      <c r="H84" s="90"/>
      <c r="I84" s="87"/>
      <c r="J84" s="88"/>
      <c r="K84" s="304">
        <v>0.05</v>
      </c>
      <c r="L84" s="857">
        <f>N78*K84</f>
        <v>172.50027094864319</v>
      </c>
      <c r="M84" s="858"/>
      <c r="N84" s="51"/>
    </row>
    <row r="85" spans="1:14" ht="15.75" thickBot="1">
      <c r="B85" s="91" t="s">
        <v>974</v>
      </c>
      <c r="C85" s="92"/>
      <c r="D85" s="92"/>
      <c r="E85" s="92"/>
      <c r="F85" s="92"/>
      <c r="G85" s="92"/>
      <c r="H85" s="92"/>
      <c r="I85" s="93"/>
      <c r="J85" s="94"/>
      <c r="K85" s="305">
        <v>0.05</v>
      </c>
      <c r="L85" s="859">
        <f>N78*K85</f>
        <v>172.50027094864319</v>
      </c>
      <c r="M85" s="860"/>
      <c r="N85" s="51"/>
    </row>
    <row r="86" spans="1:14" ht="15.75" thickBot="1">
      <c r="B86" s="822" t="s">
        <v>953</v>
      </c>
      <c r="C86" s="823"/>
      <c r="D86" s="823"/>
      <c r="E86" s="823"/>
      <c r="F86" s="823"/>
      <c r="G86" s="823"/>
      <c r="H86" s="823"/>
      <c r="I86" s="823"/>
      <c r="J86" s="823"/>
      <c r="K86" s="823"/>
      <c r="L86" s="823"/>
      <c r="M86" s="824"/>
      <c r="N86" s="52">
        <f>L83+L84+L85</f>
        <v>1035.0016256918591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4485.0070446647223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1560</v>
      </c>
      <c r="C31" s="81" t="s">
        <v>1561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91181.65825861074</v>
      </c>
      <c r="L36" s="270"/>
      <c r="M36" s="271">
        <v>400</v>
      </c>
      <c r="N36" s="272">
        <f>K36/M36</f>
        <v>227.95414564652685</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128727.0469533328</v>
      </c>
      <c r="L37" s="270"/>
      <c r="M37" s="271">
        <v>400</v>
      </c>
      <c r="N37" s="272">
        <f>K37/M37</f>
        <v>321.81761738333199</v>
      </c>
    </row>
    <row r="38" spans="1:14">
      <c r="A38" t="s">
        <v>176</v>
      </c>
      <c r="B38" s="871" t="str">
        <f>VLOOKUP(A38,EQUIPOS!A8:D154,3,FALSE)</f>
        <v xml:space="preserve">Compresor (barrido y soplado)
</v>
      </c>
      <c r="C38" s="872"/>
      <c r="D38" s="872"/>
      <c r="E38" s="872"/>
      <c r="F38" s="872"/>
      <c r="G38" s="872"/>
      <c r="H38" s="873"/>
      <c r="I38" s="267"/>
      <c r="J38" s="268"/>
      <c r="K38" s="269">
        <f>VLOOKUP(A38,EQUIPOS!A8:D165,4,FALSE)</f>
        <v>69043.182634780998</v>
      </c>
      <c r="L38" s="270"/>
      <c r="M38" s="271">
        <v>400</v>
      </c>
      <c r="N38" s="272">
        <f>K38/M38</f>
        <v>172.6079565869525</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69">
        <f>VLOOKUP(A39,EQUIPOS!A9:D166,4,FALSE)</f>
        <v>96545.285214999603</v>
      </c>
      <c r="L39" s="876">
        <v>400</v>
      </c>
      <c r="M39" s="877"/>
      <c r="N39" s="272">
        <f>K39/L39</f>
        <v>241.36321303749901</v>
      </c>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1.010032011295025</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964.75296466560542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1061.379797379687</v>
      </c>
      <c r="N48" s="272">
        <f>K48*M48</f>
        <v>1942.3250292048274</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59702.613602607387</v>
      </c>
      <c r="N49" s="272">
        <f>K49*M49</f>
        <v>1134.3496584495404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3076.6746876543675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909">
        <f>VLOOKUP(A58,TRANSPORTE!A5:D117,4,FALSE)</f>
        <v>1234.2754057176401</v>
      </c>
      <c r="M58" s="910"/>
      <c r="N58" s="287">
        <f>K58*L58</f>
        <v>23.45123270863516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23.45123270863516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66">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467">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SUM(N69:N75)</f>
        <v>101.00320112950249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4165.8820861581098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833.17641723162205</v>
      </c>
      <c r="M83" s="858"/>
      <c r="N83" s="51"/>
    </row>
    <row r="84" spans="1:14">
      <c r="B84" s="89" t="s">
        <v>973</v>
      </c>
      <c r="C84" s="90"/>
      <c r="D84" s="90"/>
      <c r="E84" s="90"/>
      <c r="F84" s="90"/>
      <c r="G84" s="90"/>
      <c r="H84" s="90"/>
      <c r="I84" s="87"/>
      <c r="J84" s="88"/>
      <c r="K84" s="304">
        <v>0.05</v>
      </c>
      <c r="L84" s="857">
        <f>N78*K84</f>
        <v>208.29410430790551</v>
      </c>
      <c r="M84" s="858"/>
      <c r="N84" s="51"/>
    </row>
    <row r="85" spans="1:14" ht="15.75" thickBot="1">
      <c r="B85" s="91" t="s">
        <v>974</v>
      </c>
      <c r="C85" s="92"/>
      <c r="D85" s="92"/>
      <c r="E85" s="92"/>
      <c r="F85" s="92"/>
      <c r="G85" s="92"/>
      <c r="H85" s="92"/>
      <c r="I85" s="93"/>
      <c r="J85" s="94"/>
      <c r="K85" s="305">
        <v>0.05</v>
      </c>
      <c r="L85" s="859">
        <f>N78*K85</f>
        <v>208.29410430790551</v>
      </c>
      <c r="M85" s="860"/>
      <c r="N85" s="51"/>
    </row>
    <row r="86" spans="1:14" ht="15.75" thickBot="1">
      <c r="B86" s="822" t="s">
        <v>953</v>
      </c>
      <c r="C86" s="823"/>
      <c r="D86" s="823"/>
      <c r="E86" s="823"/>
      <c r="F86" s="823"/>
      <c r="G86" s="823"/>
      <c r="H86" s="823"/>
      <c r="I86" s="823"/>
      <c r="J86" s="823"/>
      <c r="K86" s="823"/>
      <c r="L86" s="823"/>
      <c r="M86" s="824"/>
      <c r="N86" s="52">
        <f>L83+L84+L85</f>
        <v>1249.7646258474329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5415.6467120055422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1562</v>
      </c>
      <c r="C31" s="81" t="s">
        <v>2059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91181.65825861074</v>
      </c>
      <c r="L36" s="270"/>
      <c r="M36" s="271">
        <v>400</v>
      </c>
      <c r="N36" s="272">
        <f>K36/M36</f>
        <v>227.95414564652685</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128727.0469533328</v>
      </c>
      <c r="L37" s="270"/>
      <c r="M37" s="271">
        <v>400</v>
      </c>
      <c r="N37" s="272">
        <f>K37/M37</f>
        <v>321.81761738333199</v>
      </c>
    </row>
    <row r="38" spans="1:14">
      <c r="A38" t="s">
        <v>176</v>
      </c>
      <c r="B38" s="871" t="str">
        <f>VLOOKUP(A38,EQUIPOS!A8:D154,3,FALSE)</f>
        <v xml:space="preserve">Compresor (barrido y soplado)
</v>
      </c>
      <c r="C38" s="872"/>
      <c r="D38" s="872"/>
      <c r="E38" s="872"/>
      <c r="F38" s="872"/>
      <c r="G38" s="872"/>
      <c r="H38" s="873"/>
      <c r="I38" s="267"/>
      <c r="J38" s="268"/>
      <c r="K38" s="269">
        <f>VLOOKUP(A38,EQUIPOS!A8:D165,4,FALSE)</f>
        <v>69043.182634780998</v>
      </c>
      <c r="L38" s="270"/>
      <c r="M38" s="271">
        <v>400</v>
      </c>
      <c r="N38" s="272">
        <f>K38/M38</f>
        <v>172.6079565869525</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69">
        <f>VLOOKUP(A39,EQUIPOS!A9:D166,4,FALSE)</f>
        <v>96545.285214999603</v>
      </c>
      <c r="L39" s="876">
        <v>400</v>
      </c>
      <c r="M39" s="877"/>
      <c r="N39" s="272">
        <f>K39/L39</f>
        <v>241.36321303749901</v>
      </c>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1.010032011295025</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964.75296466560542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761</v>
      </c>
      <c r="B48" s="43" t="str">
        <f>VLOOKUP(A48,MATERIALES!A5:D373,3,FALSE)</f>
        <v>Agregado para tratamiento superf. Simple</v>
      </c>
      <c r="C48" s="281"/>
      <c r="D48" s="281"/>
      <c r="E48" s="281"/>
      <c r="F48" s="281"/>
      <c r="G48" s="281"/>
      <c r="H48" s="281"/>
      <c r="I48" s="268"/>
      <c r="J48" s="224" t="str">
        <f>VLOOKUP(A48,MATERIALES!A4:D373,2,FALSE)</f>
        <v>m3</v>
      </c>
      <c r="K48" s="282">
        <v>1.2999999999999999E-2</v>
      </c>
      <c r="L48" s="267"/>
      <c r="M48" s="402">
        <f>VLOOKUP(A48,MATERIALES!A5:D396,4,FALSE)</f>
        <v>59702.613602607387</v>
      </c>
      <c r="N48" s="272">
        <f>K48*M48</f>
        <v>776.13397683389599</v>
      </c>
    </row>
    <row r="49" spans="1:14">
      <c r="A49" s="108" t="s">
        <v>860</v>
      </c>
      <c r="B49" s="43" t="str">
        <f>VLOOKUP(A49,MATERIALES!A6:D373,3,FALSE)</f>
        <v>Emulsión CRR-2</v>
      </c>
      <c r="C49" s="281"/>
      <c r="D49" s="281"/>
      <c r="E49" s="281"/>
      <c r="F49" s="281"/>
      <c r="G49" s="281"/>
      <c r="H49" s="281"/>
      <c r="I49" s="268"/>
      <c r="J49" s="224" t="str">
        <f>VLOOKUP(A49,MATERIALES!A5:D373,2,FALSE)</f>
        <v>lt</v>
      </c>
      <c r="K49" s="282">
        <v>1.5</v>
      </c>
      <c r="L49" s="267"/>
      <c r="M49" s="402">
        <f>VLOOKUP(A49,MATERIALES!A6:D397,4,FALSE)</f>
        <v>1061.379797379687</v>
      </c>
      <c r="N49" s="272">
        <f>K49*M49</f>
        <v>1592.0696960695304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2368.2036729034262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909">
        <f>VLOOKUP(A58,TRANSPORTE!A5:D117,4,FALSE)</f>
        <v>1234.2754057176401</v>
      </c>
      <c r="M58" s="910"/>
      <c r="N58" s="287">
        <f>K58*L58</f>
        <v>16.045580274329321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16.045580274329321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5">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101.00320112950249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3450.0054189728635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690.00108379457276</v>
      </c>
      <c r="M83" s="858"/>
      <c r="N83" s="51"/>
    </row>
    <row r="84" spans="1:14">
      <c r="B84" s="89" t="s">
        <v>973</v>
      </c>
      <c r="C84" s="90"/>
      <c r="D84" s="90"/>
      <c r="E84" s="90"/>
      <c r="F84" s="90"/>
      <c r="G84" s="90"/>
      <c r="H84" s="90"/>
      <c r="I84" s="87"/>
      <c r="J84" s="88"/>
      <c r="K84" s="304">
        <v>0.05</v>
      </c>
      <c r="L84" s="857">
        <f>N78*K84</f>
        <v>172.50027094864319</v>
      </c>
      <c r="M84" s="858"/>
      <c r="N84" s="51"/>
    </row>
    <row r="85" spans="1:14" ht="15.75" thickBot="1">
      <c r="B85" s="91" t="s">
        <v>974</v>
      </c>
      <c r="C85" s="92"/>
      <c r="D85" s="92"/>
      <c r="E85" s="92"/>
      <c r="F85" s="92"/>
      <c r="G85" s="92"/>
      <c r="H85" s="92"/>
      <c r="I85" s="93"/>
      <c r="J85" s="94"/>
      <c r="K85" s="305">
        <v>0.05</v>
      </c>
      <c r="L85" s="859">
        <f>N78*K85</f>
        <v>172.50027094864319</v>
      </c>
      <c r="M85" s="860"/>
      <c r="N85" s="51"/>
    </row>
    <row r="86" spans="1:14" ht="15.75" thickBot="1">
      <c r="B86" s="822" t="s">
        <v>953</v>
      </c>
      <c r="C86" s="823"/>
      <c r="D86" s="823"/>
      <c r="E86" s="823"/>
      <c r="F86" s="823"/>
      <c r="G86" s="823"/>
      <c r="H86" s="823"/>
      <c r="I86" s="823"/>
      <c r="J86" s="823"/>
      <c r="K86" s="823"/>
      <c r="L86" s="823"/>
      <c r="M86" s="824"/>
      <c r="N86" s="52">
        <f>L83+L84+L85</f>
        <v>1035.0016256918591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4485.0070446647223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1563</v>
      </c>
      <c r="C31" s="81" t="s">
        <v>1564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91181.65825861074</v>
      </c>
      <c r="L36" s="270"/>
      <c r="M36" s="283">
        <v>275</v>
      </c>
      <c r="N36" s="272">
        <f>K36/M36</f>
        <v>331.56966639494817</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128727.0469533328</v>
      </c>
      <c r="L37" s="270"/>
      <c r="M37" s="283">
        <f>M36</f>
        <v>275</v>
      </c>
      <c r="N37" s="272">
        <f>K37/M37</f>
        <v>468.09835255757383</v>
      </c>
    </row>
    <row r="38" spans="1:14">
      <c r="A38" t="s">
        <v>176</v>
      </c>
      <c r="B38" s="871" t="str">
        <f>VLOOKUP(A38,EQUIPOS!A8:D154,3,FALSE)</f>
        <v xml:space="preserve">Compresor (barrido y soplado)
</v>
      </c>
      <c r="C38" s="872"/>
      <c r="D38" s="872"/>
      <c r="E38" s="872"/>
      <c r="F38" s="872"/>
      <c r="G38" s="872"/>
      <c r="H38" s="873"/>
      <c r="I38" s="267"/>
      <c r="J38" s="268"/>
      <c r="K38" s="269">
        <f>VLOOKUP(A38,EQUIPOS!A8:D165,4,FALSE)</f>
        <v>69043.182634780998</v>
      </c>
      <c r="L38" s="270"/>
      <c r="M38" s="283">
        <v>275</v>
      </c>
      <c r="N38" s="272">
        <f>K38/M38</f>
        <v>251.06611867193089</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69">
        <f>VLOOKUP(A39,EQUIPOS!A9:D166,4,FALSE)</f>
        <v>96545.285214999603</v>
      </c>
      <c r="L39" s="952">
        <v>275</v>
      </c>
      <c r="M39" s="953"/>
      <c r="N39" s="272">
        <f>K39/L39</f>
        <v>351.07376441818036</v>
      </c>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1.4691374709745819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1403.2770395136081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2.5000000000000001E-2</v>
      </c>
      <c r="L48" s="267"/>
      <c r="M48" s="402">
        <f>VLOOKUP(A48,MATERIALES!A5:D396,4,FALSE)</f>
        <v>59702.613602607387</v>
      </c>
      <c r="N48" s="272">
        <f>K48*M48</f>
        <v>1492.5653400651847</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1.2999999999999999E-2</v>
      </c>
      <c r="L49" s="267"/>
      <c r="M49" s="402">
        <f>VLOOKUP(A49,MATERIALES!A6:D397,4,FALSE)</f>
        <v>59702.613602607387</v>
      </c>
      <c r="N49" s="272">
        <f>K49*M49</f>
        <v>776.13397683389599</v>
      </c>
    </row>
    <row r="50" spans="1:14">
      <c r="A50" t="s">
        <v>860</v>
      </c>
      <c r="B50" s="43" t="str">
        <f>VLOOKUP(A50,MATERIALES!A6:D373,3,FALSE)</f>
        <v>Emulsión CRR-2</v>
      </c>
      <c r="C50" s="281"/>
      <c r="D50" s="281"/>
      <c r="E50" s="281"/>
      <c r="F50" s="281"/>
      <c r="G50" s="281"/>
      <c r="H50" s="281"/>
      <c r="I50" s="268"/>
      <c r="J50" s="224" t="str">
        <f>VLOOKUP(A50,MATERIALES!A6:D373,2,FALSE)</f>
        <v>lt</v>
      </c>
      <c r="K50" s="282">
        <v>4.24</v>
      </c>
      <c r="L50" s="267"/>
      <c r="M50" s="402">
        <f>VLOOKUP(A50,MATERIALES!A6:D398,4,FALSE)</f>
        <v>1061.379797379687</v>
      </c>
      <c r="N50" s="272">
        <f>K50*M50</f>
        <v>4500.2503408898729</v>
      </c>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6768.9496577889531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909">
        <f>VLOOKUP(A58,TRANSPORTE!A5:D117,4,FALSE)</f>
        <v>1234.2754057176401</v>
      </c>
      <c r="M58" s="910"/>
      <c r="N58" s="287">
        <f>K58*L58</f>
        <v>46.902465417270321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46.902465417270321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04">
        <v>2200</v>
      </c>
      <c r="N69" s="395">
        <f>K69/M69</f>
        <v>48.493747097458176</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405">
        <v>2200</v>
      </c>
      <c r="N70" s="395">
        <f>K70/M70</f>
        <v>98.42</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SUM(N69:N75)</f>
        <v>146.91374709745818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8366.0429098172899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1673.2085819634581</v>
      </c>
      <c r="M83" s="858"/>
      <c r="N83" s="51"/>
    </row>
    <row r="84" spans="1:14">
      <c r="B84" s="89" t="s">
        <v>973</v>
      </c>
      <c r="C84" s="90"/>
      <c r="D84" s="90"/>
      <c r="E84" s="90"/>
      <c r="F84" s="90"/>
      <c r="G84" s="90"/>
      <c r="H84" s="90"/>
      <c r="I84" s="87"/>
      <c r="J84" s="88"/>
      <c r="K84" s="304">
        <v>0.05</v>
      </c>
      <c r="L84" s="857">
        <f>N78*K84</f>
        <v>418.30214549086452</v>
      </c>
      <c r="M84" s="858"/>
      <c r="N84" s="51"/>
    </row>
    <row r="85" spans="1:14" ht="15.75" thickBot="1">
      <c r="B85" s="91" t="s">
        <v>974</v>
      </c>
      <c r="C85" s="92"/>
      <c r="D85" s="92"/>
      <c r="E85" s="92"/>
      <c r="F85" s="92"/>
      <c r="G85" s="92"/>
      <c r="H85" s="92"/>
      <c r="I85" s="93"/>
      <c r="J85" s="94"/>
      <c r="K85" s="305">
        <v>0.05</v>
      </c>
      <c r="L85" s="859">
        <f>N78*K85</f>
        <v>418.30214549086452</v>
      </c>
      <c r="M85" s="860"/>
      <c r="N85" s="51"/>
    </row>
    <row r="86" spans="1:14" ht="15.75" thickBot="1">
      <c r="B86" s="822" t="s">
        <v>953</v>
      </c>
      <c r="C86" s="823"/>
      <c r="D86" s="823"/>
      <c r="E86" s="823"/>
      <c r="F86" s="823"/>
      <c r="G86" s="823"/>
      <c r="H86" s="823"/>
      <c r="I86" s="823"/>
      <c r="J86" s="823"/>
      <c r="K86" s="823"/>
      <c r="L86" s="823"/>
      <c r="M86" s="824"/>
      <c r="N86" s="52">
        <f>L83+L84+L85</f>
        <v>2509.8128729451869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10875.855782762477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1565</v>
      </c>
      <c r="C31" s="81" t="s">
        <v>1566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91181.65825861074</v>
      </c>
      <c r="L36" s="270"/>
      <c r="M36" s="283">
        <v>275</v>
      </c>
      <c r="N36" s="272">
        <f>K36/M36</f>
        <v>331.56966639494817</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128727.0469533328</v>
      </c>
      <c r="L37" s="270"/>
      <c r="M37" s="283">
        <v>275</v>
      </c>
      <c r="N37" s="272">
        <f>K37/M37</f>
        <v>468.09835255757383</v>
      </c>
    </row>
    <row r="38" spans="1:14">
      <c r="A38" t="s">
        <v>176</v>
      </c>
      <c r="B38" s="871" t="str">
        <f>VLOOKUP(A38,EQUIPOS!A8:D154,3,FALSE)</f>
        <v xml:space="preserve">Compresor (barrido y soplado)
</v>
      </c>
      <c r="C38" s="872"/>
      <c r="D38" s="872"/>
      <c r="E38" s="872"/>
      <c r="F38" s="872"/>
      <c r="G38" s="872"/>
      <c r="H38" s="873"/>
      <c r="I38" s="267"/>
      <c r="J38" s="268"/>
      <c r="K38" s="269">
        <f>VLOOKUP(A38,EQUIPOS!A8:D165,4,FALSE)</f>
        <v>69043.182634780998</v>
      </c>
      <c r="L38" s="270"/>
      <c r="M38" s="283">
        <v>275</v>
      </c>
      <c r="N38" s="272">
        <f>K38/M38</f>
        <v>251.06611867193089</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69">
        <f>VLOOKUP(A39,EQUIPOS!A9:D166,4,FALSE)</f>
        <v>96545.285214999603</v>
      </c>
      <c r="L39" s="952">
        <v>275</v>
      </c>
      <c r="M39" s="953"/>
      <c r="N39" s="272">
        <f>K39/L39</f>
        <v>351.07376441818036</v>
      </c>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1.4691374709745819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1403.2770395136081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1.9E-2</v>
      </c>
      <c r="L48" s="267"/>
      <c r="M48" s="402">
        <f>VLOOKUP(A48,MATERIALES!A5:D396,4,FALSE)</f>
        <v>59702.613602607387</v>
      </c>
      <c r="N48" s="272">
        <f>K48*M48</f>
        <v>1134.3496584495404</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0.01</v>
      </c>
      <c r="L49" s="267"/>
      <c r="M49" s="402">
        <f>VLOOKUP(A49,MATERIALES!A6:D397,4,FALSE)</f>
        <v>59702.613602607387</v>
      </c>
      <c r="N49" s="272">
        <f>K49*M49</f>
        <v>597.02613602607391</v>
      </c>
    </row>
    <row r="50" spans="1:14">
      <c r="A50" t="s">
        <v>860</v>
      </c>
      <c r="B50" s="43" t="str">
        <f>VLOOKUP(A50,MATERIALES!A6:D373,3,FALSE)</f>
        <v>Emulsión CRR-2</v>
      </c>
      <c r="C50" s="281"/>
      <c r="D50" s="281"/>
      <c r="E50" s="281"/>
      <c r="F50" s="281"/>
      <c r="G50" s="281"/>
      <c r="H50" s="281"/>
      <c r="I50" s="268"/>
      <c r="J50" s="224" t="str">
        <f>VLOOKUP(A50,MATERIALES!A6:D373,2,FALSE)</f>
        <v>lt</v>
      </c>
      <c r="K50" s="282">
        <v>3.24</v>
      </c>
      <c r="L50" s="267"/>
      <c r="M50" s="402">
        <f>VLOOKUP(A50,MATERIALES!A6:D398,4,FALSE)</f>
        <v>1061.379797379687</v>
      </c>
      <c r="N50" s="272">
        <f>K50*M50</f>
        <v>3438.8705435101861</v>
      </c>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5170.2463379858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909">
        <f>VLOOKUP(A58,TRANSPORTE!A5:D117,4,FALSE)</f>
        <v>1234.2754057176401</v>
      </c>
      <c r="M58" s="910"/>
      <c r="N58" s="287">
        <f>K58*L58</f>
        <v>35.793986765811567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35.793986765811567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06">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146.91374709745818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6756.2311113626783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1351.2462222725358</v>
      </c>
      <c r="M83" s="858"/>
      <c r="N83" s="51"/>
    </row>
    <row r="84" spans="1:14">
      <c r="B84" s="89" t="s">
        <v>973</v>
      </c>
      <c r="C84" s="90"/>
      <c r="D84" s="90"/>
      <c r="E84" s="90"/>
      <c r="F84" s="90"/>
      <c r="G84" s="90"/>
      <c r="H84" s="90"/>
      <c r="I84" s="87"/>
      <c r="J84" s="88"/>
      <c r="K84" s="304">
        <v>0.05</v>
      </c>
      <c r="L84" s="857">
        <f>N78*K84</f>
        <v>337.81155556813394</v>
      </c>
      <c r="M84" s="858"/>
      <c r="N84" s="51"/>
    </row>
    <row r="85" spans="1:14" ht="15.75" thickBot="1">
      <c r="B85" s="91" t="s">
        <v>974</v>
      </c>
      <c r="C85" s="92"/>
      <c r="D85" s="92"/>
      <c r="E85" s="92"/>
      <c r="F85" s="92"/>
      <c r="G85" s="92"/>
      <c r="H85" s="92"/>
      <c r="I85" s="93"/>
      <c r="J85" s="94"/>
      <c r="K85" s="305">
        <v>0.05</v>
      </c>
      <c r="L85" s="859">
        <f>N78*K85</f>
        <v>337.81155556813394</v>
      </c>
      <c r="M85" s="860"/>
      <c r="N85" s="51"/>
    </row>
    <row r="86" spans="1:14" ht="15.75" thickBot="1">
      <c r="B86" s="822" t="s">
        <v>953</v>
      </c>
      <c r="C86" s="823"/>
      <c r="D86" s="823"/>
      <c r="E86" s="823"/>
      <c r="F86" s="823"/>
      <c r="G86" s="823"/>
      <c r="H86" s="823"/>
      <c r="I86" s="823"/>
      <c r="J86" s="823"/>
      <c r="K86" s="823"/>
      <c r="L86" s="823"/>
      <c r="M86" s="824"/>
      <c r="N86" s="52">
        <f>L83+L84+L85</f>
        <v>2026.8693334088034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8783.1004447714822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1568</v>
      </c>
      <c r="C31" s="81" t="s">
        <v>1567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91181.65825861074</v>
      </c>
      <c r="L36" s="270"/>
      <c r="M36" s="271">
        <v>275</v>
      </c>
      <c r="N36" s="272">
        <f>K36/M36</f>
        <v>331.56966639494817</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128727.0469533328</v>
      </c>
      <c r="L37" s="270"/>
      <c r="M37" s="271">
        <v>275</v>
      </c>
      <c r="N37" s="272">
        <f>K37/M37</f>
        <v>468.09835255757383</v>
      </c>
    </row>
    <row r="38" spans="1:14">
      <c r="A38" t="s">
        <v>176</v>
      </c>
      <c r="B38" s="871" t="str">
        <f>VLOOKUP(A38,EQUIPOS!A8:D154,3,FALSE)</f>
        <v xml:space="preserve">Compresor (barrido y soplado)
</v>
      </c>
      <c r="C38" s="872"/>
      <c r="D38" s="872"/>
      <c r="E38" s="872"/>
      <c r="F38" s="872"/>
      <c r="G38" s="872"/>
      <c r="H38" s="873"/>
      <c r="I38" s="267"/>
      <c r="J38" s="268"/>
      <c r="K38" s="269">
        <f>VLOOKUP(A38,EQUIPOS!A8:D165,4,FALSE)</f>
        <v>69043.182634780998</v>
      </c>
      <c r="L38" s="270"/>
      <c r="M38" s="271">
        <v>275</v>
      </c>
      <c r="N38" s="272">
        <f>K38/M38</f>
        <v>251.06611867193089</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69">
        <f>VLOOKUP(A39,EQUIPOS!A9:D166,4,FALSE)</f>
        <v>96545.285214999603</v>
      </c>
      <c r="L39" s="876">
        <v>275</v>
      </c>
      <c r="M39" s="877"/>
      <c r="N39" s="272">
        <f>K39/L39</f>
        <v>351.07376441818036</v>
      </c>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1.4691374709745819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1403.2770395136081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2.5000000000000001E-2</v>
      </c>
      <c r="L48" s="267"/>
      <c r="M48" s="402">
        <f>VLOOKUP(A48,MATERIALES!A5:D396,4,FALSE)</f>
        <v>59702.613602607387</v>
      </c>
      <c r="N48" s="272">
        <f>K48*M48</f>
        <v>1492.5653400651847</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1.2999999999999999E-2</v>
      </c>
      <c r="L49" s="267"/>
      <c r="M49" s="402">
        <f>VLOOKUP(A49,MATERIALES!A6:D397,4,FALSE)</f>
        <v>59702.613602607387</v>
      </c>
      <c r="N49" s="272">
        <f>K49*M49</f>
        <v>776.13397683389599</v>
      </c>
    </row>
    <row r="50" spans="1:14">
      <c r="A50" t="s">
        <v>862</v>
      </c>
      <c r="B50" s="43" t="str">
        <f>VLOOKUP(A50,MATERIALES!A6:D373,3,FALSE)</f>
        <v>Emulsión CRR-2m</v>
      </c>
      <c r="C50" s="281"/>
      <c r="D50" s="281"/>
      <c r="E50" s="281"/>
      <c r="F50" s="281"/>
      <c r="G50" s="281"/>
      <c r="H50" s="281"/>
      <c r="I50" s="268"/>
      <c r="J50" s="224" t="str">
        <f>VLOOKUP(A50,MATERIALES!A6:D642,2,FALSE)</f>
        <v>lt</v>
      </c>
      <c r="K50" s="282">
        <v>4.24</v>
      </c>
      <c r="L50" s="267"/>
      <c r="M50" s="402">
        <f>VLOOKUP(A50,MATERIALES!A6:D398,4,FALSE)</f>
        <v>1547.8455378453768</v>
      </c>
      <c r="N50" s="272">
        <f>K50*M50</f>
        <v>6562.8650804643985</v>
      </c>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8831.5643973634797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909">
        <f>VLOOKUP(A58,TRANSPORTE!A5:D117,4,FALSE)</f>
        <v>1234.2754057176401</v>
      </c>
      <c r="M58" s="910"/>
      <c r="N58" s="287">
        <f>K58*L58</f>
        <v>46.902465417270321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46.902465417270321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146.91374709745818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10428.657649391816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2085.7315298783633</v>
      </c>
      <c r="M83" s="858"/>
      <c r="N83" s="51"/>
    </row>
    <row r="84" spans="1:14">
      <c r="B84" s="89" t="s">
        <v>973</v>
      </c>
      <c r="C84" s="90"/>
      <c r="D84" s="90"/>
      <c r="E84" s="90"/>
      <c r="F84" s="90"/>
      <c r="G84" s="90"/>
      <c r="H84" s="90"/>
      <c r="I84" s="87"/>
      <c r="J84" s="88"/>
      <c r="K84" s="304">
        <v>0.05</v>
      </c>
      <c r="L84" s="857">
        <f>N78*K84</f>
        <v>521.43288246959082</v>
      </c>
      <c r="M84" s="858"/>
      <c r="N84" s="51"/>
    </row>
    <row r="85" spans="1:14" ht="15.75" thickBot="1">
      <c r="B85" s="91" t="s">
        <v>974</v>
      </c>
      <c r="C85" s="92"/>
      <c r="D85" s="92"/>
      <c r="E85" s="92"/>
      <c r="F85" s="92"/>
      <c r="G85" s="92"/>
      <c r="H85" s="92"/>
      <c r="I85" s="93"/>
      <c r="J85" s="94"/>
      <c r="K85" s="305">
        <v>0.05</v>
      </c>
      <c r="L85" s="859">
        <f>N78*K85</f>
        <v>521.43288246959082</v>
      </c>
      <c r="M85" s="860"/>
      <c r="N85" s="51"/>
    </row>
    <row r="86" spans="1:14" ht="15.75" thickBot="1">
      <c r="B86" s="822" t="s">
        <v>953</v>
      </c>
      <c r="C86" s="823"/>
      <c r="D86" s="823"/>
      <c r="E86" s="823"/>
      <c r="F86" s="823"/>
      <c r="G86" s="823"/>
      <c r="H86" s="823"/>
      <c r="I86" s="823"/>
      <c r="J86" s="823"/>
      <c r="K86" s="823"/>
      <c r="L86" s="823"/>
      <c r="M86" s="824"/>
      <c r="N86" s="52">
        <f>L83+L84+L85</f>
        <v>3128.5972948175449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13557.254944209362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1569</v>
      </c>
      <c r="C31" s="81" t="s">
        <v>1570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91181.65825861074</v>
      </c>
      <c r="L36" s="270"/>
      <c r="M36" s="271">
        <v>275</v>
      </c>
      <c r="N36" s="272">
        <f>K36/M36</f>
        <v>331.56966639494817</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128727.0469533328</v>
      </c>
      <c r="L37" s="270"/>
      <c r="M37" s="271">
        <v>275</v>
      </c>
      <c r="N37" s="272">
        <f>K37/M37</f>
        <v>468.09835255757383</v>
      </c>
    </row>
    <row r="38" spans="1:14">
      <c r="A38" t="s">
        <v>176</v>
      </c>
      <c r="B38" s="871" t="str">
        <f>VLOOKUP(A38,EQUIPOS!A8:D154,3,FALSE)</f>
        <v xml:space="preserve">Compresor (barrido y soplado)
</v>
      </c>
      <c r="C38" s="872"/>
      <c r="D38" s="872"/>
      <c r="E38" s="872"/>
      <c r="F38" s="872"/>
      <c r="G38" s="872"/>
      <c r="H38" s="873"/>
      <c r="I38" s="267"/>
      <c r="J38" s="268"/>
      <c r="K38" s="269">
        <f>VLOOKUP(A38,EQUIPOS!A8:D165,4,FALSE)</f>
        <v>69043.182634780998</v>
      </c>
      <c r="L38" s="270"/>
      <c r="M38" s="271">
        <v>275</v>
      </c>
      <c r="N38" s="272">
        <f>K38/M38</f>
        <v>251.06611867193089</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69">
        <f>VLOOKUP(A39,EQUIPOS!A9:D166,4,FALSE)</f>
        <v>96545.285214999603</v>
      </c>
      <c r="L39" s="876">
        <v>275</v>
      </c>
      <c r="M39" s="877"/>
      <c r="N39" s="272">
        <f>K39/L39</f>
        <v>351.07376441818036</v>
      </c>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1.4691374709745819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1403.2770395136081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1.9E-2</v>
      </c>
      <c r="L48" s="267"/>
      <c r="M48" s="402">
        <f>VLOOKUP(A48,MATERIALES!A5:D396,4,FALSE)</f>
        <v>59702.613602607387</v>
      </c>
      <c r="N48" s="272">
        <f>K48*M48</f>
        <v>1134.3496584495404</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0.01</v>
      </c>
      <c r="L49" s="267"/>
      <c r="M49" s="402">
        <f>VLOOKUP(A49,MATERIALES!A6:D397,4,FALSE)</f>
        <v>59702.613602607387</v>
      </c>
      <c r="N49" s="272">
        <f>K49*M49</f>
        <v>597.02613602607391</v>
      </c>
    </row>
    <row r="50" spans="1:14">
      <c r="A50" t="s">
        <v>862</v>
      </c>
      <c r="B50" s="43" t="str">
        <f>VLOOKUP(A50,MATERIALES!A6:D373,3,FALSE)</f>
        <v>Emulsión CRR-2m</v>
      </c>
      <c r="C50" s="281"/>
      <c r="D50" s="281"/>
      <c r="E50" s="281"/>
      <c r="F50" s="281"/>
      <c r="G50" s="281"/>
      <c r="H50" s="281"/>
      <c r="I50" s="268"/>
      <c r="J50" s="224" t="str">
        <f>VLOOKUP(A50,MATERIALES!A6:D642,2,FALSE)</f>
        <v>lt</v>
      </c>
      <c r="K50" s="282">
        <v>3.24</v>
      </c>
      <c r="L50" s="267"/>
      <c r="M50" s="402">
        <f>VLOOKUP(A50,MATERIALES!A6:D398,4,FALSE)</f>
        <v>1547.8455378453768</v>
      </c>
      <c r="N50" s="272">
        <f>K50*M50</f>
        <v>5015.0195426190212</v>
      </c>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6746.3953370946356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909">
        <f>VLOOKUP(A58,TRANSPORTE!A5:D117,4,FALSE)</f>
        <v>1234.2754057176401</v>
      </c>
      <c r="M58" s="910"/>
      <c r="N58" s="287">
        <f>K58*L58</f>
        <v>35.793986765811567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35.793986765811567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146.91374709745818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8332.380110471513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1666.4760220943026</v>
      </c>
      <c r="M83" s="858"/>
      <c r="N83" s="51"/>
    </row>
    <row r="84" spans="1:14">
      <c r="B84" s="89" t="s">
        <v>973</v>
      </c>
      <c r="C84" s="90"/>
      <c r="D84" s="90"/>
      <c r="E84" s="90"/>
      <c r="F84" s="90"/>
      <c r="G84" s="90"/>
      <c r="H84" s="90"/>
      <c r="I84" s="87"/>
      <c r="J84" s="88"/>
      <c r="K84" s="304">
        <v>0.05</v>
      </c>
      <c r="L84" s="857">
        <f>N78*K84</f>
        <v>416.61900552357565</v>
      </c>
      <c r="M84" s="858"/>
      <c r="N84" s="51"/>
    </row>
    <row r="85" spans="1:14" ht="15.75" thickBot="1">
      <c r="B85" s="91" t="s">
        <v>974</v>
      </c>
      <c r="C85" s="92"/>
      <c r="D85" s="92"/>
      <c r="E85" s="92"/>
      <c r="F85" s="92"/>
      <c r="G85" s="92"/>
      <c r="H85" s="92"/>
      <c r="I85" s="93"/>
      <c r="J85" s="94"/>
      <c r="K85" s="305">
        <v>0.05</v>
      </c>
      <c r="L85" s="859">
        <f>N78*K85</f>
        <v>416.61900552357565</v>
      </c>
      <c r="M85" s="860"/>
      <c r="N85" s="51"/>
    </row>
    <row r="86" spans="1:14" ht="15.75" thickBot="1">
      <c r="B86" s="822" t="s">
        <v>953</v>
      </c>
      <c r="C86" s="823"/>
      <c r="D86" s="823"/>
      <c r="E86" s="823"/>
      <c r="F86" s="823"/>
      <c r="G86" s="823"/>
      <c r="H86" s="823"/>
      <c r="I86" s="823"/>
      <c r="J86" s="823"/>
      <c r="K86" s="823"/>
      <c r="L86" s="823"/>
      <c r="M86" s="824"/>
      <c r="N86" s="52">
        <f>L83+L84+L85</f>
        <v>2499.7140331414539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10832.094143612967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1050</v>
      </c>
      <c r="C31" s="81" t="s">
        <v>1571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91181.65825861074</v>
      </c>
      <c r="L36" s="270"/>
      <c r="M36" s="271">
        <v>418</v>
      </c>
      <c r="N36" s="272">
        <f>K36/M36</f>
        <v>218.13793841772903</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128727.0469533328</v>
      </c>
      <c r="L37" s="270"/>
      <c r="M37" s="271">
        <v>418</v>
      </c>
      <c r="N37" s="272">
        <f>K37/M37</f>
        <v>307.95944247208803</v>
      </c>
    </row>
    <row r="38" spans="1:14">
      <c r="A38" t="s">
        <v>225</v>
      </c>
      <c r="B38" s="871" t="str">
        <f>VLOOKUP(A38,EQUIPOS!A8:D154,3,FALSE)</f>
        <v>Esparcidor de gravilla, Ancho de esparcimiento 3100mm, Velocidad de trabajo 10—20km2/h</v>
      </c>
      <c r="C38" s="872"/>
      <c r="D38" s="872"/>
      <c r="E38" s="872"/>
      <c r="F38" s="872"/>
      <c r="G38" s="872"/>
      <c r="H38" s="873"/>
      <c r="I38" s="267"/>
      <c r="J38" s="268"/>
      <c r="K38" s="269">
        <f>VLOOKUP(A38,EQUIPOS!A8:D165,4,FALSE)</f>
        <v>96545.285214999603</v>
      </c>
      <c r="L38" s="270"/>
      <c r="M38" s="271">
        <v>418</v>
      </c>
      <c r="N38" s="272">
        <f>K38/M38</f>
        <v>230.96958185406604</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0.96653780985169846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758.03350055373483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56754.33638766381</v>
      </c>
      <c r="N48" s="272">
        <f>K48*M48</f>
        <v>567.54336387663807</v>
      </c>
    </row>
    <row r="49" spans="1:14">
      <c r="A49" s="108" t="s">
        <v>860</v>
      </c>
      <c r="B49" s="43" t="str">
        <f>VLOOKUP(A49,MATERIALES!A6:D373,3,FALSE)</f>
        <v>Emulsión CRR-2</v>
      </c>
      <c r="C49" s="281"/>
      <c r="D49" s="281"/>
      <c r="E49" s="281"/>
      <c r="F49" s="281"/>
      <c r="G49" s="281"/>
      <c r="H49" s="281"/>
      <c r="I49" s="268"/>
      <c r="J49" s="224" t="str">
        <f>VLOOKUP(A49,MATERIALES!A5:D641,2,FALSE)</f>
        <v>lt</v>
      </c>
      <c r="K49" s="282">
        <v>1.25</v>
      </c>
      <c r="L49" s="267"/>
      <c r="M49" s="402">
        <f>VLOOKUP(A49,MATERIALES!A6:D397,4,FALSE)</f>
        <v>1061.379797379687</v>
      </c>
      <c r="N49" s="272">
        <f>K49*M49</f>
        <v>1326.7247467246088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1894.2681106012469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1227</v>
      </c>
      <c r="B58" s="46" t="str">
        <f>VLOOKUP(A58,TRANSPORTE!A5:D117,3,FALSE)</f>
        <v>Transporte de Arena</v>
      </c>
      <c r="C58" s="317"/>
      <c r="D58" s="317"/>
      <c r="E58" s="317"/>
      <c r="F58" s="317"/>
      <c r="G58" s="317"/>
      <c r="H58" s="311" t="s">
        <v>1468</v>
      </c>
      <c r="I58" s="279">
        <v>0.01</v>
      </c>
      <c r="J58" s="286">
        <v>1</v>
      </c>
      <c r="K58" s="279">
        <f>I58*J58</f>
        <v>0.01</v>
      </c>
      <c r="L58" s="909">
        <f>VLOOKUP(A58,TRANSPORTE!A5:D117,4,FALSE)</f>
        <v>1234.2754057176401</v>
      </c>
      <c r="M58" s="910"/>
      <c r="N58" s="287">
        <f>K58*L58</f>
        <v>12.342754057176402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12.342754057176402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3344</v>
      </c>
      <c r="N69" s="395">
        <f>K69/M69</f>
        <v>64.75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96.653780985169846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2761.2981461973282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552.25962923946565</v>
      </c>
      <c r="M83" s="858"/>
      <c r="N83" s="51"/>
    </row>
    <row r="84" spans="1:14">
      <c r="B84" s="89" t="s">
        <v>973</v>
      </c>
      <c r="C84" s="90"/>
      <c r="D84" s="90"/>
      <c r="E84" s="90"/>
      <c r="F84" s="90"/>
      <c r="G84" s="90"/>
      <c r="H84" s="90"/>
      <c r="I84" s="87"/>
      <c r="J84" s="88"/>
      <c r="K84" s="304">
        <v>0.05</v>
      </c>
      <c r="L84" s="857">
        <f>N78*K84</f>
        <v>138.06490730986641</v>
      </c>
      <c r="M84" s="858"/>
      <c r="N84" s="51"/>
    </row>
    <row r="85" spans="1:14" ht="15.75" thickBot="1">
      <c r="B85" s="91" t="s">
        <v>974</v>
      </c>
      <c r="C85" s="92"/>
      <c r="D85" s="92"/>
      <c r="E85" s="92"/>
      <c r="F85" s="92"/>
      <c r="G85" s="92"/>
      <c r="H85" s="92"/>
      <c r="I85" s="93"/>
      <c r="J85" s="94"/>
      <c r="K85" s="305">
        <v>0.05</v>
      </c>
      <c r="L85" s="859">
        <f>N78*K85</f>
        <v>138.06490730986641</v>
      </c>
      <c r="M85" s="860"/>
      <c r="N85" s="51"/>
    </row>
    <row r="86" spans="1:14" ht="15.75" thickBot="1">
      <c r="B86" s="822" t="s">
        <v>953</v>
      </c>
      <c r="C86" s="823"/>
      <c r="D86" s="823"/>
      <c r="E86" s="823"/>
      <c r="F86" s="823"/>
      <c r="G86" s="823"/>
      <c r="H86" s="823"/>
      <c r="I86" s="823"/>
      <c r="J86" s="823"/>
      <c r="K86" s="823"/>
      <c r="L86" s="823"/>
      <c r="M86" s="824"/>
      <c r="N86" s="52">
        <f>L83+L84+L85</f>
        <v>828.38944385919842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3589.6875900565265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1051</v>
      </c>
      <c r="C31" s="81" t="s">
        <v>1572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91181.65825861074</v>
      </c>
      <c r="L36" s="270"/>
      <c r="M36" s="271">
        <v>418</v>
      </c>
      <c r="N36" s="272">
        <f>K36/M36</f>
        <v>218.13793841772903</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128727.0469533328</v>
      </c>
      <c r="L37" s="270"/>
      <c r="M37" s="271">
        <v>418</v>
      </c>
      <c r="N37" s="272">
        <f>K37/M37</f>
        <v>307.95944247208803</v>
      </c>
    </row>
    <row r="38" spans="1:14">
      <c r="A38" t="s">
        <v>225</v>
      </c>
      <c r="B38" s="871" t="str">
        <f>VLOOKUP(A38,EQUIPOS!A8:D154,3,FALSE)</f>
        <v>Esparcidor de gravilla, Ancho de esparcimiento 3100mm, Velocidad de trabajo 10—20km2/h</v>
      </c>
      <c r="C38" s="872"/>
      <c r="D38" s="872"/>
      <c r="E38" s="872"/>
      <c r="F38" s="872"/>
      <c r="G38" s="872"/>
      <c r="H38" s="873"/>
      <c r="I38" s="267"/>
      <c r="J38" s="268"/>
      <c r="K38" s="269">
        <f>VLOOKUP(A38,EQUIPOS!A8:D165,4,FALSE)</f>
        <v>96545.285214999603</v>
      </c>
      <c r="L38" s="270"/>
      <c r="M38" s="271">
        <v>418</v>
      </c>
      <c r="N38" s="272">
        <f>K38/M38</f>
        <v>230.96958185406604</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0.96653780985169846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758.03350055373483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56754.33638766381</v>
      </c>
      <c r="N48" s="272">
        <f>K48*M48</f>
        <v>567.54336387663807</v>
      </c>
    </row>
    <row r="49" spans="1:72">
      <c r="A49" s="108" t="s">
        <v>858</v>
      </c>
      <c r="B49" s="43" t="str">
        <f>VLOOKUP(A49,MATERIALES!A6:D373,3,FALSE)</f>
        <v>Emulsión CRR-1</v>
      </c>
      <c r="C49" s="281"/>
      <c r="D49" s="281"/>
      <c r="E49" s="281"/>
      <c r="F49" s="281"/>
      <c r="G49" s="281"/>
      <c r="H49" s="281"/>
      <c r="I49" s="268"/>
      <c r="J49" s="268" t="s">
        <v>980</v>
      </c>
      <c r="K49" s="282">
        <v>1.25</v>
      </c>
      <c r="L49" s="267"/>
      <c r="M49" s="402">
        <f>VLOOKUP(A49,MATERIALES!A6:D397,4,FALSE)</f>
        <v>1186.6815790147887</v>
      </c>
      <c r="N49" s="272">
        <f>K49*M49</f>
        <v>1483.3519737684858</v>
      </c>
      <c r="BT49">
        <v>1111</v>
      </c>
    </row>
    <row r="50" spans="1:72">
      <c r="B50" s="43"/>
      <c r="C50" s="281"/>
      <c r="D50" s="281"/>
      <c r="E50" s="281"/>
      <c r="F50" s="281"/>
      <c r="G50" s="281"/>
      <c r="H50" s="281"/>
      <c r="I50" s="268"/>
      <c r="J50" s="224"/>
      <c r="K50" s="282"/>
      <c r="L50" s="267"/>
      <c r="M50" s="283"/>
      <c r="N50" s="284"/>
    </row>
    <row r="51" spans="1:72">
      <c r="B51" s="43"/>
      <c r="C51" s="281"/>
      <c r="D51" s="281"/>
      <c r="E51" s="281"/>
      <c r="F51" s="281"/>
      <c r="G51" s="281"/>
      <c r="H51" s="281"/>
      <c r="I51" s="268"/>
      <c r="J51" s="224"/>
      <c r="K51" s="282"/>
      <c r="L51" s="267"/>
      <c r="M51" s="283"/>
      <c r="N51" s="284"/>
    </row>
    <row r="52" spans="1:72" ht="15.75" thickBot="1">
      <c r="B52" s="904"/>
      <c r="C52" s="905"/>
      <c r="D52" s="905"/>
      <c r="E52" s="905"/>
      <c r="F52" s="905"/>
      <c r="G52" s="905"/>
      <c r="H52" s="905"/>
      <c r="I52" s="875"/>
      <c r="J52" s="42"/>
      <c r="K52" s="44"/>
      <c r="L52" s="906"/>
      <c r="M52" s="907"/>
      <c r="N52" s="45"/>
    </row>
    <row r="53" spans="1:72" ht="15.75" thickBot="1">
      <c r="B53" s="822" t="s">
        <v>953</v>
      </c>
      <c r="C53" s="823"/>
      <c r="D53" s="823"/>
      <c r="E53" s="823"/>
      <c r="F53" s="823"/>
      <c r="G53" s="823"/>
      <c r="H53" s="823"/>
      <c r="I53" s="823"/>
      <c r="J53" s="823"/>
      <c r="K53" s="823"/>
      <c r="L53" s="823"/>
      <c r="M53" s="824"/>
      <c r="N53" s="394">
        <f>SUM(N48:N52)</f>
        <v>2050.8953376451236</v>
      </c>
    </row>
    <row r="54" spans="1:72">
      <c r="B54" s="33"/>
      <c r="C54" s="34"/>
      <c r="D54" s="34"/>
      <c r="E54" s="34"/>
      <c r="F54" s="34"/>
      <c r="G54" s="34"/>
      <c r="H54" s="34"/>
      <c r="I54" s="34"/>
      <c r="J54" s="34"/>
      <c r="K54" s="34"/>
      <c r="L54" s="34"/>
      <c r="M54" s="34"/>
      <c r="N54" s="35"/>
    </row>
    <row r="55" spans="1:72">
      <c r="B55" s="64" t="s">
        <v>956</v>
      </c>
      <c r="C55" s="65"/>
      <c r="D55" s="65"/>
      <c r="E55" s="65"/>
      <c r="F55" s="65"/>
      <c r="G55" s="65"/>
      <c r="H55" s="65"/>
      <c r="I55" s="65"/>
      <c r="J55" s="65"/>
      <c r="K55" s="65"/>
      <c r="L55" s="65"/>
      <c r="M55" s="65"/>
      <c r="N55" s="66"/>
    </row>
    <row r="56" spans="1:72" ht="15.75" thickBot="1">
      <c r="B56" s="68"/>
      <c r="C56" s="61"/>
      <c r="D56" s="61"/>
      <c r="E56" s="61"/>
      <c r="F56" s="61"/>
      <c r="G56" s="61"/>
      <c r="H56" s="61"/>
      <c r="I56" s="61"/>
      <c r="J56" s="61"/>
      <c r="K56" s="61"/>
      <c r="L56" s="61"/>
      <c r="M56" s="61"/>
      <c r="N56" s="63"/>
    </row>
    <row r="57" spans="1:72" ht="25.5">
      <c r="B57" s="313" t="s">
        <v>957</v>
      </c>
      <c r="C57" s="314"/>
      <c r="D57" s="314"/>
      <c r="E57" s="314"/>
      <c r="F57" s="314"/>
      <c r="G57" s="314"/>
      <c r="H57" s="73" t="s">
        <v>945</v>
      </c>
      <c r="I57" s="74" t="s">
        <v>958</v>
      </c>
      <c r="J57" s="75" t="s">
        <v>959</v>
      </c>
      <c r="K57" s="73" t="s">
        <v>960</v>
      </c>
      <c r="L57" s="908" t="s">
        <v>961</v>
      </c>
      <c r="M57" s="887"/>
      <c r="N57" s="76" t="s">
        <v>951</v>
      </c>
    </row>
    <row r="58" spans="1:72">
      <c r="A58" t="s">
        <v>1227</v>
      </c>
      <c r="B58" s="46" t="str">
        <f>VLOOKUP(A58,TRANSPORTE!A5:D117,3,FALSE)</f>
        <v>Transporte de Arena</v>
      </c>
      <c r="C58" s="317"/>
      <c r="D58" s="317"/>
      <c r="E58" s="317"/>
      <c r="F58" s="317"/>
      <c r="G58" s="317"/>
      <c r="H58" s="311" t="s">
        <v>1468</v>
      </c>
      <c r="I58" s="279">
        <v>0.01</v>
      </c>
      <c r="J58" s="286">
        <v>1</v>
      </c>
      <c r="K58" s="279">
        <f>I58*J58</f>
        <v>0.01</v>
      </c>
      <c r="L58" s="909">
        <f>VLOOKUP(A58,TRANSPORTE!A5:D117,4,FALSE)</f>
        <v>1234.2754057176401</v>
      </c>
      <c r="M58" s="910"/>
      <c r="N58" s="287">
        <f>K58*L58</f>
        <v>12.342754057176402</v>
      </c>
    </row>
    <row r="59" spans="1:72">
      <c r="B59" s="46"/>
      <c r="C59" s="47"/>
      <c r="D59" s="47"/>
      <c r="E59" s="47"/>
      <c r="F59" s="47"/>
      <c r="G59" s="47"/>
      <c r="H59" s="288"/>
      <c r="I59" s="279"/>
      <c r="J59" s="279"/>
      <c r="K59" s="279"/>
      <c r="L59" s="289"/>
      <c r="M59" s="290"/>
      <c r="N59" s="291"/>
    </row>
    <row r="60" spans="1:72">
      <c r="B60" s="46"/>
      <c r="C60" s="47"/>
      <c r="D60" s="47"/>
      <c r="E60" s="47"/>
      <c r="F60" s="47"/>
      <c r="G60" s="47"/>
      <c r="H60" s="288"/>
      <c r="I60" s="279"/>
      <c r="J60" s="279"/>
      <c r="K60" s="279"/>
      <c r="L60" s="289"/>
      <c r="M60" s="290"/>
      <c r="N60" s="291"/>
    </row>
    <row r="61" spans="1:72">
      <c r="B61" s="46"/>
      <c r="C61" s="47"/>
      <c r="D61" s="47"/>
      <c r="E61" s="47"/>
      <c r="F61" s="47"/>
      <c r="G61" s="47"/>
      <c r="H61" s="288"/>
      <c r="I61" s="279"/>
      <c r="J61" s="279"/>
      <c r="K61" s="279"/>
      <c r="L61" s="289"/>
      <c r="M61" s="290"/>
      <c r="N61" s="291"/>
    </row>
    <row r="62" spans="1:72">
      <c r="B62" s="46"/>
      <c r="C62" s="47"/>
      <c r="D62" s="47"/>
      <c r="E62" s="47"/>
      <c r="F62" s="47"/>
      <c r="G62" s="47"/>
      <c r="H62" s="288"/>
      <c r="I62" s="279"/>
      <c r="J62" s="279"/>
      <c r="K62" s="279"/>
      <c r="L62" s="289"/>
      <c r="M62" s="290"/>
      <c r="N62" s="291"/>
    </row>
    <row r="63" spans="1:72" ht="15.75" thickBot="1">
      <c r="B63" s="447"/>
      <c r="C63" s="448"/>
      <c r="D63" s="448"/>
      <c r="E63" s="448"/>
      <c r="F63" s="448"/>
      <c r="G63" s="448"/>
      <c r="H63" s="48"/>
      <c r="I63" s="126"/>
      <c r="J63" s="126"/>
      <c r="K63" s="126"/>
      <c r="L63" s="900"/>
      <c r="M63" s="901"/>
      <c r="N63" s="127"/>
    </row>
    <row r="64" spans="1:72" ht="15.75" thickBot="1">
      <c r="B64" s="911" t="s">
        <v>953</v>
      </c>
      <c r="C64" s="865"/>
      <c r="D64" s="865"/>
      <c r="E64" s="865"/>
      <c r="F64" s="865"/>
      <c r="G64" s="865"/>
      <c r="H64" s="865"/>
      <c r="I64" s="865"/>
      <c r="J64" s="865"/>
      <c r="K64" s="865"/>
      <c r="L64" s="865"/>
      <c r="M64" s="866"/>
      <c r="N64" s="104">
        <f>N58+N59+N60+N61+N62</f>
        <v>12.342754057176402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3344</v>
      </c>
      <c r="N69" s="395">
        <f>K69/M69</f>
        <v>64.75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96.653780985169846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2917.9253732412049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583.58507464824095</v>
      </c>
      <c r="M83" s="858"/>
      <c r="N83" s="51"/>
    </row>
    <row r="84" spans="1:14">
      <c r="B84" s="89" t="s">
        <v>973</v>
      </c>
      <c r="C84" s="90"/>
      <c r="D84" s="90"/>
      <c r="E84" s="90"/>
      <c r="F84" s="90"/>
      <c r="G84" s="90"/>
      <c r="H84" s="90"/>
      <c r="I84" s="87"/>
      <c r="J84" s="88"/>
      <c r="K84" s="304">
        <v>0.05</v>
      </c>
      <c r="L84" s="857">
        <f>N78*K84</f>
        <v>145.89626866206024</v>
      </c>
      <c r="M84" s="858"/>
      <c r="N84" s="51"/>
    </row>
    <row r="85" spans="1:14" ht="15.75" thickBot="1">
      <c r="B85" s="91" t="s">
        <v>974</v>
      </c>
      <c r="C85" s="92"/>
      <c r="D85" s="92"/>
      <c r="E85" s="92"/>
      <c r="F85" s="92"/>
      <c r="G85" s="92"/>
      <c r="H85" s="92"/>
      <c r="I85" s="93"/>
      <c r="J85" s="94"/>
      <c r="K85" s="305">
        <v>0.05</v>
      </c>
      <c r="L85" s="859">
        <f>N78*K85</f>
        <v>145.89626866206024</v>
      </c>
      <c r="M85" s="860"/>
      <c r="N85" s="51"/>
    </row>
    <row r="86" spans="1:14" ht="15.75" thickBot="1">
      <c r="B86" s="822" t="s">
        <v>953</v>
      </c>
      <c r="C86" s="823"/>
      <c r="D86" s="823"/>
      <c r="E86" s="823"/>
      <c r="F86" s="823"/>
      <c r="G86" s="823"/>
      <c r="H86" s="823"/>
      <c r="I86" s="823"/>
      <c r="J86" s="823"/>
      <c r="K86" s="823"/>
      <c r="L86" s="823"/>
      <c r="M86" s="824"/>
      <c r="N86" s="52">
        <f>L83+L84+L85</f>
        <v>875.37761197236148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3793.3029852135664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1052</v>
      </c>
      <c r="C31" s="81" t="s">
        <v>1529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136</v>
      </c>
      <c r="B36" s="871" t="str">
        <f>VLOOKUP(A36,EQUIPOS!A6:D154,3,FALSE)</f>
        <v>Camión de Slurry</v>
      </c>
      <c r="C36" s="872"/>
      <c r="D36" s="872"/>
      <c r="E36" s="872"/>
      <c r="F36" s="872"/>
      <c r="G36" s="872"/>
      <c r="H36" s="873"/>
      <c r="I36" s="267"/>
      <c r="J36" s="268"/>
      <c r="K36" s="269">
        <f>VLOOKUP(A36,EQUIPOS!A6:D163,4,FALSE)</f>
        <v>156725.17966568269</v>
      </c>
      <c r="L36" s="270"/>
      <c r="M36" s="271">
        <v>600</v>
      </c>
      <c r="N36" s="272">
        <f>K36/M36</f>
        <v>261.20863277613785</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69043.182634780998</v>
      </c>
      <c r="L37" s="270"/>
      <c r="M37" s="271">
        <v>600</v>
      </c>
      <c r="N37" s="272">
        <f>K37/M37</f>
        <v>115.07197105796833</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0.67335467419668338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376.95395850830283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66165.571097754262</v>
      </c>
      <c r="N48" s="272">
        <f>K48*M48</f>
        <v>827.0696387219283</v>
      </c>
    </row>
    <row r="49" spans="1:14">
      <c r="A49" s="108" t="s">
        <v>850</v>
      </c>
      <c r="B49" s="43" t="str">
        <f>VLOOKUP(A49,MATERIALES!A6:D373,3,FALSE)</f>
        <v>Emulsión CRL-1h</v>
      </c>
      <c r="C49" s="281"/>
      <c r="D49" s="281"/>
      <c r="E49" s="281"/>
      <c r="F49" s="281"/>
      <c r="G49" s="281"/>
      <c r="H49" s="281"/>
      <c r="I49" s="268"/>
      <c r="J49" s="224" t="str">
        <f>VLOOKUP(A49,MATERIALES!A5:D641,2,FALSE)</f>
        <v>lt</v>
      </c>
      <c r="K49" s="407">
        <v>1.4625000000000001</v>
      </c>
      <c r="L49" s="267"/>
      <c r="M49" s="402">
        <f>VLOOKUP(A49,MATERIALES!A6:D397,4,FALSE)</f>
        <v>1317.8799150797777</v>
      </c>
      <c r="N49" s="272">
        <f>K49*M49</f>
        <v>1927.399375804175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2754.4690145261034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909">
        <f>VLOOKUP(A58,TRANSPORTE!A5:D117,4,FALSE)</f>
        <v>937.83502784913287</v>
      </c>
      <c r="M58" s="910"/>
      <c r="N58" s="287">
        <f>K58*L58</f>
        <v>11.722937848114162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11.722937848114162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67.335467419668333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3210.4813783021891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642.09627566043787</v>
      </c>
      <c r="M83" s="858"/>
      <c r="N83" s="51"/>
    </row>
    <row r="84" spans="1:14">
      <c r="B84" s="89" t="s">
        <v>973</v>
      </c>
      <c r="C84" s="90"/>
      <c r="D84" s="90"/>
      <c r="E84" s="90"/>
      <c r="F84" s="90"/>
      <c r="G84" s="90"/>
      <c r="H84" s="90"/>
      <c r="I84" s="87"/>
      <c r="J84" s="88"/>
      <c r="K84" s="304">
        <v>0.05</v>
      </c>
      <c r="L84" s="857">
        <f>N78*K84</f>
        <v>160.52406891510947</v>
      </c>
      <c r="M84" s="858"/>
      <c r="N84" s="51"/>
    </row>
    <row r="85" spans="1:14" ht="15.75" thickBot="1">
      <c r="B85" s="91" t="s">
        <v>974</v>
      </c>
      <c r="C85" s="92"/>
      <c r="D85" s="92"/>
      <c r="E85" s="92"/>
      <c r="F85" s="92"/>
      <c r="G85" s="92"/>
      <c r="H85" s="92"/>
      <c r="I85" s="93"/>
      <c r="J85" s="94"/>
      <c r="K85" s="305">
        <v>0.05</v>
      </c>
      <c r="L85" s="859">
        <f>N78*K85</f>
        <v>160.52406891510947</v>
      </c>
      <c r="M85" s="860"/>
      <c r="N85" s="51"/>
    </row>
    <row r="86" spans="1:14" ht="15.75" thickBot="1">
      <c r="B86" s="822" t="s">
        <v>953</v>
      </c>
      <c r="C86" s="823"/>
      <c r="D86" s="823"/>
      <c r="E86" s="823"/>
      <c r="F86" s="823"/>
      <c r="G86" s="823"/>
      <c r="H86" s="823"/>
      <c r="I86" s="823"/>
      <c r="J86" s="823"/>
      <c r="K86" s="823"/>
      <c r="L86" s="823"/>
      <c r="M86" s="824"/>
      <c r="N86" s="52">
        <f>L83+L84+L85</f>
        <v>963.14441349065669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4173.625791792846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1053</v>
      </c>
      <c r="C31" s="81" t="s">
        <v>2060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136</v>
      </c>
      <c r="B36" s="871" t="str">
        <f>VLOOKUP(A36,EQUIPOS!A6:D154,3,FALSE)</f>
        <v>Camión de Slurry</v>
      </c>
      <c r="C36" s="872"/>
      <c r="D36" s="872"/>
      <c r="E36" s="872"/>
      <c r="F36" s="872"/>
      <c r="G36" s="872"/>
      <c r="H36" s="873"/>
      <c r="I36" s="267"/>
      <c r="J36" s="268"/>
      <c r="K36" s="269">
        <f>VLOOKUP(A36,EQUIPOS!A6:D163,4,FALSE)</f>
        <v>156725.17966568269</v>
      </c>
      <c r="L36" s="270"/>
      <c r="M36" s="271">
        <v>600</v>
      </c>
      <c r="N36" s="272">
        <f>K36/M36</f>
        <v>261.20863277613785</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69043.182634780998</v>
      </c>
      <c r="L37" s="270"/>
      <c r="M37" s="271">
        <v>600</v>
      </c>
      <c r="N37" s="272">
        <f>K37/M37</f>
        <v>115.07197105796833</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0.67335467419668338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376.95395850830283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59702.613602607387</v>
      </c>
      <c r="N48" s="272">
        <f>K48*M48</f>
        <v>567.17482922477018</v>
      </c>
    </row>
    <row r="49" spans="1:14">
      <c r="A49" s="108" t="s">
        <v>850</v>
      </c>
      <c r="B49" s="43" t="str">
        <f>VLOOKUP(A49,MATERIALES!A6:D373,3,FALSE)</f>
        <v>Emulsión CRL-1h</v>
      </c>
      <c r="C49" s="281"/>
      <c r="D49" s="281"/>
      <c r="E49" s="281"/>
      <c r="F49" s="281"/>
      <c r="G49" s="281"/>
      <c r="H49" s="281"/>
      <c r="I49" s="268"/>
      <c r="J49" s="224" t="str">
        <f>VLOOKUP(A49,MATERIALES!A5:D641,2,FALSE)</f>
        <v>lt</v>
      </c>
      <c r="K49" s="409">
        <v>1.4107499999999999</v>
      </c>
      <c r="L49" s="267"/>
      <c r="M49" s="402">
        <f>VLOOKUP(A49,MATERIALES!A6:D397,4,FALSE)</f>
        <v>1317.8799150797777</v>
      </c>
      <c r="N49" s="272">
        <f>K49*M49</f>
        <v>1859.1990901987963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2426.3739194235663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909">
        <f>VLOOKUP(A58,TRANSPORTE!A5:D117,4,FALSE)</f>
        <v>937.83502784913287</v>
      </c>
      <c r="M58" s="910"/>
      <c r="N58" s="287">
        <f>K58*L58</f>
        <v>8.9094327645667626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8.9094327645667626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67.335467419668333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2879.5727781161045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575.91455562322096</v>
      </c>
      <c r="M83" s="858"/>
      <c r="N83" s="51"/>
    </row>
    <row r="84" spans="1:14">
      <c r="B84" s="89" t="s">
        <v>973</v>
      </c>
      <c r="C84" s="90"/>
      <c r="D84" s="90"/>
      <c r="E84" s="90"/>
      <c r="F84" s="90"/>
      <c r="G84" s="90"/>
      <c r="H84" s="90"/>
      <c r="I84" s="87"/>
      <c r="J84" s="88"/>
      <c r="K84" s="304">
        <v>0.05</v>
      </c>
      <c r="L84" s="857">
        <f>N78*K84</f>
        <v>143.97863890580524</v>
      </c>
      <c r="M84" s="858"/>
      <c r="N84" s="51"/>
    </row>
    <row r="85" spans="1:14" ht="15.75" thickBot="1">
      <c r="B85" s="91" t="s">
        <v>974</v>
      </c>
      <c r="C85" s="92"/>
      <c r="D85" s="92"/>
      <c r="E85" s="92"/>
      <c r="F85" s="92"/>
      <c r="G85" s="92"/>
      <c r="H85" s="92"/>
      <c r="I85" s="93"/>
      <c r="J85" s="94"/>
      <c r="K85" s="305">
        <v>0.05</v>
      </c>
      <c r="L85" s="859">
        <f>N78*K85</f>
        <v>143.97863890580524</v>
      </c>
      <c r="M85" s="860"/>
      <c r="N85" s="51"/>
    </row>
    <row r="86" spans="1:14" ht="15.75" thickBot="1">
      <c r="B86" s="822" t="s">
        <v>953</v>
      </c>
      <c r="C86" s="823"/>
      <c r="D86" s="823"/>
      <c r="E86" s="823"/>
      <c r="F86" s="823"/>
      <c r="G86" s="823"/>
      <c r="H86" s="823"/>
      <c r="I86" s="823"/>
      <c r="J86" s="823"/>
      <c r="K86" s="823"/>
      <c r="L86" s="823"/>
      <c r="M86" s="824"/>
      <c r="N86" s="52">
        <f>L83+L84+L85</f>
        <v>863.8718334348315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3743.4446115509359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1054</v>
      </c>
      <c r="C31" s="81" t="s">
        <v>2061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136</v>
      </c>
      <c r="B36" s="871" t="str">
        <f>VLOOKUP(A36,EQUIPOS!A6:D154,3,FALSE)</f>
        <v>Camión de Slurry</v>
      </c>
      <c r="C36" s="872"/>
      <c r="D36" s="872"/>
      <c r="E36" s="872"/>
      <c r="F36" s="872"/>
      <c r="G36" s="872"/>
      <c r="H36" s="873"/>
      <c r="I36" s="267"/>
      <c r="J36" s="268"/>
      <c r="K36" s="269">
        <f>VLOOKUP(A36,EQUIPOS!A6:D163,4,FALSE)</f>
        <v>156725.17966568269</v>
      </c>
      <c r="L36" s="270"/>
      <c r="M36" s="271">
        <v>600</v>
      </c>
      <c r="N36" s="272">
        <f>K36/M36</f>
        <v>261.20863277613785</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69043.182634780998</v>
      </c>
      <c r="L37" s="270"/>
      <c r="M37" s="271">
        <v>600</v>
      </c>
      <c r="N37" s="272">
        <f>K37/M37</f>
        <v>115.07197105796833</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0.67335467419668338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376.95395850830283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66165.571097754262</v>
      </c>
      <c r="N48" s="272">
        <f>K48*M48</f>
        <v>628.57292542866549</v>
      </c>
    </row>
    <row r="49" spans="1:14">
      <c r="A49" s="108" t="s">
        <v>850</v>
      </c>
      <c r="B49" s="43" t="str">
        <f>VLOOKUP(A49,MATERIALES!A6:D373,3,FALSE)</f>
        <v>Emulsión CRL-1h</v>
      </c>
      <c r="C49" s="281"/>
      <c r="D49" s="281"/>
      <c r="E49" s="281"/>
      <c r="F49" s="281"/>
      <c r="G49" s="281"/>
      <c r="H49" s="281"/>
      <c r="I49" s="268"/>
      <c r="J49" s="224" t="str">
        <f>VLOOKUP(A49,MATERIALES!A5:D641,2,FALSE)</f>
        <v>lt</v>
      </c>
      <c r="K49" s="282">
        <v>1.71</v>
      </c>
      <c r="L49" s="267"/>
      <c r="M49" s="402">
        <f>VLOOKUP(A49,MATERIALES!A6:D397,4,FALSE)</f>
        <v>1317.8799150797777</v>
      </c>
      <c r="N49" s="272">
        <f>K49*M49</f>
        <v>2253.5746547864196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2882.1475802150853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1333</v>
      </c>
      <c r="B59" s="46" t="str">
        <f>VLOOKUP(A59,TRANSPORTE!A5:D117,3,FALSE)</f>
        <v>Transporte de agregado tipo LA-3</v>
      </c>
      <c r="C59" s="317"/>
      <c r="D59" s="317"/>
      <c r="E59" s="317"/>
      <c r="F59" s="317"/>
      <c r="G59" s="317"/>
      <c r="H59" s="311" t="s">
        <v>1468</v>
      </c>
      <c r="I59" s="408">
        <v>9.4999999999999998E-3</v>
      </c>
      <c r="J59" s="286">
        <v>1</v>
      </c>
      <c r="K59" s="408">
        <f>I59*J59</f>
        <v>9.4999999999999998E-3</v>
      </c>
      <c r="L59" s="909">
        <f>VLOOKUP(A59,TRANSPORTE!A5:D117,4,FALSE)</f>
        <v>937.83502784913287</v>
      </c>
      <c r="M59" s="910"/>
      <c r="N59" s="287">
        <f>K59*L59</f>
        <v>8.9094327645667626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8.9094327645667626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4800</v>
      </c>
      <c r="N70" s="395">
        <f>K70/M70</f>
        <v>45.109166666666667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4800</v>
      </c>
      <c r="N71" s="395">
        <f>K71/M71</f>
        <v>22.226300753001663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67.335467419668333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3335.3464389076235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667.06928778152474</v>
      </c>
      <c r="M83" s="858"/>
      <c r="N83" s="51"/>
    </row>
    <row r="84" spans="1:14">
      <c r="B84" s="89" t="s">
        <v>973</v>
      </c>
      <c r="C84" s="90"/>
      <c r="D84" s="90"/>
      <c r="E84" s="90"/>
      <c r="F84" s="90"/>
      <c r="G84" s="90"/>
      <c r="H84" s="90"/>
      <c r="I84" s="87"/>
      <c r="J84" s="88"/>
      <c r="K84" s="304">
        <v>0.05</v>
      </c>
      <c r="L84" s="857">
        <f>N78*K84</f>
        <v>166.76732194538118</v>
      </c>
      <c r="M84" s="858"/>
      <c r="N84" s="51"/>
    </row>
    <row r="85" spans="1:14" ht="15.75" thickBot="1">
      <c r="B85" s="91" t="s">
        <v>974</v>
      </c>
      <c r="C85" s="92"/>
      <c r="D85" s="92"/>
      <c r="E85" s="92"/>
      <c r="F85" s="92"/>
      <c r="G85" s="92"/>
      <c r="H85" s="92"/>
      <c r="I85" s="93"/>
      <c r="J85" s="94"/>
      <c r="K85" s="305">
        <v>0.05</v>
      </c>
      <c r="L85" s="859">
        <f>N78*K85</f>
        <v>166.76732194538118</v>
      </c>
      <c r="M85" s="860"/>
      <c r="N85" s="51"/>
    </row>
    <row r="86" spans="1:14" ht="15.75" thickBot="1">
      <c r="B86" s="822" t="s">
        <v>953</v>
      </c>
      <c r="C86" s="823"/>
      <c r="D86" s="823"/>
      <c r="E86" s="823"/>
      <c r="F86" s="823"/>
      <c r="G86" s="823"/>
      <c r="H86" s="823"/>
      <c r="I86" s="823"/>
      <c r="J86" s="823"/>
      <c r="K86" s="823"/>
      <c r="L86" s="823"/>
      <c r="M86" s="824"/>
      <c r="N86" s="52">
        <f>L83+L84+L85</f>
        <v>1000.603931672287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4335.9503705799107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1055</v>
      </c>
      <c r="C31" s="81" t="s">
        <v>2062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136</v>
      </c>
      <c r="B36" s="871" t="str">
        <f>VLOOKUP(A36,EQUIPOS!A6:D154,3,FALSE)</f>
        <v>Camión de Slurry</v>
      </c>
      <c r="C36" s="872"/>
      <c r="D36" s="872"/>
      <c r="E36" s="872"/>
      <c r="F36" s="872"/>
      <c r="G36" s="872"/>
      <c r="H36" s="873"/>
      <c r="I36" s="267"/>
      <c r="J36" s="268"/>
      <c r="K36" s="269">
        <f>VLOOKUP(A36,EQUIPOS!A6:D163,4,FALSE)</f>
        <v>156725.17966568269</v>
      </c>
      <c r="L36" s="270"/>
      <c r="M36" s="271">
        <v>600</v>
      </c>
      <c r="N36" s="272">
        <f>K36/M36</f>
        <v>261.20863277613785</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69043.182634780998</v>
      </c>
      <c r="L37" s="270"/>
      <c r="M37" s="271">
        <v>600</v>
      </c>
      <c r="N37" s="272">
        <f>K37/M37</f>
        <v>115.07197105796833</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0.67335467419668338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376.95395850830283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53173.058954922511</v>
      </c>
      <c r="N48" s="272">
        <f>K48*M48</f>
        <v>252.57203003588194</v>
      </c>
    </row>
    <row r="49" spans="1:14">
      <c r="A49" s="108" t="s">
        <v>850</v>
      </c>
      <c r="B49" s="43" t="str">
        <f>VLOOKUP(A49,MATERIALES!A6:D373,3,FALSE)</f>
        <v>Emulsión CRL-1h</v>
      </c>
      <c r="C49" s="281"/>
      <c r="D49" s="281"/>
      <c r="E49" s="281"/>
      <c r="F49" s="281"/>
      <c r="G49" s="281"/>
      <c r="H49" s="281"/>
      <c r="I49" s="268"/>
      <c r="J49" s="224" t="str">
        <f>VLOOKUP(A49,MATERIALES!A5:D641,2,FALSE)</f>
        <v>lt</v>
      </c>
      <c r="K49" s="409">
        <v>1.0687499999999999</v>
      </c>
      <c r="L49" s="267"/>
      <c r="M49" s="402">
        <f>VLOOKUP(A49,MATERIALES!A6:D397,4,FALSE)</f>
        <v>1317.8799150797777</v>
      </c>
      <c r="N49" s="272">
        <f>K49*M49</f>
        <v>1408.4841592415123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1661.0561892773942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909">
        <f>VLOOKUP(A58,TRANSPORTE!A5:D117,4,FALSE)</f>
        <v>937.83502784913287</v>
      </c>
      <c r="M58" s="910"/>
      <c r="N58" s="287">
        <f>K58*L58</f>
        <v>4.4547163822833813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4.4547163822833813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67.335467419668333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2109.8003315876485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421.96006631752971</v>
      </c>
      <c r="M83" s="858"/>
      <c r="N83" s="51"/>
    </row>
    <row r="84" spans="1:14">
      <c r="B84" s="89" t="s">
        <v>973</v>
      </c>
      <c r="C84" s="90"/>
      <c r="D84" s="90"/>
      <c r="E84" s="90"/>
      <c r="F84" s="90"/>
      <c r="G84" s="90"/>
      <c r="H84" s="90"/>
      <c r="I84" s="87"/>
      <c r="J84" s="88"/>
      <c r="K84" s="304">
        <v>0.05</v>
      </c>
      <c r="L84" s="857">
        <f>N78*K84</f>
        <v>105.49001657938243</v>
      </c>
      <c r="M84" s="858"/>
      <c r="N84" s="51"/>
    </row>
    <row r="85" spans="1:14" ht="15.75" thickBot="1">
      <c r="B85" s="91" t="s">
        <v>974</v>
      </c>
      <c r="C85" s="92"/>
      <c r="D85" s="92"/>
      <c r="E85" s="92"/>
      <c r="F85" s="92"/>
      <c r="G85" s="92"/>
      <c r="H85" s="92"/>
      <c r="I85" s="93"/>
      <c r="J85" s="94"/>
      <c r="K85" s="305">
        <v>0.05</v>
      </c>
      <c r="L85" s="859">
        <f>N78*K85</f>
        <v>105.49001657938243</v>
      </c>
      <c r="M85" s="860"/>
      <c r="N85" s="51"/>
    </row>
    <row r="86" spans="1:14" ht="15.75" thickBot="1">
      <c r="B86" s="822" t="s">
        <v>953</v>
      </c>
      <c r="C86" s="823"/>
      <c r="D86" s="823"/>
      <c r="E86" s="823"/>
      <c r="F86" s="823"/>
      <c r="G86" s="823"/>
      <c r="H86" s="823"/>
      <c r="I86" s="823"/>
      <c r="J86" s="823"/>
      <c r="K86" s="823"/>
      <c r="L86" s="823"/>
      <c r="M86" s="824"/>
      <c r="N86" s="52">
        <f>L83+L84+L85</f>
        <v>632.94009947629456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2742.7404310639431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1056</v>
      </c>
      <c r="C31" s="81" t="s">
        <v>2063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136</v>
      </c>
      <c r="B36" s="871" t="str">
        <f>VLOOKUP(A36,EQUIPOS!A6:D154,3,FALSE)</f>
        <v>Camión de Slurry</v>
      </c>
      <c r="C36" s="872"/>
      <c r="D36" s="872"/>
      <c r="E36" s="872"/>
      <c r="F36" s="872"/>
      <c r="G36" s="872"/>
      <c r="H36" s="873"/>
      <c r="I36" s="267"/>
      <c r="J36" s="268"/>
      <c r="K36" s="269">
        <f>VLOOKUP(A36,EQUIPOS!A6:D163,4,FALSE)</f>
        <v>156725.17966568269</v>
      </c>
      <c r="L36" s="270"/>
      <c r="M36" s="271">
        <v>600</v>
      </c>
      <c r="N36" s="272">
        <f>K36/M36</f>
        <v>261.20863277613785</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69043.182634780998</v>
      </c>
      <c r="L37" s="270"/>
      <c r="M37" s="271">
        <v>600</v>
      </c>
      <c r="N37" s="272">
        <f>K37/M37</f>
        <v>115.07197105796833</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0.67335467419668338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376.95395850830283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66165.571097754262</v>
      </c>
      <c r="N48" s="272">
        <f>K48*M48</f>
        <v>827.0696387219283</v>
      </c>
    </row>
    <row r="49" spans="1:14">
      <c r="A49" s="108" t="s">
        <v>852</v>
      </c>
      <c r="B49" s="43" t="str">
        <f>VLOOKUP(A49,MATERIALES!A6:D373,3,FALSE)</f>
        <v>Emulsión CRL-1hm</v>
      </c>
      <c r="C49" s="281"/>
      <c r="D49" s="281"/>
      <c r="E49" s="281"/>
      <c r="F49" s="281"/>
      <c r="G49" s="281"/>
      <c r="H49" s="281"/>
      <c r="I49" s="268"/>
      <c r="J49" s="224" t="str">
        <f>VLOOKUP(A49,MATERIALES!A5:D641,2,FALSE)</f>
        <v>lt</v>
      </c>
      <c r="K49" s="407">
        <v>1.4625000000000001</v>
      </c>
      <c r="L49" s="267"/>
      <c r="M49" s="402">
        <f>VLOOKUP(A49,MATERIALES!A6:D397,4,FALSE)</f>
        <v>1647.3498938497221</v>
      </c>
      <c r="N49" s="272">
        <f>K49*M49</f>
        <v>2409.2492197552187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3236.3188584771469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909">
        <f>VLOOKUP(A58,TRANSPORTE!A5:D117,4,FALSE)</f>
        <v>937.83502784913287</v>
      </c>
      <c r="M58" s="910"/>
      <c r="N58" s="287">
        <f>K58*L58</f>
        <v>11.722937848114162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11.722937848114162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SUM(N69:N75)</f>
        <v>67.335467419668333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3692.3312222532327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738.46624445064663</v>
      </c>
      <c r="M83" s="858"/>
      <c r="N83" s="51"/>
    </row>
    <row r="84" spans="1:14">
      <c r="B84" s="89" t="s">
        <v>973</v>
      </c>
      <c r="C84" s="90"/>
      <c r="D84" s="90"/>
      <c r="E84" s="90"/>
      <c r="F84" s="90"/>
      <c r="G84" s="90"/>
      <c r="H84" s="90"/>
      <c r="I84" s="87"/>
      <c r="J84" s="88"/>
      <c r="K84" s="304">
        <v>0.05</v>
      </c>
      <c r="L84" s="857">
        <f>N78*K84</f>
        <v>184.61656111266166</v>
      </c>
      <c r="M84" s="858"/>
      <c r="N84" s="51"/>
    </row>
    <row r="85" spans="1:14" ht="15.75" thickBot="1">
      <c r="B85" s="91" t="s">
        <v>974</v>
      </c>
      <c r="C85" s="92"/>
      <c r="D85" s="92"/>
      <c r="E85" s="92"/>
      <c r="F85" s="92"/>
      <c r="G85" s="92"/>
      <c r="H85" s="92"/>
      <c r="I85" s="93"/>
      <c r="J85" s="94"/>
      <c r="K85" s="305">
        <v>0.05</v>
      </c>
      <c r="L85" s="859">
        <f>N78*K85</f>
        <v>184.61656111266166</v>
      </c>
      <c r="M85" s="860"/>
      <c r="N85" s="51"/>
    </row>
    <row r="86" spans="1:14" ht="15.75" thickBot="1">
      <c r="B86" s="822" t="s">
        <v>953</v>
      </c>
      <c r="C86" s="823"/>
      <c r="D86" s="823"/>
      <c r="E86" s="823"/>
      <c r="F86" s="823"/>
      <c r="G86" s="823"/>
      <c r="H86" s="823"/>
      <c r="I86" s="823"/>
      <c r="J86" s="823"/>
      <c r="K86" s="823"/>
      <c r="L86" s="823"/>
      <c r="M86" s="824"/>
      <c r="N86" s="52">
        <f>L83+L84+L85</f>
        <v>1107.6993666759699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4800.0305889292031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1057</v>
      </c>
      <c r="C31" s="81" t="s">
        <v>2064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136</v>
      </c>
      <c r="B36" s="871" t="str">
        <f>VLOOKUP(A36,EQUIPOS!A6:D154,3,FALSE)</f>
        <v>Camión de Slurry</v>
      </c>
      <c r="C36" s="872"/>
      <c r="D36" s="872"/>
      <c r="E36" s="872"/>
      <c r="F36" s="872"/>
      <c r="G36" s="872"/>
      <c r="H36" s="873"/>
      <c r="I36" s="267"/>
      <c r="J36" s="268"/>
      <c r="K36" s="269">
        <f>VLOOKUP(A36,EQUIPOS!A6:D163,4,FALSE)</f>
        <v>156725.17966568269</v>
      </c>
      <c r="L36" s="270"/>
      <c r="M36" s="271">
        <v>600</v>
      </c>
      <c r="N36" s="272">
        <f>K36/M36</f>
        <v>261.20863277613785</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69043.182634780998</v>
      </c>
      <c r="L37" s="270"/>
      <c r="M37" s="271">
        <v>600</v>
      </c>
      <c r="N37" s="272">
        <f>K37/M37</f>
        <v>115.07197105796833</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0.67335467419668338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376.95395850830283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59702.613602607387</v>
      </c>
      <c r="N48" s="272">
        <f>K48*M48</f>
        <v>567.17482922477018</v>
      </c>
    </row>
    <row r="49" spans="1:14">
      <c r="A49" s="108" t="s">
        <v>852</v>
      </c>
      <c r="B49" s="43" t="str">
        <f>VLOOKUP(A49,MATERIALES!A6:D373,3,FALSE)</f>
        <v>Emulsión CRL-1hm</v>
      </c>
      <c r="C49" s="281"/>
      <c r="D49" s="281"/>
      <c r="E49" s="281"/>
      <c r="F49" s="281"/>
      <c r="G49" s="281"/>
      <c r="H49" s="281"/>
      <c r="I49" s="268"/>
      <c r="J49" s="224" t="str">
        <f>VLOOKUP(A49,MATERIALES!A5:D641,2,FALSE)</f>
        <v>lt</v>
      </c>
      <c r="K49" s="409">
        <v>1.4107499999999999</v>
      </c>
      <c r="L49" s="267"/>
      <c r="M49" s="402">
        <f>VLOOKUP(A49,MATERIALES!A6:D397,4,FALSE)</f>
        <v>1647.3498938497221</v>
      </c>
      <c r="N49" s="272">
        <f>K49*M49</f>
        <v>2323.9988627484954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2891.1736919732657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909">
        <f>VLOOKUP(A58,TRANSPORTE!A5:D117,4,FALSE)</f>
        <v>937.83502784913287</v>
      </c>
      <c r="M58" s="910"/>
      <c r="N58" s="287">
        <f>K58*L58</f>
        <v>8.9094327645667626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8.9094327645667626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67.335467419668333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3344.3725506658038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668.87451013316081</v>
      </c>
      <c r="M83" s="858"/>
      <c r="N83" s="51"/>
    </row>
    <row r="84" spans="1:14">
      <c r="B84" s="89" t="s">
        <v>973</v>
      </c>
      <c r="C84" s="90"/>
      <c r="D84" s="90"/>
      <c r="E84" s="90"/>
      <c r="F84" s="90"/>
      <c r="G84" s="90"/>
      <c r="H84" s="90"/>
      <c r="I84" s="87"/>
      <c r="J84" s="88"/>
      <c r="K84" s="304">
        <v>0.05</v>
      </c>
      <c r="L84" s="857">
        <f>N78*K84</f>
        <v>167.2186275332902</v>
      </c>
      <c r="M84" s="858"/>
      <c r="N84" s="51"/>
    </row>
    <row r="85" spans="1:14" ht="15.75" thickBot="1">
      <c r="B85" s="91" t="s">
        <v>974</v>
      </c>
      <c r="C85" s="92"/>
      <c r="D85" s="92"/>
      <c r="E85" s="92"/>
      <c r="F85" s="92"/>
      <c r="G85" s="92"/>
      <c r="H85" s="92"/>
      <c r="I85" s="93"/>
      <c r="J85" s="94"/>
      <c r="K85" s="305">
        <v>0.05</v>
      </c>
      <c r="L85" s="859">
        <f>N78*K85</f>
        <v>167.2186275332902</v>
      </c>
      <c r="M85" s="860"/>
      <c r="N85" s="51"/>
    </row>
    <row r="86" spans="1:14" ht="15.75" thickBot="1">
      <c r="B86" s="822" t="s">
        <v>953</v>
      </c>
      <c r="C86" s="823"/>
      <c r="D86" s="823"/>
      <c r="E86" s="823"/>
      <c r="F86" s="823"/>
      <c r="G86" s="823"/>
      <c r="H86" s="823"/>
      <c r="I86" s="823"/>
      <c r="J86" s="823"/>
      <c r="K86" s="823"/>
      <c r="L86" s="823"/>
      <c r="M86" s="824"/>
      <c r="N86" s="52">
        <f>L83+L84+L85</f>
        <v>1003.3117651997411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4347.6843158655447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1058</v>
      </c>
      <c r="C31" s="81" t="s">
        <v>2065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136</v>
      </c>
      <c r="B36" s="871" t="str">
        <f>VLOOKUP(A36,EQUIPOS!A6:D154,3,FALSE)</f>
        <v>Camión de Slurry</v>
      </c>
      <c r="C36" s="872"/>
      <c r="D36" s="872"/>
      <c r="E36" s="872"/>
      <c r="F36" s="872"/>
      <c r="G36" s="872"/>
      <c r="H36" s="873"/>
      <c r="I36" s="267"/>
      <c r="J36" s="268"/>
      <c r="K36" s="269">
        <f>VLOOKUP(A36,EQUIPOS!A6:D163,4,FALSE)</f>
        <v>156725.17966568269</v>
      </c>
      <c r="L36" s="270"/>
      <c r="M36" s="271">
        <v>600</v>
      </c>
      <c r="N36" s="272">
        <f>K36/M36</f>
        <v>261.20863277613785</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69043.182634780998</v>
      </c>
      <c r="L37" s="270"/>
      <c r="M37" s="271">
        <v>600</v>
      </c>
      <c r="N37" s="272">
        <f>K37/M37</f>
        <v>115.07197105796833</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0.67335467419668338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376.95395850830283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66165.571097754262</v>
      </c>
      <c r="N48" s="272">
        <f>K48*M48</f>
        <v>628.57292542866549</v>
      </c>
    </row>
    <row r="49" spans="1:14">
      <c r="A49" s="108" t="s">
        <v>852</v>
      </c>
      <c r="B49" s="43" t="str">
        <f>VLOOKUP(A49,MATERIALES!A6:D373,3,FALSE)</f>
        <v>Emulsión CRL-1hm</v>
      </c>
      <c r="C49" s="281"/>
      <c r="D49" s="281"/>
      <c r="E49" s="281"/>
      <c r="F49" s="281"/>
      <c r="G49" s="281"/>
      <c r="H49" s="281"/>
      <c r="I49" s="268"/>
      <c r="J49" s="224" t="str">
        <f>VLOOKUP(A49,MATERIALES!A5:D641,2,FALSE)</f>
        <v>lt</v>
      </c>
      <c r="K49" s="282">
        <v>1.71</v>
      </c>
      <c r="L49" s="267"/>
      <c r="M49" s="402">
        <f>VLOOKUP(A49,MATERIALES!A6:D397,4,FALSE)</f>
        <v>1647.3498938497221</v>
      </c>
      <c r="N49" s="272">
        <f>K49*M49</f>
        <v>2816.9683184830246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3445.5412439116899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1333</v>
      </c>
      <c r="B58" s="46" t="str">
        <f>VLOOKUP(A58,TRANSPORTE!A5:D117,3,FALSE)</f>
        <v>Transporte de agregado tipo LA-3</v>
      </c>
      <c r="C58" s="317"/>
      <c r="D58" s="317"/>
      <c r="E58" s="317"/>
      <c r="F58" s="317"/>
      <c r="G58" s="317"/>
      <c r="H58" s="311" t="s">
        <v>1468</v>
      </c>
      <c r="I58" s="408">
        <v>9.4999999999999998E-3</v>
      </c>
      <c r="J58" s="286">
        <v>1</v>
      </c>
      <c r="K58" s="408">
        <f>I58*J58</f>
        <v>9.4999999999999998E-3</v>
      </c>
      <c r="L58" s="909">
        <f>VLOOKUP(A58,TRANSPORTE!A5:D117,4,FALSE)</f>
        <v>937.83502784913287</v>
      </c>
      <c r="M58" s="910"/>
      <c r="N58" s="287">
        <f>K58*L58</f>
        <v>8.9094327645667626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8.9094327645667626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SUM(N69:N75)</f>
        <v>67.335467419668333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3898.740102604228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779.74802052084567</v>
      </c>
      <c r="M83" s="858"/>
      <c r="N83" s="51"/>
    </row>
    <row r="84" spans="1:14">
      <c r="B84" s="89" t="s">
        <v>973</v>
      </c>
      <c r="C84" s="90"/>
      <c r="D84" s="90"/>
      <c r="E84" s="90"/>
      <c r="F84" s="90"/>
      <c r="G84" s="90"/>
      <c r="H84" s="90"/>
      <c r="I84" s="87"/>
      <c r="J84" s="88"/>
      <c r="K84" s="304">
        <v>0.05</v>
      </c>
      <c r="L84" s="857">
        <f>N78*K84</f>
        <v>194.93700513021142</v>
      </c>
      <c r="M84" s="858"/>
      <c r="N84" s="51"/>
    </row>
    <row r="85" spans="1:14" ht="15.75" thickBot="1">
      <c r="B85" s="91" t="s">
        <v>974</v>
      </c>
      <c r="C85" s="92"/>
      <c r="D85" s="92"/>
      <c r="E85" s="92"/>
      <c r="F85" s="92"/>
      <c r="G85" s="92"/>
      <c r="H85" s="92"/>
      <c r="I85" s="93"/>
      <c r="J85" s="94"/>
      <c r="K85" s="305">
        <v>0.05</v>
      </c>
      <c r="L85" s="859">
        <f>N78*K85</f>
        <v>194.93700513021142</v>
      </c>
      <c r="M85" s="860"/>
      <c r="N85" s="51"/>
    </row>
    <row r="86" spans="1:14" ht="15.75" thickBot="1">
      <c r="B86" s="822" t="s">
        <v>953</v>
      </c>
      <c r="C86" s="823"/>
      <c r="D86" s="823"/>
      <c r="E86" s="823"/>
      <c r="F86" s="823"/>
      <c r="G86" s="823"/>
      <c r="H86" s="823"/>
      <c r="I86" s="823"/>
      <c r="J86" s="823"/>
      <c r="K86" s="823"/>
      <c r="L86" s="823"/>
      <c r="M86" s="824"/>
      <c r="N86" s="52">
        <f>L83+L84+L85</f>
        <v>1169.6220307812684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5068.3621333854962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1059</v>
      </c>
      <c r="C31" s="81" t="s">
        <v>2066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136</v>
      </c>
      <c r="B36" s="871" t="str">
        <f>VLOOKUP(A36,EQUIPOS!A6:D154,3,FALSE)</f>
        <v>Camión de Slurry</v>
      </c>
      <c r="C36" s="872"/>
      <c r="D36" s="872"/>
      <c r="E36" s="872"/>
      <c r="F36" s="872"/>
      <c r="G36" s="872"/>
      <c r="H36" s="873"/>
      <c r="I36" s="267"/>
      <c r="J36" s="268"/>
      <c r="K36" s="269">
        <f>VLOOKUP(A36,EQUIPOS!A6:D163,4,FALSE)</f>
        <v>156725.17966568269</v>
      </c>
      <c r="L36" s="270"/>
      <c r="M36" s="271">
        <v>600</v>
      </c>
      <c r="N36" s="272">
        <f>K36/M36</f>
        <v>261.20863277613785</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69043.182634780998</v>
      </c>
      <c r="L37" s="270"/>
      <c r="M37" s="271">
        <v>600</v>
      </c>
      <c r="N37" s="272">
        <f>K37/M37</f>
        <v>115.07197105796833</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0.67335467419668338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376.95395850830283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53173.058954922511</v>
      </c>
      <c r="N48" s="272">
        <f>K48*M48</f>
        <v>252.57203003588194</v>
      </c>
    </row>
    <row r="49" spans="1:14">
      <c r="A49" s="108" t="s">
        <v>852</v>
      </c>
      <c r="B49" s="43" t="str">
        <f>VLOOKUP(A49,MATERIALES!A6:D373,3,FALSE)</f>
        <v>Emulsión CRL-1hm</v>
      </c>
      <c r="C49" s="281"/>
      <c r="D49" s="281"/>
      <c r="E49" s="281"/>
      <c r="F49" s="281"/>
      <c r="G49" s="281"/>
      <c r="H49" s="281"/>
      <c r="I49" s="268"/>
      <c r="J49" s="224" t="str">
        <f>VLOOKUP(A49,MATERIALES!A5:D641,2,FALSE)</f>
        <v>lt</v>
      </c>
      <c r="K49" s="409">
        <v>1.0687499999999999</v>
      </c>
      <c r="L49" s="267"/>
      <c r="M49" s="402">
        <f>VLOOKUP(A49,MATERIALES!A6:D397,4,FALSE)</f>
        <v>1647.3498938497221</v>
      </c>
      <c r="N49" s="272">
        <f>K49*M49</f>
        <v>1760.6051990518902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2013.177229087772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909">
        <f>VLOOKUP(A58,TRANSPORTE!A5:D117,4,FALSE)</f>
        <v>937.83502784913287</v>
      </c>
      <c r="M58" s="910"/>
      <c r="N58" s="287">
        <f>K58*L58</f>
        <v>4.4547163822833813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4.4547163822833813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67.335467419668333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2461.9213713980271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492.38427427960545</v>
      </c>
      <c r="M83" s="858"/>
      <c r="N83" s="51"/>
    </row>
    <row r="84" spans="1:14">
      <c r="B84" s="89" t="s">
        <v>973</v>
      </c>
      <c r="C84" s="90"/>
      <c r="D84" s="90"/>
      <c r="E84" s="90"/>
      <c r="F84" s="90"/>
      <c r="G84" s="90"/>
      <c r="H84" s="90"/>
      <c r="I84" s="87"/>
      <c r="J84" s="88"/>
      <c r="K84" s="304">
        <v>0.05</v>
      </c>
      <c r="L84" s="857">
        <f>N78*K84</f>
        <v>123.09606856990136</v>
      </c>
      <c r="M84" s="858"/>
      <c r="N84" s="51"/>
    </row>
    <row r="85" spans="1:14" ht="15.75" thickBot="1">
      <c r="B85" s="91" t="s">
        <v>974</v>
      </c>
      <c r="C85" s="92"/>
      <c r="D85" s="92"/>
      <c r="E85" s="92"/>
      <c r="F85" s="92"/>
      <c r="G85" s="92"/>
      <c r="H85" s="92"/>
      <c r="I85" s="93"/>
      <c r="J85" s="94"/>
      <c r="K85" s="305">
        <v>0.05</v>
      </c>
      <c r="L85" s="859">
        <f>N78*K85</f>
        <v>123.09606856990136</v>
      </c>
      <c r="M85" s="860"/>
      <c r="N85" s="51"/>
    </row>
    <row r="86" spans="1:14" ht="15.75" thickBot="1">
      <c r="B86" s="822" t="s">
        <v>953</v>
      </c>
      <c r="C86" s="823"/>
      <c r="D86" s="823"/>
      <c r="E86" s="823"/>
      <c r="F86" s="823"/>
      <c r="G86" s="823"/>
      <c r="H86" s="823"/>
      <c r="I86" s="823"/>
      <c r="J86" s="823"/>
      <c r="K86" s="823"/>
      <c r="L86" s="823"/>
      <c r="M86" s="824"/>
      <c r="N86" s="52">
        <f>L83+L84+L85</f>
        <v>738.57641141940815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3200.4977828174351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1060</v>
      </c>
      <c r="C31" s="81" t="s">
        <v>1573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117999.79304055507</v>
      </c>
      <c r="L36" s="270"/>
      <c r="M36" s="271">
        <v>30</v>
      </c>
      <c r="N36" s="272">
        <f>K36/M36</f>
        <v>3933.3264346851693</v>
      </c>
    </row>
    <row r="37" spans="1:14">
      <c r="A37" s="113" t="s">
        <v>290</v>
      </c>
      <c r="B37" s="871" t="str">
        <f>VLOOKUP(A37,EQUIPOS!A7:D154,3,FALSE)</f>
        <v>Planta trituradora</v>
      </c>
      <c r="C37" s="872"/>
      <c r="D37" s="872"/>
      <c r="E37" s="872"/>
      <c r="F37" s="872"/>
      <c r="G37" s="872"/>
      <c r="H37" s="873"/>
      <c r="I37" s="267"/>
      <c r="J37" s="268"/>
      <c r="K37" s="269">
        <f>VLOOKUP(A37,EQUIPOS!A7:D164,4,FALSE)</f>
        <v>465562.8198145536</v>
      </c>
      <c r="L37" s="270"/>
      <c r="M37" s="271">
        <v>30</v>
      </c>
      <c r="N37" s="272">
        <f t="shared" ref="N37:N43" si="0">K37/M37</f>
        <v>15518.760660485121</v>
      </c>
    </row>
    <row r="38" spans="1:14">
      <c r="A38" t="s">
        <v>168</v>
      </c>
      <c r="B38" s="871" t="str">
        <f>VLOOKUP(A38,EQUIPOS!A8:D154,3,FALSE)</f>
        <v>Compactador tipo  POTENCIA: 105 HP, PESO: 6 ton</v>
      </c>
      <c r="C38" s="872"/>
      <c r="D38" s="872"/>
      <c r="E38" s="872"/>
      <c r="F38" s="872"/>
      <c r="G38" s="872"/>
      <c r="H38" s="873"/>
      <c r="I38" s="267"/>
      <c r="J38" s="268"/>
      <c r="K38" s="269">
        <f>VLOOKUP(A38,EQUIPOS!A8:D165,4,FALSE)</f>
        <v>91181.65825861074</v>
      </c>
      <c r="L38" s="270"/>
      <c r="M38" s="271">
        <v>9</v>
      </c>
      <c r="N38" s="272">
        <f t="shared" si="0"/>
        <v>10131.29536206786</v>
      </c>
    </row>
    <row r="39" spans="1:14">
      <c r="A39" t="s">
        <v>173</v>
      </c>
      <c r="B39" s="871" t="str">
        <f>VLOOKUP(A39,EQUIPOS!A9:D154,3,FALSE)</f>
        <v>Compactador neumático de Potencia 70 HP, peso de 13 ton</v>
      </c>
      <c r="C39" s="872"/>
      <c r="D39" s="872"/>
      <c r="E39" s="872"/>
      <c r="F39" s="872"/>
      <c r="G39" s="872"/>
      <c r="H39" s="873"/>
      <c r="I39" s="267"/>
      <c r="J39" s="268"/>
      <c r="K39" s="269">
        <f>VLOOKUP(A39,EQUIPOS!A9:D166,4,FALSE)</f>
        <v>128727.0469533328</v>
      </c>
      <c r="L39" s="270"/>
      <c r="M39" s="271">
        <v>9</v>
      </c>
      <c r="N39" s="272">
        <f t="shared" si="0"/>
        <v>14303.005217036978</v>
      </c>
    </row>
    <row r="40" spans="1:14">
      <c r="A40" t="s">
        <v>286</v>
      </c>
      <c r="B40" s="871" t="str">
        <f>VLOOKUP(A40,EQUIPOS!A10:D154,3,FALSE)</f>
        <v>Planta de asfalto en frio</v>
      </c>
      <c r="C40" s="872"/>
      <c r="D40" s="872"/>
      <c r="E40" s="872"/>
      <c r="F40" s="872"/>
      <c r="G40" s="872"/>
      <c r="H40" s="873"/>
      <c r="I40" s="267"/>
      <c r="J40" s="268"/>
      <c r="K40" s="269">
        <f>VLOOKUP(A40,EQUIPOS!A10:D167,4,FALSE)</f>
        <v>246726.83999388787</v>
      </c>
      <c r="L40" s="270"/>
      <c r="M40" s="271">
        <v>9</v>
      </c>
      <c r="N40" s="272">
        <f t="shared" si="0"/>
        <v>27414.093332654207</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123363.41999694394</v>
      </c>
      <c r="L41" s="270"/>
      <c r="M41" s="271">
        <v>30</v>
      </c>
      <c r="N41" s="272">
        <f t="shared" si="0"/>
        <v>4112.1139998981316</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193090.57042999921</v>
      </c>
      <c r="L42" s="270"/>
      <c r="M42" s="271">
        <v>9</v>
      </c>
      <c r="N42" s="272">
        <f t="shared" si="0"/>
        <v>21454.507825555469</v>
      </c>
    </row>
    <row r="43" spans="1:14">
      <c r="A43" t="s">
        <v>373</v>
      </c>
      <c r="B43" s="871" t="str">
        <f>VLOOKUP(A43,EQUIPOS!A13:D157,3,FALSE)</f>
        <v>Volqueta 6 m3</v>
      </c>
      <c r="C43" s="872"/>
      <c r="D43" s="872"/>
      <c r="E43" s="872"/>
      <c r="F43" s="872"/>
      <c r="G43" s="872"/>
      <c r="H43" s="873"/>
      <c r="I43" s="267"/>
      <c r="J43" s="268"/>
      <c r="K43" s="269">
        <f>VLOOKUP(A43,EQUIPOS!A13:D170,4,FALSE)</f>
        <v>62218.072694110859</v>
      </c>
      <c r="L43" s="270"/>
      <c r="M43" s="271">
        <v>9</v>
      </c>
      <c r="N43" s="272">
        <f t="shared" si="0"/>
        <v>6913.1191882345402</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N77*M46</f>
        <v>971.8939014389166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104752.1159220564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VLOOKUP(A53,MATERIALES!A4:D640,2,FALSE)</f>
        <v>m3</v>
      </c>
      <c r="K53" s="282">
        <v>1.4</v>
      </c>
      <c r="L53" s="267"/>
      <c r="M53" s="402">
        <f>VLOOKUP(A53,MATERIALES!A5:D396,4,FALSE)</f>
        <v>59702.613602607387</v>
      </c>
      <c r="N53" s="272">
        <f>K53*M53</f>
        <v>83583.659043650332</v>
      </c>
    </row>
    <row r="54" spans="1:14">
      <c r="A54" s="108" t="s">
        <v>774</v>
      </c>
      <c r="B54" s="43" t="str">
        <f>VLOOKUP(A54,MATERIALES!A6:D373,3,FALSE)</f>
        <v>Agua</v>
      </c>
      <c r="C54" s="281"/>
      <c r="D54" s="281"/>
      <c r="E54" s="281"/>
      <c r="F54" s="281"/>
      <c r="G54" s="281"/>
      <c r="H54" s="281"/>
      <c r="I54" s="268"/>
      <c r="J54" s="224" t="str">
        <f>VLOOKUP(A54,MATERIALES!A5:D641,2,FALSE)</f>
        <v>lt</v>
      </c>
      <c r="K54" s="282">
        <v>25</v>
      </c>
      <c r="L54" s="267"/>
      <c r="M54" s="402">
        <f>VLOOKUP(A54,MATERIALES!A6:D397,4,FALSE)</f>
        <v>48.278039394701032</v>
      </c>
      <c r="N54" s="272">
        <f>K54*M54</f>
        <v>1206.9509848675259</v>
      </c>
    </row>
    <row r="55" spans="1:14" ht="15.75" thickBot="1">
      <c r="B55" s="43"/>
      <c r="C55" s="281"/>
      <c r="D55" s="281"/>
      <c r="E55" s="281"/>
      <c r="F55" s="281"/>
      <c r="G55" s="281"/>
      <c r="H55" s="281"/>
      <c r="I55" s="268"/>
      <c r="J55" s="224"/>
      <c r="K55" s="282"/>
      <c r="L55" s="267"/>
      <c r="M55" s="283"/>
      <c r="N55" s="284"/>
    </row>
    <row r="56" spans="1:14" ht="15.75" thickBot="1">
      <c r="B56" s="822" t="s">
        <v>953</v>
      </c>
      <c r="C56" s="823"/>
      <c r="D56" s="823"/>
      <c r="E56" s="823"/>
      <c r="F56" s="823"/>
      <c r="G56" s="823"/>
      <c r="H56" s="823"/>
      <c r="I56" s="823"/>
      <c r="J56" s="823"/>
      <c r="K56" s="823"/>
      <c r="L56" s="823"/>
      <c r="M56" s="824"/>
      <c r="N56" s="394">
        <f>SUM(N53:N55)</f>
        <v>84790.610028517855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A61" t="s">
        <v>1347</v>
      </c>
      <c r="B61" s="46" t="str">
        <f>VLOOKUP(A61,TRANSPORTE!A5:D117,3,FALSE)</f>
        <v>Transporte de Mezcla en Frio MDF-38</v>
      </c>
      <c r="C61" s="317"/>
      <c r="D61" s="317"/>
      <c r="E61" s="317"/>
      <c r="F61" s="317"/>
      <c r="G61" s="317"/>
      <c r="H61" s="311" t="s">
        <v>1468</v>
      </c>
      <c r="I61" s="279">
        <v>1.25</v>
      </c>
      <c r="J61" s="286">
        <v>1</v>
      </c>
      <c r="K61" s="279">
        <f>I61*J61</f>
        <v>1.25</v>
      </c>
      <c r="L61" s="909">
        <f>VLOOKUP(A61,TRANSPORTE!A5:D117,4,FALSE)</f>
        <v>1234.2754057176401</v>
      </c>
      <c r="M61" s="910"/>
      <c r="N61" s="287">
        <f>K61*L61</f>
        <v>1542.84425714705</v>
      </c>
    </row>
    <row r="62" spans="1:14">
      <c r="A62" t="s">
        <v>1269</v>
      </c>
      <c r="B62" s="46" t="str">
        <f>VLOOKUP(A62,TRANSPORTE!A6:D117,3,FALSE)</f>
        <v>Transporte de Material Crudo de Rio</v>
      </c>
      <c r="C62" s="47"/>
      <c r="D62" s="47"/>
      <c r="E62" s="47"/>
      <c r="F62" s="47"/>
      <c r="G62" s="47"/>
      <c r="H62" s="311" t="s">
        <v>1468</v>
      </c>
      <c r="I62" s="279">
        <v>1.4</v>
      </c>
      <c r="J62" s="286">
        <v>1</v>
      </c>
      <c r="K62" s="279">
        <f>I62*J62</f>
        <v>1.4</v>
      </c>
      <c r="L62" s="909">
        <f>VLOOKUP(A62,TRANSPORTE!A6:D117,4,FALSE)</f>
        <v>1234.2754057176401</v>
      </c>
      <c r="M62" s="910"/>
      <c r="N62" s="287">
        <f>K62*L62</f>
        <v>1727.985568004696</v>
      </c>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f>N61+N62+N63+N64+N65</f>
        <v>3270.8298251517463</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864"/>
      <c r="N71" s="98" t="s">
        <v>951</v>
      </c>
    </row>
    <row r="72" spans="1:15">
      <c r="A72" t="s">
        <v>19</v>
      </c>
      <c r="B72" s="49" t="str">
        <f>VLOOKUP(A72,'MANO DE OBRA'!A8:D68,3,FALSE)</f>
        <v>Obrero (8)</v>
      </c>
      <c r="C72" s="47"/>
      <c r="D72" s="47"/>
      <c r="E72" s="47"/>
      <c r="F72" s="47"/>
      <c r="G72" s="47"/>
      <c r="H72" s="47"/>
      <c r="I72" s="292">
        <f>K72/J72*100</f>
        <v>234080.00000000003</v>
      </c>
      <c r="J72" s="293">
        <v>185</v>
      </c>
      <c r="K72" s="294">
        <f>VLOOKUP(A72,'MANO DE OBRA'!A8:D99,4,FALSE)</f>
        <v>433048</v>
      </c>
      <c r="L72" s="50"/>
      <c r="M72" s="295">
        <f>M38*8</f>
        <v>72</v>
      </c>
      <c r="N72" s="395">
        <f>K72/M72</f>
        <v>6014.5555555555557</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9">
        <f>M72</f>
        <v>72</v>
      </c>
      <c r="N73" s="395">
        <f>K73/M73</f>
        <v>1481.7533835334443</v>
      </c>
    </row>
    <row r="74" spans="1:15">
      <c r="A74" t="s">
        <v>54</v>
      </c>
      <c r="B74" s="49" t="str">
        <f>VLOOKUP(A74,'MANO DE OBRA'!A9:D70,3,FALSE)</f>
        <v>Rastrilleros (2)</v>
      </c>
      <c r="C74" s="47"/>
      <c r="D74" s="47"/>
      <c r="E74" s="47"/>
      <c r="F74" s="47"/>
      <c r="G74" s="47"/>
      <c r="H74" s="47"/>
      <c r="I74" s="292">
        <f>K74/J74*100</f>
        <v>86502.359687357821</v>
      </c>
      <c r="J74" s="293">
        <v>185</v>
      </c>
      <c r="K74" s="294">
        <f>VLOOKUP(A74,'MANO DE OBRA'!A9:D101,4,FALSE)</f>
        <v>160029.36542161196</v>
      </c>
      <c r="L74" s="50"/>
      <c r="M74" s="300">
        <f>M73</f>
        <v>72</v>
      </c>
      <c r="N74" s="395">
        <f>K74/M74</f>
        <v>2222.630075300166</v>
      </c>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SUM(N72:N76)</f>
        <v>9718.9390143891651</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N48+N56+N67+N77</f>
        <v>202532.49479011516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40506.498958023032</v>
      </c>
      <c r="M84" s="858"/>
      <c r="N84" s="51"/>
    </row>
    <row r="85" spans="1:14">
      <c r="B85" s="89" t="s">
        <v>973</v>
      </c>
      <c r="C85" s="90"/>
      <c r="D85" s="90"/>
      <c r="E85" s="90"/>
      <c r="F85" s="90"/>
      <c r="G85" s="90"/>
      <c r="H85" s="90"/>
      <c r="I85" s="87"/>
      <c r="J85" s="88"/>
      <c r="K85" s="304">
        <v>0.05</v>
      </c>
      <c r="L85" s="857">
        <f>N79*K85</f>
        <v>10126.624739505758</v>
      </c>
      <c r="M85" s="858"/>
      <c r="N85" s="51"/>
    </row>
    <row r="86" spans="1:14" ht="15.75" thickBot="1">
      <c r="B86" s="91" t="s">
        <v>974</v>
      </c>
      <c r="C86" s="92"/>
      <c r="D86" s="92"/>
      <c r="E86" s="92"/>
      <c r="F86" s="92"/>
      <c r="G86" s="92"/>
      <c r="H86" s="92"/>
      <c r="I86" s="93"/>
      <c r="J86" s="94"/>
      <c r="K86" s="305">
        <v>0.05</v>
      </c>
      <c r="L86" s="859">
        <f>N79*K86</f>
        <v>10126.624739505758</v>
      </c>
      <c r="M86" s="860"/>
      <c r="N86" s="51"/>
    </row>
    <row r="87" spans="1:14" ht="15.75" thickBot="1">
      <c r="B87" s="822" t="s">
        <v>953</v>
      </c>
      <c r="C87" s="823"/>
      <c r="D87" s="823"/>
      <c r="E87" s="823"/>
      <c r="F87" s="823"/>
      <c r="G87" s="823"/>
      <c r="H87" s="823"/>
      <c r="I87" s="823"/>
      <c r="J87" s="823"/>
      <c r="K87" s="823"/>
      <c r="L87" s="823"/>
      <c r="M87" s="824"/>
      <c r="N87" s="52">
        <f>L84+L85+L86</f>
        <v>60759.748437034548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263292.24322714971</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25" t="s">
        <v>2218</v>
      </c>
      <c r="C106" s="826"/>
      <c r="D106" s="826"/>
      <c r="E106" s="826"/>
      <c r="F106" s="826"/>
      <c r="G106" s="826"/>
      <c r="H106" s="826"/>
      <c r="I106" s="826"/>
      <c r="J106" s="826"/>
      <c r="K106" s="826"/>
      <c r="L106" s="826"/>
      <c r="M106" s="826"/>
      <c r="N106" s="827"/>
    </row>
    <row r="107" spans="2:14" ht="15" customHeight="1">
      <c r="B107" s="825"/>
      <c r="C107" s="826"/>
      <c r="D107" s="826"/>
      <c r="E107" s="826"/>
      <c r="F107" s="826"/>
      <c r="G107" s="826"/>
      <c r="H107" s="826"/>
      <c r="I107" s="826"/>
      <c r="J107" s="826"/>
      <c r="K107" s="826"/>
      <c r="L107" s="826"/>
      <c r="M107" s="826"/>
      <c r="N107" s="827"/>
    </row>
    <row r="108" spans="2:14" ht="30" customHeight="1">
      <c r="B108" s="828" t="s">
        <v>2219</v>
      </c>
      <c r="C108" s="829"/>
      <c r="D108" s="829"/>
      <c r="E108" s="829"/>
      <c r="F108" s="829"/>
      <c r="G108" s="829"/>
      <c r="H108" s="829"/>
      <c r="I108" s="829"/>
      <c r="J108" s="829"/>
      <c r="K108" s="829"/>
      <c r="L108" s="829"/>
      <c r="M108" s="829"/>
      <c r="N108" s="830"/>
    </row>
    <row r="109" spans="2:14">
      <c r="B109" s="828"/>
      <c r="C109" s="829"/>
      <c r="D109" s="829"/>
      <c r="E109" s="829"/>
      <c r="F109" s="829"/>
      <c r="G109" s="829"/>
      <c r="H109" s="829"/>
      <c r="I109" s="829"/>
      <c r="J109" s="829"/>
      <c r="K109" s="829"/>
      <c r="L109" s="829"/>
      <c r="M109" s="829"/>
      <c r="N109" s="830"/>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88"/>
      <c r="K119" s="888"/>
      <c r="L119" s="888"/>
      <c r="M119" s="888"/>
      <c r="N119" s="889"/>
    </row>
    <row r="120" spans="2:14" ht="15.75" thickBot="1">
      <c r="B120" s="261" t="s">
        <v>2221</v>
      </c>
      <c r="C120" s="393"/>
      <c r="D120" s="393"/>
      <c r="E120" s="57"/>
      <c r="F120" s="57"/>
      <c r="G120" s="57"/>
      <c r="H120" s="57"/>
      <c r="I120" s="57"/>
      <c r="J120" s="890"/>
      <c r="K120" s="890"/>
      <c r="L120" s="890"/>
      <c r="M120" s="890"/>
      <c r="N120" s="891"/>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1061</v>
      </c>
      <c r="C31" s="81" t="s">
        <v>1574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117999.79304055507</v>
      </c>
      <c r="L36" s="270"/>
      <c r="M36" s="271">
        <v>30</v>
      </c>
      <c r="N36" s="272">
        <f>K36/M36</f>
        <v>3933.3264346851693</v>
      </c>
    </row>
    <row r="37" spans="1:14">
      <c r="A37" s="113" t="s">
        <v>168</v>
      </c>
      <c r="B37" s="871" t="str">
        <f>VLOOKUP(A37,EQUIPOS!A7:D154,3,FALSE)</f>
        <v>Compactador tipo  POTENCIA: 105 HP, PESO: 6 ton</v>
      </c>
      <c r="C37" s="872"/>
      <c r="D37" s="872"/>
      <c r="E37" s="872"/>
      <c r="F37" s="872"/>
      <c r="G37" s="872"/>
      <c r="H37" s="873"/>
      <c r="I37" s="267"/>
      <c r="J37" s="268"/>
      <c r="K37" s="269">
        <f>VLOOKUP(A37,EQUIPOS!A7:D164,4,FALSE)</f>
        <v>91181.65825861074</v>
      </c>
      <c r="L37" s="270"/>
      <c r="M37" s="271">
        <v>9</v>
      </c>
      <c r="N37" s="272">
        <f t="shared" ref="N37:N43" si="0">K37/M37</f>
        <v>10131.29536206786</v>
      </c>
    </row>
    <row r="38" spans="1:14">
      <c r="A38" t="s">
        <v>173</v>
      </c>
      <c r="B38" s="871" t="str">
        <f>VLOOKUP(A38,EQUIPOS!A8:D154,3,FALSE)</f>
        <v>Compactador neumático de Potencia 70 HP, peso de 13 ton</v>
      </c>
      <c r="C38" s="872"/>
      <c r="D38" s="872"/>
      <c r="E38" s="872"/>
      <c r="F38" s="872"/>
      <c r="G38" s="872"/>
      <c r="H38" s="873"/>
      <c r="I38" s="267"/>
      <c r="J38" s="268"/>
      <c r="K38" s="269">
        <f>VLOOKUP(A38,EQUIPOS!A8:D165,4,FALSE)</f>
        <v>128727.0469533328</v>
      </c>
      <c r="L38" s="270"/>
      <c r="M38" s="271">
        <v>9</v>
      </c>
      <c r="N38" s="272">
        <f t="shared" si="0"/>
        <v>14303.005217036978</v>
      </c>
    </row>
    <row r="39" spans="1:14">
      <c r="A39" t="s">
        <v>286</v>
      </c>
      <c r="B39" s="871" t="str">
        <f>VLOOKUP(A39,EQUIPOS!A9:D154,3,FALSE)</f>
        <v>Planta de asfalto en frio</v>
      </c>
      <c r="C39" s="872"/>
      <c r="D39" s="872"/>
      <c r="E39" s="872"/>
      <c r="F39" s="872"/>
      <c r="G39" s="872"/>
      <c r="H39" s="873"/>
      <c r="I39" s="267"/>
      <c r="J39" s="268"/>
      <c r="K39" s="269">
        <f>VLOOKUP(A39,EQUIPOS!A9:D166,4,FALSE)</f>
        <v>246726.83999388787</v>
      </c>
      <c r="L39" s="270"/>
      <c r="M39" s="271">
        <v>9</v>
      </c>
      <c r="N39" s="272">
        <f t="shared" si="0"/>
        <v>27414.093332654207</v>
      </c>
    </row>
    <row r="40" spans="1:14">
      <c r="A40" t="s">
        <v>290</v>
      </c>
      <c r="B40" s="871" t="str">
        <f>VLOOKUP(A40,EQUIPOS!A10:D154,3,FALSE)</f>
        <v>Planta trituradora</v>
      </c>
      <c r="C40" s="872"/>
      <c r="D40" s="872"/>
      <c r="E40" s="872"/>
      <c r="F40" s="872"/>
      <c r="G40" s="872"/>
      <c r="H40" s="873"/>
      <c r="I40" s="267"/>
      <c r="J40" s="268"/>
      <c r="K40" s="269">
        <f>VLOOKUP(A40,EQUIPOS!A10:D167,4,FALSE)</f>
        <v>465562.8198145536</v>
      </c>
      <c r="L40" s="270"/>
      <c r="M40" s="271">
        <v>30</v>
      </c>
      <c r="N40" s="272">
        <f t="shared" si="0"/>
        <v>15518.760660485121</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123363.41999694394</v>
      </c>
      <c r="L41" s="270"/>
      <c r="M41" s="271">
        <v>30</v>
      </c>
      <c r="N41" s="272">
        <f t="shared" si="0"/>
        <v>4112.1139998981316</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193090.57042999921</v>
      </c>
      <c r="L42" s="270"/>
      <c r="M42" s="271">
        <v>9</v>
      </c>
      <c r="N42" s="272">
        <f t="shared" si="0"/>
        <v>21454.507825555469</v>
      </c>
    </row>
    <row r="43" spans="1:14">
      <c r="A43" t="s">
        <v>373</v>
      </c>
      <c r="B43" s="871" t="str">
        <f>VLOOKUP(A43,EQUIPOS!A13:D157,3,FALSE)</f>
        <v>Volqueta 6 m3</v>
      </c>
      <c r="C43" s="872"/>
      <c r="D43" s="872"/>
      <c r="E43" s="872"/>
      <c r="F43" s="872"/>
      <c r="G43" s="872"/>
      <c r="H43" s="873"/>
      <c r="I43" s="267"/>
      <c r="J43" s="268"/>
      <c r="K43" s="269">
        <f>VLOOKUP(A43,EQUIPOS!A13:D170,4,FALSE)</f>
        <v>62218.072694110859</v>
      </c>
      <c r="L43" s="270"/>
      <c r="M43" s="271">
        <v>9</v>
      </c>
      <c r="N43" s="272">
        <f t="shared" si="0"/>
        <v>6913.1191882345402</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971.8939014389166</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104752.1159220564</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VLOOKUP(A54,MATERIALES!A4:D640,2,FALSE)</f>
        <v>m3</v>
      </c>
      <c r="K54" s="282">
        <v>1.4</v>
      </c>
      <c r="L54" s="267"/>
      <c r="M54" s="402">
        <f>VLOOKUP(A54,MATERIALES!A5:D396,4,FALSE)</f>
        <v>59702.613602607387</v>
      </c>
      <c r="N54" s="272">
        <f>K54*M54</f>
        <v>83583.659043650332</v>
      </c>
    </row>
    <row r="55" spans="1:14">
      <c r="A55" s="108" t="s">
        <v>774</v>
      </c>
      <c r="B55" s="43" t="str">
        <f>VLOOKUP(A55,MATERIALES!A6:D373,3,FALSE)</f>
        <v>Agua</v>
      </c>
      <c r="C55" s="281"/>
      <c r="D55" s="281"/>
      <c r="E55" s="281"/>
      <c r="F55" s="281"/>
      <c r="G55" s="281"/>
      <c r="H55" s="281"/>
      <c r="I55" s="268"/>
      <c r="J55" s="224" t="str">
        <f>VLOOKUP(A55,MATERIALES!A5:D641,2,FALSE)</f>
        <v>lt</v>
      </c>
      <c r="K55" s="282">
        <v>25</v>
      </c>
      <c r="L55" s="267"/>
      <c r="M55" s="402">
        <f>VLOOKUP(A55,MATERIALES!A6:D397,4,FALSE)</f>
        <v>48.278039394701032</v>
      </c>
      <c r="N55" s="272">
        <f>K55*M55</f>
        <v>1206.9509848675259</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84790.610028517855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1234.2754057176401</v>
      </c>
      <c r="M64" s="910"/>
      <c r="N64" s="287">
        <f>K64*L64</f>
        <v>1727.985568004696</v>
      </c>
    </row>
    <row r="65" spans="1:15">
      <c r="A65" t="s">
        <v>1369</v>
      </c>
      <c r="B65" s="46" t="str">
        <f>VLOOKUP(A65,TRANSPORTE!A6:D117,3,FALSE)</f>
        <v>Transporte de Mezcla densa En Frio MDF-25</v>
      </c>
      <c r="C65" s="47"/>
      <c r="D65" s="47"/>
      <c r="E65" s="47"/>
      <c r="F65" s="47"/>
      <c r="G65" s="47"/>
      <c r="H65" s="311" t="s">
        <v>1468</v>
      </c>
      <c r="I65" s="279">
        <v>1.25</v>
      </c>
      <c r="J65" s="286">
        <v>1</v>
      </c>
      <c r="K65" s="279">
        <f>I65*J65</f>
        <v>1.25</v>
      </c>
      <c r="L65" s="909">
        <f>VLOOKUP(A65,TRANSPORTE!A6:D117,4,FALSE)</f>
        <v>1234.2754057176401</v>
      </c>
      <c r="M65" s="910"/>
      <c r="N65" s="287">
        <f>K65*L65</f>
        <v>1542.84425714705</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3270.8298251517463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9718.9390143891651</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202532.49479011516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40506.498958023032</v>
      </c>
      <c r="M88" s="858"/>
      <c r="N88" s="51"/>
    </row>
    <row r="89" spans="1:14">
      <c r="B89" s="89" t="s">
        <v>973</v>
      </c>
      <c r="C89" s="90"/>
      <c r="D89" s="90"/>
      <c r="E89" s="90"/>
      <c r="F89" s="90"/>
      <c r="G89" s="90"/>
      <c r="H89" s="90"/>
      <c r="I89" s="87"/>
      <c r="J89" s="88"/>
      <c r="K89" s="304">
        <v>0.05</v>
      </c>
      <c r="L89" s="857">
        <f>N83*K89</f>
        <v>10126.624739505758</v>
      </c>
      <c r="M89" s="858"/>
      <c r="N89" s="51"/>
    </row>
    <row r="90" spans="1:14" ht="15.75" thickBot="1">
      <c r="B90" s="91" t="s">
        <v>974</v>
      </c>
      <c r="C90" s="92"/>
      <c r="D90" s="92"/>
      <c r="E90" s="92"/>
      <c r="F90" s="92"/>
      <c r="G90" s="92"/>
      <c r="H90" s="92"/>
      <c r="I90" s="93"/>
      <c r="J90" s="94"/>
      <c r="K90" s="305">
        <v>0.05</v>
      </c>
      <c r="L90" s="859">
        <f>N83*K90</f>
        <v>10126.624739505758</v>
      </c>
      <c r="M90" s="860"/>
      <c r="N90" s="51"/>
    </row>
    <row r="91" spans="1:14" ht="15.75" thickBot="1">
      <c r="B91" s="822" t="s">
        <v>953</v>
      </c>
      <c r="C91" s="823"/>
      <c r="D91" s="823"/>
      <c r="E91" s="823"/>
      <c r="F91" s="823"/>
      <c r="G91" s="823"/>
      <c r="H91" s="823"/>
      <c r="I91" s="823"/>
      <c r="J91" s="823"/>
      <c r="K91" s="823"/>
      <c r="L91" s="823"/>
      <c r="M91" s="824"/>
      <c r="N91" s="52">
        <f>L88+L89+L90</f>
        <v>60759.748437034548</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263292.24322714971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1062</v>
      </c>
      <c r="C31" s="81" t="s">
        <v>1575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117999.79304055507</v>
      </c>
      <c r="L36" s="270"/>
      <c r="M36" s="271">
        <v>30</v>
      </c>
      <c r="N36" s="272">
        <f>K36/M36</f>
        <v>3933.3264346851693</v>
      </c>
    </row>
    <row r="37" spans="1:14">
      <c r="A37" s="113" t="s">
        <v>168</v>
      </c>
      <c r="B37" s="871" t="str">
        <f>VLOOKUP(A37,EQUIPOS!A7:D154,3,FALSE)</f>
        <v>Compactador tipo  POTENCIA: 105 HP, PESO: 6 ton</v>
      </c>
      <c r="C37" s="872"/>
      <c r="D37" s="872"/>
      <c r="E37" s="872"/>
      <c r="F37" s="872"/>
      <c r="G37" s="872"/>
      <c r="H37" s="873"/>
      <c r="I37" s="267"/>
      <c r="J37" s="268"/>
      <c r="K37" s="269">
        <f>VLOOKUP(A37,EQUIPOS!A7:D164,4,FALSE)</f>
        <v>91181.65825861074</v>
      </c>
      <c r="L37" s="270"/>
      <c r="M37" s="271">
        <v>9</v>
      </c>
      <c r="N37" s="272">
        <f t="shared" ref="N37:N43" si="0">K37/M37</f>
        <v>10131.29536206786</v>
      </c>
    </row>
    <row r="38" spans="1:14">
      <c r="A38" t="s">
        <v>173</v>
      </c>
      <c r="B38" s="871" t="str">
        <f>VLOOKUP(A38,EQUIPOS!A8:D154,3,FALSE)</f>
        <v>Compactador neumático de Potencia 70 HP, peso de 13 ton</v>
      </c>
      <c r="C38" s="872"/>
      <c r="D38" s="872"/>
      <c r="E38" s="872"/>
      <c r="F38" s="872"/>
      <c r="G38" s="872"/>
      <c r="H38" s="873"/>
      <c r="I38" s="267"/>
      <c r="J38" s="268"/>
      <c r="K38" s="269">
        <f>VLOOKUP(A38,EQUIPOS!A8:D165,4,FALSE)</f>
        <v>128727.0469533328</v>
      </c>
      <c r="L38" s="270"/>
      <c r="M38" s="271">
        <v>9</v>
      </c>
      <c r="N38" s="272">
        <f t="shared" si="0"/>
        <v>14303.005217036978</v>
      </c>
    </row>
    <row r="39" spans="1:14">
      <c r="A39" t="s">
        <v>286</v>
      </c>
      <c r="B39" s="871" t="str">
        <f>VLOOKUP(A39,EQUIPOS!A9:D154,3,FALSE)</f>
        <v>Planta de asfalto en frio</v>
      </c>
      <c r="C39" s="872"/>
      <c r="D39" s="872"/>
      <c r="E39" s="872"/>
      <c r="F39" s="872"/>
      <c r="G39" s="872"/>
      <c r="H39" s="873"/>
      <c r="I39" s="267"/>
      <c r="J39" s="268"/>
      <c r="K39" s="269">
        <f>VLOOKUP(A39,EQUIPOS!A9:D166,4,FALSE)</f>
        <v>246726.83999388787</v>
      </c>
      <c r="L39" s="270"/>
      <c r="M39" s="271">
        <v>9</v>
      </c>
      <c r="N39" s="272">
        <f t="shared" si="0"/>
        <v>27414.093332654207</v>
      </c>
    </row>
    <row r="40" spans="1:14">
      <c r="A40" t="s">
        <v>290</v>
      </c>
      <c r="B40" s="871" t="str">
        <f>VLOOKUP(A40,EQUIPOS!A10:D154,3,FALSE)</f>
        <v>Planta trituradora</v>
      </c>
      <c r="C40" s="872"/>
      <c r="D40" s="872"/>
      <c r="E40" s="872"/>
      <c r="F40" s="872"/>
      <c r="G40" s="872"/>
      <c r="H40" s="873"/>
      <c r="I40" s="267"/>
      <c r="J40" s="268"/>
      <c r="K40" s="269">
        <f>VLOOKUP(A40,EQUIPOS!A10:D167,4,FALSE)</f>
        <v>465562.8198145536</v>
      </c>
      <c r="L40" s="270"/>
      <c r="M40" s="271">
        <v>30</v>
      </c>
      <c r="N40" s="272">
        <f t="shared" si="0"/>
        <v>15518.760660485121</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123363.41999694394</v>
      </c>
      <c r="L41" s="270"/>
      <c r="M41" s="271">
        <v>30</v>
      </c>
      <c r="N41" s="272">
        <f t="shared" si="0"/>
        <v>4112.1139998981316</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193090.57042999921</v>
      </c>
      <c r="L42" s="270"/>
      <c r="M42" s="271">
        <v>9</v>
      </c>
      <c r="N42" s="272">
        <f t="shared" si="0"/>
        <v>21454.507825555469</v>
      </c>
    </row>
    <row r="43" spans="1:14">
      <c r="A43" t="s">
        <v>373</v>
      </c>
      <c r="B43" s="871" t="str">
        <f>VLOOKUP(A43,EQUIPOS!A13:D157,3,FALSE)</f>
        <v>Volqueta 6 m3</v>
      </c>
      <c r="C43" s="872"/>
      <c r="D43" s="872"/>
      <c r="E43" s="872"/>
      <c r="F43" s="872"/>
      <c r="G43" s="872"/>
      <c r="H43" s="873"/>
      <c r="I43" s="267"/>
      <c r="J43" s="268"/>
      <c r="K43" s="269">
        <f>VLOOKUP(A43,EQUIPOS!A13:D170,4,FALSE)</f>
        <v>62218.072694110859</v>
      </c>
      <c r="L43" s="270"/>
      <c r="M43" s="271">
        <v>9</v>
      </c>
      <c r="N43" s="272">
        <f t="shared" si="0"/>
        <v>6913.1191882345402</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971.8939014389166</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104752.1159220564</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59702.613602607387</v>
      </c>
      <c r="N54" s="272">
        <f>K54*M54</f>
        <v>83583.659043650332</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48.278039394701032</v>
      </c>
      <c r="N55" s="272">
        <f>K55*M55</f>
        <v>1206.9509848675259</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411">
        <f>SUM(N54:N58)</f>
        <v>84790.610028517855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v>1.4</v>
      </c>
      <c r="L64" s="909">
        <f>VLOOKUP(A64,TRANSPORTE!A5:D117,4,FALSE)</f>
        <v>1234.2754057176401</v>
      </c>
      <c r="M64" s="910"/>
      <c r="N64" s="287">
        <f>K64*L64</f>
        <v>1727.985568004696</v>
      </c>
    </row>
    <row r="65" spans="1:15">
      <c r="A65" t="s">
        <v>1349</v>
      </c>
      <c r="B65" s="46" t="str">
        <f>VLOOKUP(A65,TRANSPORTE!A6:D117,3,FALSE)</f>
        <v>Transporte de Mezcla en Frio DMF-19</v>
      </c>
      <c r="C65" s="47"/>
      <c r="D65" s="47"/>
      <c r="E65" s="47"/>
      <c r="F65" s="47"/>
      <c r="G65" s="47"/>
      <c r="H65" s="311" t="s">
        <v>1468</v>
      </c>
      <c r="I65" s="279">
        <v>1.25</v>
      </c>
      <c r="J65" s="286">
        <v>1</v>
      </c>
      <c r="K65" s="279">
        <v>1.25</v>
      </c>
      <c r="L65" s="909">
        <f>VLOOKUP(A65,TRANSPORTE!A6:D117,4,FALSE)</f>
        <v>1234.2754057176401</v>
      </c>
      <c r="M65" s="910"/>
      <c r="N65" s="287">
        <f>K65*L65</f>
        <v>1542.84425714705</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3270.8298251517463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9718.9390143891651</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202532.49479011516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40506.498958023032</v>
      </c>
      <c r="M88" s="858"/>
      <c r="N88" s="51"/>
    </row>
    <row r="89" spans="1:14">
      <c r="B89" s="89" t="s">
        <v>973</v>
      </c>
      <c r="C89" s="90"/>
      <c r="D89" s="90"/>
      <c r="E89" s="90"/>
      <c r="F89" s="90"/>
      <c r="G89" s="90"/>
      <c r="H89" s="90"/>
      <c r="I89" s="87"/>
      <c r="J89" s="88"/>
      <c r="K89" s="304">
        <v>0.05</v>
      </c>
      <c r="L89" s="857">
        <f>N83*K89</f>
        <v>10126.624739505758</v>
      </c>
      <c r="M89" s="858"/>
      <c r="N89" s="51"/>
    </row>
    <row r="90" spans="1:14" ht="15.75" thickBot="1">
      <c r="B90" s="91" t="s">
        <v>974</v>
      </c>
      <c r="C90" s="92"/>
      <c r="D90" s="92"/>
      <c r="E90" s="92"/>
      <c r="F90" s="92"/>
      <c r="G90" s="92"/>
      <c r="H90" s="92"/>
      <c r="I90" s="93"/>
      <c r="J90" s="94"/>
      <c r="K90" s="305">
        <v>0.05</v>
      </c>
      <c r="L90" s="859">
        <f>N83*K90</f>
        <v>10126.624739505758</v>
      </c>
      <c r="M90" s="860"/>
      <c r="N90" s="51"/>
    </row>
    <row r="91" spans="1:14" ht="15.75" thickBot="1">
      <c r="B91" s="822" t="s">
        <v>953</v>
      </c>
      <c r="C91" s="823"/>
      <c r="D91" s="823"/>
      <c r="E91" s="823"/>
      <c r="F91" s="823"/>
      <c r="G91" s="823"/>
      <c r="H91" s="823"/>
      <c r="I91" s="823"/>
      <c r="J91" s="823"/>
      <c r="K91" s="823"/>
      <c r="L91" s="823"/>
      <c r="M91" s="824"/>
      <c r="N91" s="52">
        <f>L88+L89+L90</f>
        <v>60759.748437034548</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52">
        <f>N83+N91</f>
        <v>263292.24322714971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1063</v>
      </c>
      <c r="C31" s="81" t="s">
        <v>1576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117999.79304055507</v>
      </c>
      <c r="L36" s="270"/>
      <c r="M36" s="271">
        <v>30</v>
      </c>
      <c r="N36" s="272">
        <f>K36/M36</f>
        <v>3933.3264346851693</v>
      </c>
    </row>
    <row r="37" spans="1:14">
      <c r="A37" s="113" t="s">
        <v>168</v>
      </c>
      <c r="B37" s="871" t="str">
        <f>VLOOKUP(A37,EQUIPOS!A7:D154,3,FALSE)</f>
        <v>Compactador tipo  POTENCIA: 105 HP, PESO: 6 ton</v>
      </c>
      <c r="C37" s="872"/>
      <c r="D37" s="872"/>
      <c r="E37" s="872"/>
      <c r="F37" s="872"/>
      <c r="G37" s="872"/>
      <c r="H37" s="873"/>
      <c r="I37" s="267"/>
      <c r="J37" s="268"/>
      <c r="K37" s="269">
        <f>VLOOKUP(A37,EQUIPOS!A7:D164,4,FALSE)</f>
        <v>91181.65825861074</v>
      </c>
      <c r="L37" s="270"/>
      <c r="M37" s="271">
        <v>7</v>
      </c>
      <c r="N37" s="272">
        <f t="shared" ref="N37:N43" si="0">K37/M37</f>
        <v>13025.951179801534</v>
      </c>
    </row>
    <row r="38" spans="1:14">
      <c r="A38" t="s">
        <v>173</v>
      </c>
      <c r="B38" s="871" t="str">
        <f>VLOOKUP(A38,EQUIPOS!A8:D154,3,FALSE)</f>
        <v>Compactador neumático de Potencia 70 HP, peso de 13 ton</v>
      </c>
      <c r="C38" s="872"/>
      <c r="D38" s="872"/>
      <c r="E38" s="872"/>
      <c r="F38" s="872"/>
      <c r="G38" s="872"/>
      <c r="H38" s="873"/>
      <c r="I38" s="267"/>
      <c r="J38" s="268"/>
      <c r="K38" s="269">
        <f>VLOOKUP(A38,EQUIPOS!A8:D165,4,FALSE)</f>
        <v>128727.0469533328</v>
      </c>
      <c r="L38" s="270"/>
      <c r="M38" s="271">
        <v>7</v>
      </c>
      <c r="N38" s="272">
        <f t="shared" si="0"/>
        <v>18389.578136190401</v>
      </c>
    </row>
    <row r="39" spans="1:14">
      <c r="A39" t="s">
        <v>286</v>
      </c>
      <c r="B39" s="871" t="str">
        <f>VLOOKUP(A39,EQUIPOS!A9:D154,3,FALSE)</f>
        <v>Planta de asfalto en frio</v>
      </c>
      <c r="C39" s="872"/>
      <c r="D39" s="872"/>
      <c r="E39" s="872"/>
      <c r="F39" s="872"/>
      <c r="G39" s="872"/>
      <c r="H39" s="873"/>
      <c r="I39" s="267"/>
      <c r="J39" s="268"/>
      <c r="K39" s="269">
        <f>VLOOKUP(A39,EQUIPOS!A9:D166,4,FALSE)</f>
        <v>246726.83999388787</v>
      </c>
      <c r="L39" s="270"/>
      <c r="M39" s="271">
        <v>9</v>
      </c>
      <c r="N39" s="272">
        <f t="shared" si="0"/>
        <v>27414.093332654207</v>
      </c>
    </row>
    <row r="40" spans="1:14">
      <c r="A40" t="s">
        <v>290</v>
      </c>
      <c r="B40" s="871" t="str">
        <f>VLOOKUP(A40,EQUIPOS!A10:D154,3,FALSE)</f>
        <v>Planta trituradora</v>
      </c>
      <c r="C40" s="872"/>
      <c r="D40" s="872"/>
      <c r="E40" s="872"/>
      <c r="F40" s="872"/>
      <c r="G40" s="872"/>
      <c r="H40" s="873"/>
      <c r="I40" s="267"/>
      <c r="J40" s="268"/>
      <c r="K40" s="269">
        <f>VLOOKUP(A40,EQUIPOS!A10:D167,4,FALSE)</f>
        <v>465562.8198145536</v>
      </c>
      <c r="L40" s="270"/>
      <c r="M40" s="271">
        <v>30</v>
      </c>
      <c r="N40" s="272">
        <f t="shared" si="0"/>
        <v>15518.760660485121</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123363.41999694394</v>
      </c>
      <c r="L41" s="270"/>
      <c r="M41" s="271">
        <v>30</v>
      </c>
      <c r="N41" s="272">
        <f t="shared" si="0"/>
        <v>4112.1139998981316</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193090.57042999921</v>
      </c>
      <c r="L42" s="270"/>
      <c r="M42" s="271">
        <v>7</v>
      </c>
      <c r="N42" s="272">
        <f t="shared" si="0"/>
        <v>27584.367204285601</v>
      </c>
    </row>
    <row r="43" spans="1:14">
      <c r="A43" t="s">
        <v>373</v>
      </c>
      <c r="B43" s="871" t="str">
        <f>VLOOKUP(A43,EQUIPOS!A13:D157,3,FALSE)</f>
        <v>Volqueta 6 m3</v>
      </c>
      <c r="C43" s="872"/>
      <c r="D43" s="872"/>
      <c r="E43" s="872"/>
      <c r="F43" s="872"/>
      <c r="G43" s="872"/>
      <c r="H43" s="873"/>
      <c r="I43" s="267"/>
      <c r="J43" s="268"/>
      <c r="K43" s="269">
        <f>VLOOKUP(A43,EQUIPOS!A13:D170,4,FALSE)</f>
        <v>62218.072694110859</v>
      </c>
      <c r="L43" s="270"/>
      <c r="M43" s="271">
        <v>9</v>
      </c>
      <c r="N43" s="272">
        <f t="shared" si="0"/>
        <v>6913.1191882345402</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1110.7358873587618</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118002.04602359349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59702.613602607387</v>
      </c>
      <c r="N54" s="272">
        <f>K54*M54</f>
        <v>83583.659043650332</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48.278039394701032</v>
      </c>
      <c r="N55" s="272">
        <f>K55*M55</f>
        <v>1206.9509848675259</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84790.610028517855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1234.2754057176401</v>
      </c>
      <c r="M64" s="910"/>
      <c r="N64" s="287">
        <f>K64*L64</f>
        <v>1727.985568004696</v>
      </c>
    </row>
    <row r="65" spans="1:15">
      <c r="A65" t="s">
        <v>1343</v>
      </c>
      <c r="B65" s="46" t="str">
        <f>VLOOKUP(A65,TRANSPORTE!A5:D117,3,FALSE)</f>
        <v>Transporte de Mezcla Densa para Bacheo</v>
      </c>
      <c r="C65" s="47"/>
      <c r="D65" s="47"/>
      <c r="E65" s="47"/>
      <c r="F65" s="47"/>
      <c r="G65" s="47"/>
      <c r="H65" s="311" t="s">
        <v>1468</v>
      </c>
      <c r="I65" s="279">
        <v>1.25</v>
      </c>
      <c r="J65" s="279">
        <v>1</v>
      </c>
      <c r="K65" s="279">
        <f>I65*J65</f>
        <v>1.25</v>
      </c>
      <c r="L65" s="289"/>
      <c r="M65" s="290">
        <f>VLOOKUP(A64,TRANSPORTE!A5:D117,4,FALSE)</f>
        <v>1234.2754057176401</v>
      </c>
      <c r="N65" s="412">
        <f>K65*M65</f>
        <v>1542.84425714705</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3270.8298251517463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63</v>
      </c>
      <c r="N75" s="395">
        <f>K75/M75</f>
        <v>6873.7777777777774</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63</v>
      </c>
      <c r="N76" s="395">
        <f>K76/M76</f>
        <v>1693.4324383239361</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63</v>
      </c>
      <c r="N77" s="395">
        <f>K77/M77</f>
        <v>2540.1486574859041</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11107.358873587618</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217170.84475085072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43434.168950170148</v>
      </c>
      <c r="M88" s="858"/>
      <c r="N88" s="51"/>
    </row>
    <row r="89" spans="1:14">
      <c r="B89" s="89" t="s">
        <v>973</v>
      </c>
      <c r="C89" s="90"/>
      <c r="D89" s="90"/>
      <c r="E89" s="90"/>
      <c r="F89" s="90"/>
      <c r="G89" s="90"/>
      <c r="H89" s="90"/>
      <c r="I89" s="87"/>
      <c r="J89" s="88"/>
      <c r="K89" s="304">
        <v>0.05</v>
      </c>
      <c r="L89" s="857">
        <f>N83*K89</f>
        <v>10858.542237542537</v>
      </c>
      <c r="M89" s="858"/>
      <c r="N89" s="51"/>
    </row>
    <row r="90" spans="1:14" ht="15.75" thickBot="1">
      <c r="B90" s="91" t="s">
        <v>974</v>
      </c>
      <c r="C90" s="92"/>
      <c r="D90" s="92"/>
      <c r="E90" s="92"/>
      <c r="F90" s="92"/>
      <c r="G90" s="92"/>
      <c r="H90" s="92"/>
      <c r="I90" s="93"/>
      <c r="J90" s="94"/>
      <c r="K90" s="305">
        <v>0.05</v>
      </c>
      <c r="L90" s="859">
        <f>N83*K90</f>
        <v>10858.542237542537</v>
      </c>
      <c r="M90" s="860"/>
      <c r="N90" s="51"/>
    </row>
    <row r="91" spans="1:14" ht="15.75" thickBot="1">
      <c r="B91" s="822" t="s">
        <v>953</v>
      </c>
      <c r="C91" s="823"/>
      <c r="D91" s="823"/>
      <c r="E91" s="823"/>
      <c r="F91" s="823"/>
      <c r="G91" s="823"/>
      <c r="H91" s="823"/>
      <c r="I91" s="823"/>
      <c r="J91" s="823"/>
      <c r="K91" s="823"/>
      <c r="L91" s="823"/>
      <c r="M91" s="824"/>
      <c r="N91" s="52">
        <f>L88+L89+L90</f>
        <v>65151.253425255229</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282322.09817610594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1064</v>
      </c>
      <c r="C31" s="81" t="s">
        <v>1577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117999.79304055507</v>
      </c>
      <c r="L36" s="270"/>
      <c r="M36" s="271">
        <v>30</v>
      </c>
      <c r="N36" s="272">
        <f>K36/M36</f>
        <v>3933.3264346851693</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128727.0469533328</v>
      </c>
      <c r="L37" s="270"/>
      <c r="M37" s="271">
        <v>9</v>
      </c>
      <c r="N37" s="272">
        <f t="shared" ref="N37:N43" si="0">K37/M37</f>
        <v>14303.005217036978</v>
      </c>
    </row>
    <row r="38" spans="1:14">
      <c r="A38" t="s">
        <v>168</v>
      </c>
      <c r="B38" s="871" t="str">
        <f>VLOOKUP(A38,EQUIPOS!A8:D154,3,FALSE)</f>
        <v>Compactador tipo  POTENCIA: 105 HP, PESO: 6 ton</v>
      </c>
      <c r="C38" s="872"/>
      <c r="D38" s="872"/>
      <c r="E38" s="872"/>
      <c r="F38" s="872"/>
      <c r="G38" s="872"/>
      <c r="H38" s="873"/>
      <c r="I38" s="267"/>
      <c r="J38" s="268"/>
      <c r="K38" s="269">
        <f>VLOOKUP(A38,EQUIPOS!A8:D165,4,FALSE)</f>
        <v>91181.65825861074</v>
      </c>
      <c r="L38" s="270"/>
      <c r="M38" s="271">
        <v>9</v>
      </c>
      <c r="N38" s="272">
        <f t="shared" si="0"/>
        <v>10131.29536206786</v>
      </c>
    </row>
    <row r="39" spans="1:14">
      <c r="A39" t="s">
        <v>286</v>
      </c>
      <c r="B39" s="871" t="str">
        <f>VLOOKUP(A39,EQUIPOS!A9:D154,3,FALSE)</f>
        <v>Planta de asfalto en frio</v>
      </c>
      <c r="C39" s="872"/>
      <c r="D39" s="872"/>
      <c r="E39" s="872"/>
      <c r="F39" s="872"/>
      <c r="G39" s="872"/>
      <c r="H39" s="873"/>
      <c r="I39" s="267"/>
      <c r="J39" s="268"/>
      <c r="K39" s="269">
        <f>VLOOKUP(A39,EQUIPOS!A9:D166,4,FALSE)</f>
        <v>246726.83999388787</v>
      </c>
      <c r="L39" s="270"/>
      <c r="M39" s="271">
        <v>9</v>
      </c>
      <c r="N39" s="272">
        <f t="shared" si="0"/>
        <v>27414.093332654207</v>
      </c>
    </row>
    <row r="40" spans="1:14">
      <c r="A40" t="s">
        <v>290</v>
      </c>
      <c r="B40" s="871" t="str">
        <f>VLOOKUP(A40,EQUIPOS!A10:D154,3,FALSE)</f>
        <v>Planta trituradora</v>
      </c>
      <c r="C40" s="872"/>
      <c r="D40" s="872"/>
      <c r="E40" s="872"/>
      <c r="F40" s="872"/>
      <c r="G40" s="872"/>
      <c r="H40" s="873"/>
      <c r="I40" s="267"/>
      <c r="J40" s="268"/>
      <c r="K40" s="269">
        <f>VLOOKUP(A40,EQUIPOS!A10:D167,4,FALSE)</f>
        <v>465562.8198145536</v>
      </c>
      <c r="L40" s="270"/>
      <c r="M40" s="271">
        <v>30</v>
      </c>
      <c r="N40" s="272">
        <f t="shared" si="0"/>
        <v>15518.760660485121</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123363.41999694394</v>
      </c>
      <c r="L41" s="270"/>
      <c r="M41" s="271">
        <v>30</v>
      </c>
      <c r="N41" s="272">
        <f t="shared" si="0"/>
        <v>4112.1139998981316</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193090.57042999921</v>
      </c>
      <c r="L42" s="270"/>
      <c r="M42" s="271">
        <v>9</v>
      </c>
      <c r="N42" s="272">
        <f t="shared" si="0"/>
        <v>21454.507825555469</v>
      </c>
    </row>
    <row r="43" spans="1:14">
      <c r="A43" t="s">
        <v>373</v>
      </c>
      <c r="B43" s="871" t="str">
        <f>VLOOKUP(A43,EQUIPOS!A13:D157,3,FALSE)</f>
        <v>Volqueta 6 m3</v>
      </c>
      <c r="C43" s="872"/>
      <c r="D43" s="872"/>
      <c r="E43" s="872"/>
      <c r="F43" s="872"/>
      <c r="G43" s="872"/>
      <c r="H43" s="873"/>
      <c r="I43" s="267"/>
      <c r="J43" s="268"/>
      <c r="K43" s="269">
        <f>VLOOKUP(A43,EQUIPOS!A13:D170,4,FALSE)</f>
        <v>62218.072694110859</v>
      </c>
      <c r="L43" s="270"/>
      <c r="M43" s="271">
        <v>9</v>
      </c>
      <c r="N43" s="272">
        <f t="shared" si="0"/>
        <v>6913.1191882345402</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2"/>
      <c r="F46" s="872"/>
      <c r="G46" s="872"/>
      <c r="H46" s="873"/>
      <c r="I46" s="36"/>
      <c r="J46" s="37"/>
      <c r="K46" s="274"/>
      <c r="L46" s="276"/>
      <c r="M46" s="277"/>
      <c r="N46" s="278"/>
    </row>
    <row r="47" spans="1:14">
      <c r="B47" s="879" t="s">
        <v>952</v>
      </c>
      <c r="C47" s="957"/>
      <c r="D47" s="957"/>
      <c r="E47" s="38"/>
      <c r="F47" s="39"/>
      <c r="G47" s="39"/>
      <c r="H47" s="40"/>
      <c r="I47" s="36"/>
      <c r="J47" s="37"/>
      <c r="K47" s="279"/>
      <c r="L47" s="276"/>
      <c r="M47" s="401">
        <v>0.1</v>
      </c>
      <c r="N47" s="344">
        <f>N81*M47</f>
        <v>971.8939014389166</v>
      </c>
    </row>
    <row r="48" spans="1:14" ht="15.75" thickBot="1">
      <c r="B48" s="958"/>
      <c r="C48" s="959"/>
      <c r="D48" s="959"/>
      <c r="E48" s="959"/>
      <c r="F48" s="959"/>
      <c r="G48" s="959"/>
      <c r="H48" s="960"/>
      <c r="I48" s="881"/>
      <c r="J48" s="882"/>
      <c r="K48" s="41"/>
      <c r="L48" s="883"/>
      <c r="M48" s="961"/>
      <c r="N48" s="105"/>
    </row>
    <row r="49" spans="1:14" ht="15.75" thickBot="1">
      <c r="B49" s="822" t="s">
        <v>953</v>
      </c>
      <c r="C49" s="823"/>
      <c r="D49" s="823"/>
      <c r="E49" s="823"/>
      <c r="F49" s="823"/>
      <c r="G49" s="823"/>
      <c r="H49" s="823"/>
      <c r="I49" s="823"/>
      <c r="J49" s="823"/>
      <c r="K49" s="823"/>
      <c r="L49" s="823"/>
      <c r="M49" s="824"/>
      <c r="N49" s="394">
        <f>SUM(N36:N48)</f>
        <v>104752.1159220564</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59702.613602607387</v>
      </c>
      <c r="N54" s="272">
        <f>K54*M54</f>
        <v>83583.659043650332</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48.278039394701032</v>
      </c>
      <c r="N55" s="272">
        <f>K55*M55</f>
        <v>1206.9509848675259</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84790.610028517855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1234.2754057176401</v>
      </c>
      <c r="M64" s="910"/>
      <c r="N64" s="287">
        <f>K64*L64</f>
        <v>1727.985568004696</v>
      </c>
    </row>
    <row r="65" spans="1:15">
      <c r="A65" t="s">
        <v>1350</v>
      </c>
      <c r="B65" s="46" t="str">
        <f>VLOOKUP(A65,TRANSPORTE!A6:D117,3,FALSE)</f>
        <v>Transporte de Mezcla en Frio  MAF-19</v>
      </c>
      <c r="C65" s="47"/>
      <c r="D65" s="47"/>
      <c r="E65" s="47"/>
      <c r="F65" s="47"/>
      <c r="G65" s="47"/>
      <c r="H65" s="311" t="s">
        <v>1468</v>
      </c>
      <c r="I65" s="279">
        <v>1.25</v>
      </c>
      <c r="J65" s="286">
        <v>1</v>
      </c>
      <c r="K65" s="279">
        <f>I65*J65</f>
        <v>1.25</v>
      </c>
      <c r="L65" s="909">
        <f>VLOOKUP(A65,TRANSPORTE!A6:D117,4,FALSE)</f>
        <v>937.83502784913287</v>
      </c>
      <c r="M65" s="910"/>
      <c r="N65" s="287">
        <f>K65*L65</f>
        <v>1172.2937848114161</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2900.2793528161119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9718.9390143891651</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202161.94431777956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40432.388863555912</v>
      </c>
      <c r="M88" s="858"/>
      <c r="N88" s="51"/>
    </row>
    <row r="89" spans="1:14">
      <c r="B89" s="89" t="s">
        <v>973</v>
      </c>
      <c r="C89" s="90"/>
      <c r="D89" s="90"/>
      <c r="E89" s="90"/>
      <c r="F89" s="90"/>
      <c r="G89" s="90"/>
      <c r="H89" s="90"/>
      <c r="I89" s="87"/>
      <c r="J89" s="88"/>
      <c r="K89" s="304">
        <v>0.05</v>
      </c>
      <c r="L89" s="857">
        <f>N83*K89</f>
        <v>10108.097215888978</v>
      </c>
      <c r="M89" s="858"/>
      <c r="N89" s="51"/>
    </row>
    <row r="90" spans="1:14" ht="15.75" thickBot="1">
      <c r="B90" s="91" t="s">
        <v>974</v>
      </c>
      <c r="C90" s="92"/>
      <c r="D90" s="92"/>
      <c r="E90" s="92"/>
      <c r="F90" s="92"/>
      <c r="G90" s="92"/>
      <c r="H90" s="92"/>
      <c r="I90" s="93"/>
      <c r="J90" s="94"/>
      <c r="K90" s="305">
        <v>0.05</v>
      </c>
      <c r="L90" s="859">
        <f>N83*K90</f>
        <v>10108.097215888978</v>
      </c>
      <c r="M90" s="860"/>
      <c r="N90" s="51"/>
    </row>
    <row r="91" spans="1:14" ht="15.75" thickBot="1">
      <c r="B91" s="822" t="s">
        <v>953</v>
      </c>
      <c r="C91" s="823"/>
      <c r="D91" s="823"/>
      <c r="E91" s="823"/>
      <c r="F91" s="823"/>
      <c r="G91" s="823"/>
      <c r="H91" s="823"/>
      <c r="I91" s="823"/>
      <c r="J91" s="823"/>
      <c r="K91" s="823"/>
      <c r="L91" s="823"/>
      <c r="M91" s="824"/>
      <c r="N91" s="52">
        <f>L88+L89+L90</f>
        <v>60648.583295333869</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262810.5276131134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1065</v>
      </c>
      <c r="C31" s="81" t="s">
        <v>1578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117999.79304055507</v>
      </c>
      <c r="L36" s="270"/>
      <c r="M36" s="271">
        <v>30</v>
      </c>
      <c r="N36" s="272">
        <f>K36/M36</f>
        <v>3933.3264346851693</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128727.0469533328</v>
      </c>
      <c r="L37" s="270"/>
      <c r="M37" s="271">
        <v>9</v>
      </c>
      <c r="N37" s="272">
        <f t="shared" ref="N37:N43" si="0">K37/M37</f>
        <v>14303.005217036978</v>
      </c>
    </row>
    <row r="38" spans="1:14">
      <c r="A38" t="s">
        <v>168</v>
      </c>
      <c r="B38" s="871" t="str">
        <f>VLOOKUP(A38,EQUIPOS!A8:D154,3,FALSE)</f>
        <v>Compactador tipo  POTENCIA: 105 HP, PESO: 6 ton</v>
      </c>
      <c r="C38" s="872"/>
      <c r="D38" s="872"/>
      <c r="E38" s="872"/>
      <c r="F38" s="872"/>
      <c r="G38" s="872"/>
      <c r="H38" s="873"/>
      <c r="I38" s="267"/>
      <c r="J38" s="268"/>
      <c r="K38" s="269">
        <f>VLOOKUP(A38,EQUIPOS!A8:D165,4,FALSE)</f>
        <v>91181.65825861074</v>
      </c>
      <c r="L38" s="270"/>
      <c r="M38" s="271">
        <v>9</v>
      </c>
      <c r="N38" s="272">
        <f t="shared" si="0"/>
        <v>10131.29536206786</v>
      </c>
    </row>
    <row r="39" spans="1:14">
      <c r="A39" t="s">
        <v>286</v>
      </c>
      <c r="B39" s="871" t="str">
        <f>VLOOKUP(A39,EQUIPOS!A9:D154,3,FALSE)</f>
        <v>Planta de asfalto en frio</v>
      </c>
      <c r="C39" s="872"/>
      <c r="D39" s="872"/>
      <c r="E39" s="872"/>
      <c r="F39" s="872"/>
      <c r="G39" s="872"/>
      <c r="H39" s="873"/>
      <c r="I39" s="267"/>
      <c r="J39" s="268"/>
      <c r="K39" s="269">
        <f>VLOOKUP(A39,EQUIPOS!A9:D166,4,FALSE)</f>
        <v>246726.83999388787</v>
      </c>
      <c r="L39" s="270"/>
      <c r="M39" s="271">
        <v>9</v>
      </c>
      <c r="N39" s="272">
        <f t="shared" si="0"/>
        <v>27414.093332654207</v>
      </c>
    </row>
    <row r="40" spans="1:14">
      <c r="A40" t="s">
        <v>290</v>
      </c>
      <c r="B40" s="871" t="str">
        <f>VLOOKUP(A40,EQUIPOS!A10:D154,3,FALSE)</f>
        <v>Planta trituradora</v>
      </c>
      <c r="C40" s="872"/>
      <c r="D40" s="872"/>
      <c r="E40" s="872"/>
      <c r="F40" s="872"/>
      <c r="G40" s="872"/>
      <c r="H40" s="873"/>
      <c r="I40" s="267"/>
      <c r="J40" s="268"/>
      <c r="K40" s="269">
        <f>VLOOKUP(A40,EQUIPOS!A10:D167,4,FALSE)</f>
        <v>465562.8198145536</v>
      </c>
      <c r="L40" s="270"/>
      <c r="M40" s="271">
        <v>30</v>
      </c>
      <c r="N40" s="272">
        <f t="shared" si="0"/>
        <v>15518.760660485121</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123363.41999694394</v>
      </c>
      <c r="L41" s="270"/>
      <c r="M41" s="271">
        <v>30</v>
      </c>
      <c r="N41" s="272">
        <f t="shared" si="0"/>
        <v>4112.1139998981316</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193090.57042999921</v>
      </c>
      <c r="L42" s="270"/>
      <c r="M42" s="271">
        <v>9</v>
      </c>
      <c r="N42" s="272">
        <f t="shared" si="0"/>
        <v>21454.507825555469</v>
      </c>
    </row>
    <row r="43" spans="1:14">
      <c r="A43" t="s">
        <v>373</v>
      </c>
      <c r="B43" s="871" t="str">
        <f>VLOOKUP(A43,EQUIPOS!A13:D157,3,FALSE)</f>
        <v>Volqueta 6 m3</v>
      </c>
      <c r="C43" s="872"/>
      <c r="D43" s="872"/>
      <c r="E43" s="872"/>
      <c r="F43" s="872"/>
      <c r="G43" s="872"/>
      <c r="H43" s="873"/>
      <c r="I43" s="267"/>
      <c r="J43" s="268"/>
      <c r="K43" s="269">
        <f>VLOOKUP(A43,EQUIPOS!A13:D170,4,FALSE)</f>
        <v>62218.072694110859</v>
      </c>
      <c r="L43" s="270"/>
      <c r="M43" s="271">
        <v>9</v>
      </c>
      <c r="N43" s="272">
        <f t="shared" si="0"/>
        <v>6913.1191882345402</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971.8939014389166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104752.1159220564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59702.613602607387</v>
      </c>
      <c r="N53" s="272">
        <f>K53*M53</f>
        <v>83583.659043650332</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48.278039394701032</v>
      </c>
      <c r="N54" s="272">
        <f>K54*M54</f>
        <v>1206.9509848675259</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84790.610028517855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1234.2754057176401</v>
      </c>
      <c r="M63" s="910"/>
      <c r="N63" s="287">
        <f>K63*L63</f>
        <v>1727.985568004696</v>
      </c>
    </row>
    <row r="64" spans="1:14">
      <c r="A64" t="s">
        <v>1357</v>
      </c>
      <c r="B64" s="46" t="str">
        <f>VLOOKUP(A64,TRANSPORTE!A6:D117,3,FALSE)</f>
        <v>Transporte de Mezcla Abierta en Frio MAF-25</v>
      </c>
      <c r="C64" s="47"/>
      <c r="D64" s="47"/>
      <c r="E64" s="47"/>
      <c r="F64" s="47"/>
      <c r="G64" s="47"/>
      <c r="H64" s="311" t="s">
        <v>1468</v>
      </c>
      <c r="I64" s="279">
        <v>1.25</v>
      </c>
      <c r="J64" s="286">
        <v>1</v>
      </c>
      <c r="K64" s="279">
        <f>I64*J64</f>
        <v>1.25</v>
      </c>
      <c r="L64" s="909">
        <f>VLOOKUP(A64,TRANSPORTE!A6:D117,4,FALSE)</f>
        <v>1234.2754057176401</v>
      </c>
      <c r="M64" s="910"/>
      <c r="N64" s="287">
        <f>K64*L64</f>
        <v>1542.84425714705</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3270.8298251517463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299">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9718.9390143891651</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202532.49479011516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40506.498958023032</v>
      </c>
      <c r="M87" s="858"/>
      <c r="N87" s="51"/>
    </row>
    <row r="88" spans="1:14">
      <c r="B88" s="89" t="s">
        <v>973</v>
      </c>
      <c r="C88" s="90"/>
      <c r="D88" s="90"/>
      <c r="E88" s="90"/>
      <c r="F88" s="90"/>
      <c r="G88" s="90"/>
      <c r="H88" s="90"/>
      <c r="I88" s="87"/>
      <c r="J88" s="88"/>
      <c r="K88" s="304">
        <v>0.05</v>
      </c>
      <c r="L88" s="857">
        <f>N82*K88</f>
        <v>10126.624739505758</v>
      </c>
      <c r="M88" s="858"/>
      <c r="N88" s="51"/>
    </row>
    <row r="89" spans="1:14" ht="15.75" thickBot="1">
      <c r="B89" s="91" t="s">
        <v>974</v>
      </c>
      <c r="C89" s="92"/>
      <c r="D89" s="92"/>
      <c r="E89" s="92"/>
      <c r="F89" s="92"/>
      <c r="G89" s="92"/>
      <c r="H89" s="92"/>
      <c r="I89" s="93"/>
      <c r="J89" s="94"/>
      <c r="K89" s="305">
        <v>0.05</v>
      </c>
      <c r="L89" s="859">
        <f>N82*K89</f>
        <v>10126.624739505758</v>
      </c>
      <c r="M89" s="860"/>
      <c r="N89" s="51"/>
    </row>
    <row r="90" spans="1:14" ht="15.75" thickBot="1">
      <c r="B90" s="822" t="s">
        <v>953</v>
      </c>
      <c r="C90" s="823"/>
      <c r="D90" s="823"/>
      <c r="E90" s="823"/>
      <c r="F90" s="823"/>
      <c r="G90" s="823"/>
      <c r="H90" s="823"/>
      <c r="I90" s="823"/>
      <c r="J90" s="823"/>
      <c r="K90" s="823"/>
      <c r="L90" s="823"/>
      <c r="M90" s="824"/>
      <c r="N90" s="52">
        <f>L87+L88+L89</f>
        <v>60759.748437034548</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263292.24322714971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1066</v>
      </c>
      <c r="C31" s="81" t="s">
        <v>1579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117999.79304055507</v>
      </c>
      <c r="L36" s="270"/>
      <c r="M36" s="271">
        <v>30</v>
      </c>
      <c r="N36" s="272">
        <f>K36/M36</f>
        <v>3933.3264346851693</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128727.0469533328</v>
      </c>
      <c r="L37" s="270"/>
      <c r="M37" s="271">
        <v>9</v>
      </c>
      <c r="N37" s="272">
        <f t="shared" ref="N37:N43" si="0">K37/M37</f>
        <v>14303.005217036978</v>
      </c>
    </row>
    <row r="38" spans="1:14">
      <c r="A38" t="s">
        <v>168</v>
      </c>
      <c r="B38" s="871" t="str">
        <f>VLOOKUP(A38,EQUIPOS!A8:D154,3,FALSE)</f>
        <v>Compactador tipo  POTENCIA: 105 HP, PESO: 6 ton</v>
      </c>
      <c r="C38" s="872"/>
      <c r="D38" s="872"/>
      <c r="E38" s="872"/>
      <c r="F38" s="872"/>
      <c r="G38" s="872"/>
      <c r="H38" s="873"/>
      <c r="I38" s="267"/>
      <c r="J38" s="268"/>
      <c r="K38" s="269">
        <f>VLOOKUP(A38,EQUIPOS!A8:D165,4,FALSE)</f>
        <v>91181.65825861074</v>
      </c>
      <c r="L38" s="270"/>
      <c r="M38" s="271">
        <v>9</v>
      </c>
      <c r="N38" s="272">
        <f t="shared" si="0"/>
        <v>10131.29536206786</v>
      </c>
    </row>
    <row r="39" spans="1:14">
      <c r="A39" t="s">
        <v>286</v>
      </c>
      <c r="B39" s="871" t="str">
        <f>VLOOKUP(A39,EQUIPOS!A9:D154,3,FALSE)</f>
        <v>Planta de asfalto en frio</v>
      </c>
      <c r="C39" s="872"/>
      <c r="D39" s="872"/>
      <c r="E39" s="872"/>
      <c r="F39" s="872"/>
      <c r="G39" s="872"/>
      <c r="H39" s="873"/>
      <c r="I39" s="267"/>
      <c r="J39" s="268"/>
      <c r="K39" s="269">
        <f>VLOOKUP(A39,EQUIPOS!A9:D166,4,FALSE)</f>
        <v>246726.83999388787</v>
      </c>
      <c r="L39" s="270"/>
      <c r="M39" s="271">
        <v>9</v>
      </c>
      <c r="N39" s="272">
        <f t="shared" si="0"/>
        <v>27414.093332654207</v>
      </c>
    </row>
    <row r="40" spans="1:14">
      <c r="A40" t="s">
        <v>290</v>
      </c>
      <c r="B40" s="871" t="str">
        <f>VLOOKUP(A40,EQUIPOS!A10:D154,3,FALSE)</f>
        <v>Planta trituradora</v>
      </c>
      <c r="C40" s="872"/>
      <c r="D40" s="872"/>
      <c r="E40" s="872"/>
      <c r="F40" s="872"/>
      <c r="G40" s="872"/>
      <c r="H40" s="873"/>
      <c r="I40" s="267"/>
      <c r="J40" s="268"/>
      <c r="K40" s="269">
        <f>VLOOKUP(A40,EQUIPOS!A10:D167,4,FALSE)</f>
        <v>465562.8198145536</v>
      </c>
      <c r="L40" s="270"/>
      <c r="M40" s="271">
        <v>30</v>
      </c>
      <c r="N40" s="272">
        <f t="shared" si="0"/>
        <v>15518.760660485121</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123363.41999694394</v>
      </c>
      <c r="L41" s="270"/>
      <c r="M41" s="271">
        <v>30</v>
      </c>
      <c r="N41" s="272">
        <f t="shared" si="0"/>
        <v>4112.1139998981316</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193090.57042999921</v>
      </c>
      <c r="L42" s="270"/>
      <c r="M42" s="271">
        <v>9</v>
      </c>
      <c r="N42" s="272">
        <f t="shared" si="0"/>
        <v>21454.507825555469</v>
      </c>
    </row>
    <row r="43" spans="1:14">
      <c r="A43" t="s">
        <v>373</v>
      </c>
      <c r="B43" s="871" t="str">
        <f>VLOOKUP(A43,EQUIPOS!A13:D157,3,FALSE)</f>
        <v>Volqueta 6 m3</v>
      </c>
      <c r="C43" s="872"/>
      <c r="D43" s="872"/>
      <c r="E43" s="872"/>
      <c r="F43" s="872"/>
      <c r="G43" s="872"/>
      <c r="H43" s="873"/>
      <c r="I43" s="267"/>
      <c r="J43" s="268"/>
      <c r="K43" s="269">
        <f>VLOOKUP(A43,EQUIPOS!A13:D170,4,FALSE)</f>
        <v>62218.072694110859</v>
      </c>
      <c r="L43" s="270"/>
      <c r="M43" s="271">
        <v>9</v>
      </c>
      <c r="N43" s="272">
        <f t="shared" si="0"/>
        <v>6913.1191882345402</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2"/>
      <c r="F46" s="872"/>
      <c r="G46" s="872"/>
      <c r="H46" s="873"/>
      <c r="I46" s="36"/>
      <c r="J46" s="37"/>
      <c r="K46" s="274"/>
      <c r="L46" s="276"/>
      <c r="M46" s="277"/>
      <c r="N46" s="278"/>
    </row>
    <row r="47" spans="1:14">
      <c r="B47" s="879" t="s">
        <v>952</v>
      </c>
      <c r="C47" s="957"/>
      <c r="D47" s="957"/>
      <c r="E47" s="38"/>
      <c r="F47" s="39"/>
      <c r="G47" s="39"/>
      <c r="H47" s="40"/>
      <c r="I47" s="36"/>
      <c r="J47" s="37"/>
      <c r="K47" s="279"/>
      <c r="L47" s="276"/>
      <c r="M47" s="401">
        <v>0.1</v>
      </c>
      <c r="N47" s="344">
        <f>N81*M47</f>
        <v>971.8939014389166</v>
      </c>
    </row>
    <row r="48" spans="1:14" ht="15.75" thickBot="1">
      <c r="B48" s="958"/>
      <c r="C48" s="959"/>
      <c r="D48" s="959"/>
      <c r="E48" s="959"/>
      <c r="F48" s="959"/>
      <c r="G48" s="959"/>
      <c r="H48" s="960"/>
      <c r="I48" s="881"/>
      <c r="J48" s="882"/>
      <c r="K48" s="41"/>
      <c r="L48" s="883"/>
      <c r="M48" s="961"/>
      <c r="N48" s="105"/>
    </row>
    <row r="49" spans="1:14" ht="15.75" thickBot="1">
      <c r="B49" s="822" t="s">
        <v>953</v>
      </c>
      <c r="C49" s="823"/>
      <c r="D49" s="823"/>
      <c r="E49" s="823"/>
      <c r="F49" s="823"/>
      <c r="G49" s="823"/>
      <c r="H49" s="823"/>
      <c r="I49" s="823"/>
      <c r="J49" s="823"/>
      <c r="K49" s="823"/>
      <c r="L49" s="823"/>
      <c r="M49" s="824"/>
      <c r="N49" s="394">
        <f>SUM(N36:N48)</f>
        <v>104752.1159220564</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59702.613602607387</v>
      </c>
      <c r="N54" s="272">
        <f>K54*M54</f>
        <v>83583.659043650332</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48.278039394701032</v>
      </c>
      <c r="N55" s="272">
        <f>K55*M55</f>
        <v>1206.9509848675259</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84790.610028517855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1234.2754057176401</v>
      </c>
      <c r="M64" s="910"/>
      <c r="N64" s="287">
        <f>K64*L64</f>
        <v>1727.985568004696</v>
      </c>
    </row>
    <row r="65" spans="1:15">
      <c r="A65" t="s">
        <v>1352</v>
      </c>
      <c r="B65" s="46" t="str">
        <f>VLOOKUP(A65,TRANSPORTE!A6:D117,3,FALSE)</f>
        <v xml:space="preserve">Transporte de Mezcla Abierta en Frio MAF-38 </v>
      </c>
      <c r="C65" s="47"/>
      <c r="D65" s="47"/>
      <c r="E65" s="47"/>
      <c r="F65" s="47"/>
      <c r="G65" s="47"/>
      <c r="H65" s="311" t="s">
        <v>1468</v>
      </c>
      <c r="I65" s="279">
        <v>1.25</v>
      </c>
      <c r="J65" s="286">
        <v>1</v>
      </c>
      <c r="K65" s="279">
        <f>I65*J65</f>
        <v>1.25</v>
      </c>
      <c r="L65" s="909">
        <f>VLOOKUP(A65,TRANSPORTE!A6:D117,4,FALSE)</f>
        <v>1542.84425714705</v>
      </c>
      <c r="M65" s="910"/>
      <c r="N65" s="287">
        <f>K65*L65</f>
        <v>1928.5553214338124</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3656.5408894385082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9718.9390143891651</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202918.20585440192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40583.641170880386</v>
      </c>
      <c r="M88" s="858"/>
      <c r="N88" s="51"/>
    </row>
    <row r="89" spans="1:14">
      <c r="B89" s="89" t="s">
        <v>973</v>
      </c>
      <c r="C89" s="90"/>
      <c r="D89" s="90"/>
      <c r="E89" s="90"/>
      <c r="F89" s="90"/>
      <c r="G89" s="90"/>
      <c r="H89" s="90"/>
      <c r="I89" s="87"/>
      <c r="J89" s="88"/>
      <c r="K89" s="304">
        <v>0.05</v>
      </c>
      <c r="L89" s="857">
        <f>N83*K89</f>
        <v>10145.910292720097</v>
      </c>
      <c r="M89" s="858"/>
      <c r="N89" s="51"/>
    </row>
    <row r="90" spans="1:14" ht="15.75" thickBot="1">
      <c r="B90" s="91" t="s">
        <v>974</v>
      </c>
      <c r="C90" s="92"/>
      <c r="D90" s="92"/>
      <c r="E90" s="92"/>
      <c r="F90" s="92"/>
      <c r="G90" s="92"/>
      <c r="H90" s="92"/>
      <c r="I90" s="93"/>
      <c r="J90" s="94"/>
      <c r="K90" s="305">
        <v>0.05</v>
      </c>
      <c r="L90" s="859">
        <f>N83*K90</f>
        <v>10145.910292720097</v>
      </c>
      <c r="M90" s="860"/>
      <c r="N90" s="51"/>
    </row>
    <row r="91" spans="1:14" ht="15.75" thickBot="1">
      <c r="B91" s="822" t="s">
        <v>953</v>
      </c>
      <c r="C91" s="823"/>
      <c r="D91" s="823"/>
      <c r="E91" s="823"/>
      <c r="F91" s="823"/>
      <c r="G91" s="823"/>
      <c r="H91" s="823"/>
      <c r="I91" s="823"/>
      <c r="J91" s="823"/>
      <c r="K91" s="823"/>
      <c r="L91" s="823"/>
      <c r="M91" s="824"/>
      <c r="N91" s="52">
        <f>L88+L89+L90</f>
        <v>60875.461756320576</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263793.66761072248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 customHeight="1" thickBot="1">
      <c r="A31" t="s">
        <v>1845</v>
      </c>
      <c r="B31" s="80" t="s">
        <v>1067</v>
      </c>
      <c r="C31" s="962" t="s">
        <v>1580</v>
      </c>
      <c r="D31" s="962"/>
      <c r="E31" s="962"/>
      <c r="F31" s="963"/>
      <c r="G31" s="963"/>
      <c r="H31" s="963"/>
      <c r="I31" s="963"/>
      <c r="J31" s="96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117999.79304055507</v>
      </c>
      <c r="L36" s="270"/>
      <c r="M36" s="271">
        <v>30</v>
      </c>
      <c r="N36" s="272">
        <f>K36/M36</f>
        <v>3933.3264346851693</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128727.0469533328</v>
      </c>
      <c r="L37" s="270"/>
      <c r="M37" s="271">
        <v>7</v>
      </c>
      <c r="N37" s="272">
        <f t="shared" ref="N37:N43" si="0">K37/M37</f>
        <v>18389.578136190401</v>
      </c>
    </row>
    <row r="38" spans="1:14">
      <c r="A38" t="s">
        <v>168</v>
      </c>
      <c r="B38" s="871" t="str">
        <f>VLOOKUP(A38,EQUIPOS!A8:D154,3,FALSE)</f>
        <v>Compactador tipo  POTENCIA: 105 HP, PESO: 6 ton</v>
      </c>
      <c r="C38" s="872"/>
      <c r="D38" s="872"/>
      <c r="E38" s="872"/>
      <c r="F38" s="872"/>
      <c r="G38" s="872"/>
      <c r="H38" s="873"/>
      <c r="I38" s="267"/>
      <c r="J38" s="268"/>
      <c r="K38" s="269">
        <f>VLOOKUP(A38,EQUIPOS!A8:D165,4,FALSE)</f>
        <v>91181.65825861074</v>
      </c>
      <c r="L38" s="270"/>
      <c r="M38" s="271">
        <v>7</v>
      </c>
      <c r="N38" s="272">
        <f t="shared" si="0"/>
        <v>13025.951179801534</v>
      </c>
    </row>
    <row r="39" spans="1:14">
      <c r="A39" t="s">
        <v>286</v>
      </c>
      <c r="B39" s="871" t="str">
        <f>VLOOKUP(A39,EQUIPOS!A9:D154,3,FALSE)</f>
        <v>Planta de asfalto en frio</v>
      </c>
      <c r="C39" s="872"/>
      <c r="D39" s="872"/>
      <c r="E39" s="872"/>
      <c r="F39" s="872"/>
      <c r="G39" s="872"/>
      <c r="H39" s="873"/>
      <c r="I39" s="267"/>
      <c r="J39" s="268"/>
      <c r="K39" s="269">
        <f>VLOOKUP(A39,EQUIPOS!A9:D166,4,FALSE)</f>
        <v>246726.83999388787</v>
      </c>
      <c r="L39" s="270"/>
      <c r="M39" s="271">
        <v>9</v>
      </c>
      <c r="N39" s="272">
        <f t="shared" si="0"/>
        <v>27414.093332654207</v>
      </c>
    </row>
    <row r="40" spans="1:14">
      <c r="A40" t="s">
        <v>290</v>
      </c>
      <c r="B40" s="871" t="str">
        <f>VLOOKUP(A40,EQUIPOS!A10:D154,3,FALSE)</f>
        <v>Planta trituradora</v>
      </c>
      <c r="C40" s="872"/>
      <c r="D40" s="872"/>
      <c r="E40" s="872"/>
      <c r="F40" s="872"/>
      <c r="G40" s="872"/>
      <c r="H40" s="873"/>
      <c r="I40" s="267"/>
      <c r="J40" s="268"/>
      <c r="K40" s="269">
        <f>VLOOKUP(A40,EQUIPOS!A10:D167,4,FALSE)</f>
        <v>465562.8198145536</v>
      </c>
      <c r="L40" s="270"/>
      <c r="M40" s="271">
        <v>30</v>
      </c>
      <c r="N40" s="272">
        <f t="shared" si="0"/>
        <v>15518.760660485121</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123363.41999694394</v>
      </c>
      <c r="L41" s="270"/>
      <c r="M41" s="271">
        <v>30</v>
      </c>
      <c r="N41" s="272">
        <f t="shared" si="0"/>
        <v>4112.1139998981316</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193090.57042999921</v>
      </c>
      <c r="L42" s="270"/>
      <c r="M42" s="271">
        <v>7</v>
      </c>
      <c r="N42" s="272">
        <f t="shared" si="0"/>
        <v>27584.367204285601</v>
      </c>
    </row>
    <row r="43" spans="1:14">
      <c r="A43" t="s">
        <v>373</v>
      </c>
      <c r="B43" s="871" t="str">
        <f>VLOOKUP(A43,EQUIPOS!A13:D157,3,FALSE)</f>
        <v>Volqueta 6 m3</v>
      </c>
      <c r="C43" s="872"/>
      <c r="D43" s="872"/>
      <c r="E43" s="872"/>
      <c r="F43" s="872"/>
      <c r="G43" s="872"/>
      <c r="H43" s="873"/>
      <c r="I43" s="267"/>
      <c r="J43" s="268"/>
      <c r="K43" s="269">
        <f>VLOOKUP(A43,EQUIPOS!A13:D170,4,FALSE)</f>
        <v>62218.072694110859</v>
      </c>
      <c r="L43" s="270"/>
      <c r="M43" s="271">
        <v>9</v>
      </c>
      <c r="N43" s="272">
        <f t="shared" si="0"/>
        <v>6913.1191882345402</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1110.7358873587618</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118002.04602359349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59702.613602607387</v>
      </c>
      <c r="N53" s="272">
        <f>K53*M53</f>
        <v>83583.659043650332</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48.278039394701032</v>
      </c>
      <c r="N54" s="272">
        <f>K54*M54</f>
        <v>1206.9509848675259</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84790.610028517855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1234.2754057176401</v>
      </c>
      <c r="M63" s="910"/>
      <c r="N63" s="287">
        <f>K63*L63</f>
        <v>1727.985568004696</v>
      </c>
    </row>
    <row r="64" spans="1:14">
      <c r="A64" t="s">
        <v>1352</v>
      </c>
      <c r="B64" s="46" t="str">
        <f>VLOOKUP(A64,TRANSPORTE!A6:D117,3,FALSE)</f>
        <v xml:space="preserve">Transporte de Mezcla Abierta en Frio MAF-38 </v>
      </c>
      <c r="C64" s="47"/>
      <c r="D64" s="47"/>
      <c r="E64" s="47"/>
      <c r="F64" s="47"/>
      <c r="G64" s="47"/>
      <c r="H64" s="311" t="s">
        <v>1468</v>
      </c>
      <c r="I64" s="279">
        <v>1.25</v>
      </c>
      <c r="J64" s="286">
        <v>1</v>
      </c>
      <c r="K64" s="279">
        <f>I64*J64</f>
        <v>1.25</v>
      </c>
      <c r="L64" s="909">
        <f>VLOOKUP(A64,TRANSPORTE!A6:D117,4,FALSE)</f>
        <v>1542.84425714705</v>
      </c>
      <c r="M64" s="910"/>
      <c r="N64" s="287">
        <f>K64*L64</f>
        <v>1928.5553214338124</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310"/>
      <c r="E68" s="310"/>
      <c r="F68" s="310"/>
      <c r="G68" s="310"/>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3656.5408894385082</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63</v>
      </c>
      <c r="N74" s="395">
        <f>K74/M74</f>
        <v>6873.7777777777774</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63</v>
      </c>
      <c r="N75" s="395">
        <f>K75/M75</f>
        <v>1693.4324383239361</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63</v>
      </c>
      <c r="N76" s="395">
        <f>K76/M76</f>
        <v>2540.1486574859041</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11107.358873587618</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217556.55581513749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43511.311163027502</v>
      </c>
      <c r="M87" s="858"/>
      <c r="N87" s="51"/>
    </row>
    <row r="88" spans="1:14">
      <c r="B88" s="89" t="s">
        <v>973</v>
      </c>
      <c r="C88" s="90"/>
      <c r="D88" s="90"/>
      <c r="E88" s="90"/>
      <c r="F88" s="90"/>
      <c r="G88" s="90"/>
      <c r="H88" s="90"/>
      <c r="I88" s="87"/>
      <c r="J88" s="88"/>
      <c r="K88" s="304">
        <v>0.05</v>
      </c>
      <c r="L88" s="857">
        <f>N82*K88</f>
        <v>10877.827790756875</v>
      </c>
      <c r="M88" s="858"/>
      <c r="N88" s="51"/>
    </row>
    <row r="89" spans="1:14" ht="15.75" thickBot="1">
      <c r="B89" s="91" t="s">
        <v>974</v>
      </c>
      <c r="C89" s="92"/>
      <c r="D89" s="92"/>
      <c r="E89" s="92"/>
      <c r="F89" s="92"/>
      <c r="G89" s="92"/>
      <c r="H89" s="92"/>
      <c r="I89" s="93"/>
      <c r="J89" s="94"/>
      <c r="K89" s="305">
        <v>0.05</v>
      </c>
      <c r="L89" s="859">
        <f>N82*K89</f>
        <v>10877.827790756875</v>
      </c>
      <c r="M89" s="860"/>
      <c r="N89" s="51"/>
    </row>
    <row r="90" spans="1:14" ht="15.75" thickBot="1">
      <c r="B90" s="822" t="s">
        <v>953</v>
      </c>
      <c r="C90" s="823"/>
      <c r="D90" s="823"/>
      <c r="E90" s="823"/>
      <c r="F90" s="823"/>
      <c r="G90" s="823"/>
      <c r="H90" s="823"/>
      <c r="I90" s="823"/>
      <c r="J90" s="823"/>
      <c r="K90" s="823"/>
      <c r="L90" s="823"/>
      <c r="M90" s="824"/>
      <c r="N90" s="52">
        <f>L87+L88+L89</f>
        <v>65266.966744541256</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282823.52255967876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1068</v>
      </c>
      <c r="C31" s="81" t="s">
        <v>2067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117999.79304055507</v>
      </c>
      <c r="L36" s="270"/>
      <c r="M36" s="271">
        <v>30</v>
      </c>
      <c r="N36" s="272">
        <f>K36/M36</f>
        <v>3933.3264346851693</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128727.0469533328</v>
      </c>
      <c r="L37" s="270"/>
      <c r="M37" s="271">
        <v>10</v>
      </c>
      <c r="N37" s="272">
        <f t="shared" ref="N37:N43" si="0">K37/M37</f>
        <v>12872.704695333279</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78969.093449470936</v>
      </c>
      <c r="L38" s="270"/>
      <c r="M38" s="271">
        <v>10</v>
      </c>
      <c r="N38" s="272">
        <f t="shared" si="0"/>
        <v>7896.9093449470938</v>
      </c>
    </row>
    <row r="39" spans="1:14">
      <c r="A39" t="s">
        <v>284</v>
      </c>
      <c r="B39" s="871" t="str">
        <f>VLOOKUP(A39,EQUIPOS!A9:D154,3,FALSE)</f>
        <v>Planta de asfalto en caliente</v>
      </c>
      <c r="C39" s="872"/>
      <c r="D39" s="872"/>
      <c r="E39" s="872"/>
      <c r="F39" s="872"/>
      <c r="G39" s="872"/>
      <c r="H39" s="873"/>
      <c r="I39" s="267"/>
      <c r="J39" s="268"/>
      <c r="K39" s="269">
        <f>VLOOKUP(A39,EQUIPOS!A9:D166,4,FALSE)</f>
        <v>579271.71128999756</v>
      </c>
      <c r="L39" s="270"/>
      <c r="M39" s="271">
        <v>10</v>
      </c>
      <c r="N39" s="272">
        <f t="shared" si="0"/>
        <v>57927.171128999755</v>
      </c>
    </row>
    <row r="40" spans="1:14">
      <c r="A40" t="s">
        <v>290</v>
      </c>
      <c r="B40" s="871" t="str">
        <f>VLOOKUP(A40,EQUIPOS!A10:D154,3,FALSE)</f>
        <v>Planta trituradora</v>
      </c>
      <c r="C40" s="872"/>
      <c r="D40" s="872"/>
      <c r="E40" s="872"/>
      <c r="F40" s="872"/>
      <c r="G40" s="872"/>
      <c r="H40" s="873"/>
      <c r="I40" s="267"/>
      <c r="J40" s="268"/>
      <c r="K40" s="269">
        <f>VLOOKUP(A40,EQUIPOS!A10:D167,4,FALSE)</f>
        <v>465562.8198145536</v>
      </c>
      <c r="L40" s="270"/>
      <c r="M40" s="271">
        <v>30</v>
      </c>
      <c r="N40" s="272">
        <f t="shared" si="0"/>
        <v>15518.760660485121</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123363.41999694394</v>
      </c>
      <c r="L41" s="270"/>
      <c r="M41" s="271">
        <v>30</v>
      </c>
      <c r="N41" s="272">
        <f t="shared" si="0"/>
        <v>4112.1139998981316</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193090.57042999921</v>
      </c>
      <c r="L42" s="270"/>
      <c r="M42" s="271">
        <v>10</v>
      </c>
      <c r="N42" s="272">
        <f t="shared" si="0"/>
        <v>19309.057042999921</v>
      </c>
    </row>
    <row r="43" spans="1:14">
      <c r="A43" t="s">
        <v>373</v>
      </c>
      <c r="B43" s="871" t="str">
        <f>VLOOKUP(A43,EQUIPOS!A13:D157,3,FALSE)</f>
        <v>Volqueta 6 m3</v>
      </c>
      <c r="C43" s="872"/>
      <c r="D43" s="872"/>
      <c r="E43" s="872"/>
      <c r="F43" s="872"/>
      <c r="G43" s="872"/>
      <c r="H43" s="873"/>
      <c r="I43" s="267"/>
      <c r="J43" s="268"/>
      <c r="K43" s="269">
        <f>VLOOKUP(A43,EQUIPOS!A13:D170,4,FALSE)</f>
        <v>62218.072694110859</v>
      </c>
      <c r="L43" s="270"/>
      <c r="M43" s="271">
        <v>10</v>
      </c>
      <c r="N43" s="272">
        <f t="shared" si="0"/>
        <v>6221.8072694110861</v>
      </c>
    </row>
    <row r="44" spans="1:14">
      <c r="B44" s="320"/>
      <c r="C44" s="321"/>
      <c r="D44" s="321"/>
      <c r="E44" s="321"/>
      <c r="F44" s="321"/>
      <c r="G44" s="321"/>
      <c r="H44" s="322"/>
      <c r="I44" s="267"/>
      <c r="J44" s="268"/>
      <c r="K44" s="269"/>
      <c r="L44" s="270"/>
      <c r="M44" s="271"/>
      <c r="N44" s="272"/>
    </row>
    <row r="45" spans="1:14">
      <c r="B45" s="320"/>
      <c r="C45" s="321"/>
      <c r="D45" s="321"/>
      <c r="E45" s="321"/>
      <c r="F45" s="321"/>
      <c r="G45" s="321"/>
      <c r="H45" s="322"/>
      <c r="I45" s="267"/>
      <c r="J45" s="268"/>
      <c r="K45" s="269"/>
      <c r="L45" s="270"/>
      <c r="M45" s="271"/>
      <c r="N45" s="272"/>
    </row>
    <row r="46" spans="1:14">
      <c r="B46" s="320"/>
      <c r="C46" s="321"/>
      <c r="D46" s="321"/>
      <c r="E46" s="321"/>
      <c r="F46" s="321"/>
      <c r="G46" s="321"/>
      <c r="H46" s="322"/>
      <c r="I46" s="267"/>
      <c r="J46" s="268"/>
      <c r="K46" s="269"/>
      <c r="L46" s="270"/>
      <c r="M46" s="271"/>
      <c r="N46" s="272"/>
    </row>
    <row r="47" spans="1:14">
      <c r="B47" s="871"/>
      <c r="C47" s="872"/>
      <c r="D47" s="872"/>
      <c r="E47" s="872"/>
      <c r="F47" s="872"/>
      <c r="G47" s="872"/>
      <c r="H47" s="873"/>
      <c r="I47" s="874"/>
      <c r="J47" s="875"/>
      <c r="K47" s="269"/>
      <c r="L47" s="876"/>
      <c r="M47" s="877"/>
      <c r="N47" s="272"/>
    </row>
    <row r="48" spans="1:14">
      <c r="B48" s="871"/>
      <c r="C48" s="872"/>
      <c r="D48" s="872"/>
      <c r="E48" s="878"/>
      <c r="F48" s="872"/>
      <c r="G48" s="872"/>
      <c r="H48" s="873"/>
      <c r="I48" s="36"/>
      <c r="J48" s="37"/>
      <c r="K48" s="274"/>
      <c r="L48" s="276"/>
      <c r="M48" s="277"/>
      <c r="N48" s="278"/>
    </row>
    <row r="49" spans="1:14">
      <c r="B49" s="879" t="s">
        <v>952</v>
      </c>
      <c r="C49" s="880"/>
      <c r="D49" s="880"/>
      <c r="E49" s="38"/>
      <c r="F49" s="39"/>
      <c r="G49" s="39"/>
      <c r="H49" s="40"/>
      <c r="I49" s="36"/>
      <c r="J49" s="37"/>
      <c r="K49" s="279"/>
      <c r="L49" s="276"/>
      <c r="M49" s="401">
        <v>0.1</v>
      </c>
      <c r="N49" s="344">
        <f>N83*M49</f>
        <v>874.7045112950251</v>
      </c>
    </row>
    <row r="50" spans="1:14" ht="15.75" thickBot="1">
      <c r="B50" s="871"/>
      <c r="C50" s="872"/>
      <c r="D50" s="872"/>
      <c r="E50" s="872"/>
      <c r="F50" s="872"/>
      <c r="G50" s="872"/>
      <c r="H50" s="873"/>
      <c r="I50" s="881"/>
      <c r="J50" s="882"/>
      <c r="K50" s="41"/>
      <c r="L50" s="883"/>
      <c r="M50" s="884"/>
      <c r="N50" s="105"/>
    </row>
    <row r="51" spans="1:14" ht="15.75" thickBot="1">
      <c r="B51" s="822" t="s">
        <v>953</v>
      </c>
      <c r="C51" s="823"/>
      <c r="D51" s="823"/>
      <c r="E51" s="823"/>
      <c r="F51" s="823"/>
      <c r="G51" s="823"/>
      <c r="H51" s="823"/>
      <c r="I51" s="823"/>
      <c r="J51" s="823"/>
      <c r="K51" s="823"/>
      <c r="L51" s="823"/>
      <c r="M51" s="824"/>
      <c r="N51" s="394">
        <f>SUM(N36:N50)</f>
        <v>128666.55508805459</v>
      </c>
    </row>
    <row r="52" spans="1:14">
      <c r="B52" s="280"/>
      <c r="C52" s="34"/>
      <c r="D52" s="34"/>
      <c r="E52" s="34"/>
      <c r="F52" s="34"/>
      <c r="G52" s="34"/>
      <c r="H52" s="34"/>
      <c r="I52" s="34"/>
      <c r="J52" s="34"/>
      <c r="K52" s="34"/>
      <c r="L52" s="34"/>
      <c r="M52" s="34"/>
      <c r="N52" s="35"/>
    </row>
    <row r="53" spans="1:14">
      <c r="B53" s="64" t="s">
        <v>954</v>
      </c>
      <c r="C53" s="65"/>
      <c r="D53" s="65"/>
      <c r="E53" s="65"/>
      <c r="F53" s="65"/>
      <c r="G53" s="65"/>
      <c r="H53" s="65"/>
      <c r="I53" s="65"/>
      <c r="J53" s="65"/>
      <c r="K53" s="65"/>
      <c r="L53" s="65"/>
      <c r="M53" s="65"/>
      <c r="N53" s="66"/>
    </row>
    <row r="54" spans="1:14" ht="15.75" thickBot="1">
      <c r="B54" s="67"/>
      <c r="C54" s="62"/>
      <c r="D54" s="62"/>
      <c r="E54" s="62"/>
      <c r="F54" s="62"/>
      <c r="G54" s="62"/>
      <c r="H54" s="62"/>
      <c r="I54" s="62"/>
      <c r="J54" s="61"/>
      <c r="K54" s="61"/>
      <c r="L54" s="61"/>
      <c r="M54" s="61"/>
      <c r="N54" s="63"/>
    </row>
    <row r="55" spans="1:14">
      <c r="B55" s="867" t="s">
        <v>944</v>
      </c>
      <c r="C55" s="868"/>
      <c r="D55" s="868"/>
      <c r="E55" s="868"/>
      <c r="F55" s="868"/>
      <c r="G55" s="868"/>
      <c r="H55" s="868"/>
      <c r="I55" s="902"/>
      <c r="J55" s="315" t="s">
        <v>945</v>
      </c>
      <c r="K55" s="85" t="s">
        <v>946</v>
      </c>
      <c r="L55" s="903" t="s">
        <v>955</v>
      </c>
      <c r="M55" s="902"/>
      <c r="N55" s="86" t="s">
        <v>951</v>
      </c>
    </row>
    <row r="56" spans="1:14">
      <c r="A56" t="s">
        <v>772</v>
      </c>
      <c r="B56" s="43" t="str">
        <f>VLOOKUP(A56,MATERIALES!A5:D373,3,FALSE)</f>
        <v>Agregado Petreo para Triturar (Crudo)</v>
      </c>
      <c r="C56" s="281"/>
      <c r="D56" s="281"/>
      <c r="E56" s="281"/>
      <c r="F56" s="281"/>
      <c r="G56" s="281"/>
      <c r="H56" s="281"/>
      <c r="I56" s="268"/>
      <c r="J56" s="224" t="str">
        <f>VLOOKUP(A56,MATERIALES!A10:D648,2,FALSE)</f>
        <v>m3</v>
      </c>
      <c r="K56" s="282">
        <v>1.4</v>
      </c>
      <c r="L56" s="267"/>
      <c r="M56" s="402">
        <f>VLOOKUP(A56,MATERIALES!A5:D396,4,FALSE)</f>
        <v>59702.613602607387</v>
      </c>
      <c r="N56" s="272">
        <f>K56*M56</f>
        <v>83583.659043650332</v>
      </c>
    </row>
    <row r="57" spans="1:14">
      <c r="A57" s="108" t="s">
        <v>774</v>
      </c>
      <c r="B57" s="43" t="str">
        <f>VLOOKUP(A57,MATERIALES!A6:D373,3,FALSE)</f>
        <v>Agua</v>
      </c>
      <c r="C57" s="281"/>
      <c r="D57" s="281"/>
      <c r="E57" s="281"/>
      <c r="F57" s="281"/>
      <c r="G57" s="281"/>
      <c r="H57" s="281"/>
      <c r="I57" s="268"/>
      <c r="J57" s="224" t="str">
        <f>VLOOKUP(A57,MATERIALES!A11:D649,2,FALSE)</f>
        <v>lt</v>
      </c>
      <c r="K57" s="282">
        <v>25</v>
      </c>
      <c r="L57" s="267"/>
      <c r="M57" s="402">
        <f>VLOOKUP(A57,MATERIALES!A6:D397,4,FALSE)</f>
        <v>48.278039394701032</v>
      </c>
      <c r="N57" s="272">
        <f>K57*M57</f>
        <v>1206.9509848675259</v>
      </c>
    </row>
    <row r="58" spans="1:14">
      <c r="B58" s="43"/>
      <c r="C58" s="281"/>
      <c r="D58" s="281"/>
      <c r="E58" s="281"/>
      <c r="F58" s="281"/>
      <c r="G58" s="281"/>
      <c r="H58" s="281"/>
      <c r="I58" s="268"/>
      <c r="J58" s="224"/>
      <c r="K58" s="282"/>
      <c r="L58" s="267"/>
      <c r="M58" s="283"/>
      <c r="N58" s="284"/>
    </row>
    <row r="59" spans="1:14">
      <c r="B59" s="43"/>
      <c r="C59" s="281"/>
      <c r="D59" s="281"/>
      <c r="E59" s="281"/>
      <c r="F59" s="281"/>
      <c r="G59" s="281"/>
      <c r="H59" s="281"/>
      <c r="I59" s="268"/>
      <c r="J59" s="224"/>
      <c r="K59" s="282"/>
      <c r="L59" s="267"/>
      <c r="M59" s="283"/>
      <c r="N59" s="284"/>
    </row>
    <row r="60" spans="1:14" ht="15.75" thickBot="1">
      <c r="B60" s="904"/>
      <c r="C60" s="905"/>
      <c r="D60" s="905"/>
      <c r="E60" s="905"/>
      <c r="F60" s="905"/>
      <c r="G60" s="905"/>
      <c r="H60" s="905"/>
      <c r="I60" s="875"/>
      <c r="J60" s="42"/>
      <c r="K60" s="44"/>
      <c r="L60" s="906"/>
      <c r="M60" s="907"/>
      <c r="N60" s="45"/>
    </row>
    <row r="61" spans="1:14" ht="15.75" thickBot="1">
      <c r="B61" s="822" t="s">
        <v>953</v>
      </c>
      <c r="C61" s="823"/>
      <c r="D61" s="823"/>
      <c r="E61" s="823"/>
      <c r="F61" s="823"/>
      <c r="G61" s="823"/>
      <c r="H61" s="823"/>
      <c r="I61" s="823"/>
      <c r="J61" s="823"/>
      <c r="K61" s="823"/>
      <c r="L61" s="823"/>
      <c r="M61" s="824"/>
      <c r="N61" s="394">
        <f>SUM(N56:N60)</f>
        <v>84790.610028517855</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08" t="s">
        <v>961</v>
      </c>
      <c r="M65" s="887"/>
      <c r="N65" s="76" t="s">
        <v>951</v>
      </c>
    </row>
    <row r="66" spans="1:15">
      <c r="A66" t="s">
        <v>1269</v>
      </c>
      <c r="B66" s="46" t="str">
        <f>VLOOKUP(A66,TRANSPORTE!A5:D117,3,FALSE)</f>
        <v>Transporte de Material Crudo de Rio</v>
      </c>
      <c r="C66" s="317"/>
      <c r="D66" s="317"/>
      <c r="E66" s="317"/>
      <c r="F66" s="317"/>
      <c r="G66" s="317"/>
      <c r="H66" s="311" t="s">
        <v>1468</v>
      </c>
      <c r="I66" s="279">
        <v>1.4</v>
      </c>
      <c r="J66" s="286">
        <v>1</v>
      </c>
      <c r="K66" s="279">
        <f>I66*J66</f>
        <v>1.4</v>
      </c>
      <c r="L66" s="909">
        <f>VLOOKUP(A66,TRANSPORTE!A5:D117,4,FALSE)</f>
        <v>1234.2754057176401</v>
      </c>
      <c r="M66" s="910"/>
      <c r="N66" s="287">
        <f>K66*L66</f>
        <v>1727.985568004696</v>
      </c>
    </row>
    <row r="67" spans="1:15">
      <c r="A67" t="s">
        <v>1364</v>
      </c>
      <c r="B67" s="46" t="str">
        <f>VLOOKUP(A67,TRANSPORTE!A6:D117,3,FALSE)</f>
        <v>Transporte de Mezcla densa en Caliente MDC-25</v>
      </c>
      <c r="C67" s="47"/>
      <c r="D67" s="47"/>
      <c r="E67" s="47"/>
      <c r="F67" s="47"/>
      <c r="G67" s="47"/>
      <c r="H67" s="311" t="s">
        <v>1468</v>
      </c>
      <c r="I67" s="279">
        <v>1.25</v>
      </c>
      <c r="J67" s="286">
        <v>1</v>
      </c>
      <c r="K67" s="279">
        <f>I67*J67</f>
        <v>1.25</v>
      </c>
      <c r="L67" s="909">
        <f>VLOOKUP(A67,TRANSPORTE!A6:D117,4,FALSE)</f>
        <v>1542.84425714705</v>
      </c>
      <c r="M67" s="910"/>
      <c r="N67" s="287">
        <f>K67*L67</f>
        <v>1928.5553214338124</v>
      </c>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900"/>
      <c r="M71" s="901"/>
      <c r="N71" s="127"/>
    </row>
    <row r="72" spans="1:15" ht="15.75" thickBot="1">
      <c r="B72" s="911" t="s">
        <v>953</v>
      </c>
      <c r="C72" s="865"/>
      <c r="D72" s="865"/>
      <c r="E72" s="865"/>
      <c r="F72" s="865"/>
      <c r="G72" s="865"/>
      <c r="H72" s="865"/>
      <c r="I72" s="865"/>
      <c r="J72" s="865"/>
      <c r="K72" s="865"/>
      <c r="L72" s="865"/>
      <c r="M72" s="866"/>
      <c r="N72" s="104">
        <f>N66+N67+N68+N69+N70</f>
        <v>3656.5408894385082</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1" t="s">
        <v>963</v>
      </c>
      <c r="C76" s="862"/>
      <c r="D76" s="862"/>
      <c r="E76" s="862"/>
      <c r="F76" s="862"/>
      <c r="G76" s="862"/>
      <c r="H76" s="862"/>
      <c r="I76" s="73" t="s">
        <v>964</v>
      </c>
      <c r="J76" s="75" t="s">
        <v>1410</v>
      </c>
      <c r="K76" s="74" t="s">
        <v>966</v>
      </c>
      <c r="L76" s="863" t="s">
        <v>950</v>
      </c>
      <c r="M76" s="864"/>
      <c r="N76" s="98" t="s">
        <v>951</v>
      </c>
    </row>
    <row r="77" spans="1:15">
      <c r="A77" t="s">
        <v>19</v>
      </c>
      <c r="B77" s="49" t="str">
        <f>VLOOKUP(A77,'MANO DE OBRA'!A8:D68,3,FALSE)</f>
        <v>Obrero (8)</v>
      </c>
      <c r="C77" s="47"/>
      <c r="D77" s="47"/>
      <c r="E77" s="47"/>
      <c r="F77" s="47"/>
      <c r="G77" s="47"/>
      <c r="H77" s="47"/>
      <c r="I77" s="292">
        <f>K77/J77*100</f>
        <v>234080.00000000003</v>
      </c>
      <c r="J77" s="293">
        <v>185</v>
      </c>
      <c r="K77" s="294">
        <f>VLOOKUP(A77,'MANO DE OBRA'!A8:D99,4,FALSE)</f>
        <v>433048</v>
      </c>
      <c r="L77" s="50"/>
      <c r="M77" s="295">
        <v>80</v>
      </c>
      <c r="N77" s="395">
        <f>K77/M77</f>
        <v>5413.1</v>
      </c>
      <c r="O77" s="106"/>
    </row>
    <row r="78" spans="1:15">
      <c r="A78"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80</v>
      </c>
      <c r="N78" s="395">
        <f>K78/M78</f>
        <v>1333.5780451800997</v>
      </c>
    </row>
    <row r="79" spans="1:15">
      <c r="A79" t="s">
        <v>54</v>
      </c>
      <c r="B79" s="49" t="str">
        <f>VLOOKUP(A79,'MANO DE OBRA'!A9:D70,3,FALSE)</f>
        <v>Rastrilleros (2)</v>
      </c>
      <c r="C79" s="47"/>
      <c r="D79" s="47"/>
      <c r="E79" s="47"/>
      <c r="F79" s="47"/>
      <c r="G79" s="47"/>
      <c r="H79" s="47"/>
      <c r="I79" s="292">
        <f>K79/J79*100</f>
        <v>86502.359687357821</v>
      </c>
      <c r="J79" s="293">
        <v>185</v>
      </c>
      <c r="K79" s="294">
        <f>VLOOKUP(A79,'MANO DE OBRA'!A9:D101,4,FALSE)</f>
        <v>160029.36542161196</v>
      </c>
      <c r="L79" s="50"/>
      <c r="M79" s="300">
        <v>80</v>
      </c>
      <c r="N79" s="395">
        <f>K79/M79</f>
        <v>2000.3670677701496</v>
      </c>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98"/>
      <c r="C82" s="899"/>
      <c r="D82" s="899"/>
      <c r="E82" s="899"/>
      <c r="F82" s="899"/>
      <c r="G82" s="899"/>
      <c r="H82" s="899"/>
      <c r="I82" s="126"/>
      <c r="J82" s="126"/>
      <c r="K82" s="126"/>
      <c r="L82" s="912"/>
      <c r="M82" s="912"/>
      <c r="N82" s="45"/>
    </row>
    <row r="83" spans="1:14" ht="15.75" thickBot="1">
      <c r="B83" s="911" t="s">
        <v>953</v>
      </c>
      <c r="C83" s="865"/>
      <c r="D83" s="865"/>
      <c r="E83" s="865"/>
      <c r="F83" s="865"/>
      <c r="G83" s="865"/>
      <c r="H83" s="865"/>
      <c r="I83" s="865"/>
      <c r="J83" s="865"/>
      <c r="K83" s="865"/>
      <c r="L83" s="865"/>
      <c r="M83" s="866"/>
      <c r="N83" s="301">
        <f>SUM(N77:N82)</f>
        <v>8747.0451129502508</v>
      </c>
    </row>
    <row r="84" spans="1:14" ht="15.75" thickBot="1">
      <c r="B84" s="33"/>
      <c r="C84" s="34"/>
      <c r="D84" s="34"/>
      <c r="E84" s="34"/>
      <c r="F84" s="34"/>
      <c r="G84" s="34"/>
      <c r="H84" s="34"/>
      <c r="I84" s="34"/>
      <c r="J84" s="34"/>
      <c r="K84" s="34"/>
      <c r="L84" s="34"/>
      <c r="M84" s="34"/>
      <c r="N84" s="35"/>
    </row>
    <row r="85" spans="1:14" ht="15.75" thickBot="1">
      <c r="B85" s="822" t="s">
        <v>967</v>
      </c>
      <c r="C85" s="823"/>
      <c r="D85" s="823"/>
      <c r="E85" s="823"/>
      <c r="F85" s="823"/>
      <c r="G85" s="823"/>
      <c r="H85" s="823"/>
      <c r="I85" s="823"/>
      <c r="J85" s="823"/>
      <c r="K85" s="823"/>
      <c r="L85" s="823"/>
      <c r="M85" s="824"/>
      <c r="N85" s="99">
        <f>N51+N61+N72+N83</f>
        <v>225860.75111896123</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7" t="s">
        <v>969</v>
      </c>
      <c r="C89" s="868"/>
      <c r="D89" s="868"/>
      <c r="E89" s="868"/>
      <c r="F89" s="868"/>
      <c r="G89" s="868"/>
      <c r="H89" s="868"/>
      <c r="I89" s="314"/>
      <c r="J89" s="334"/>
      <c r="K89" s="302" t="s">
        <v>970</v>
      </c>
      <c r="L89" s="869" t="s">
        <v>971</v>
      </c>
      <c r="M89" s="870"/>
      <c r="N89" s="303"/>
    </row>
    <row r="90" spans="1:14">
      <c r="B90" s="855" t="s">
        <v>972</v>
      </c>
      <c r="C90" s="856"/>
      <c r="D90" s="856"/>
      <c r="E90" s="856"/>
      <c r="F90" s="856"/>
      <c r="G90" s="856"/>
      <c r="H90" s="856"/>
      <c r="I90" s="87"/>
      <c r="J90" s="88"/>
      <c r="K90" s="304">
        <v>0.2</v>
      </c>
      <c r="L90" s="857">
        <f>N85*K90</f>
        <v>45172.150223792247</v>
      </c>
      <c r="M90" s="858"/>
      <c r="N90" s="51"/>
    </row>
    <row r="91" spans="1:14">
      <c r="B91" s="89" t="s">
        <v>973</v>
      </c>
      <c r="C91" s="90"/>
      <c r="D91" s="90"/>
      <c r="E91" s="90"/>
      <c r="F91" s="90"/>
      <c r="G91" s="90"/>
      <c r="H91" s="90"/>
      <c r="I91" s="87"/>
      <c r="J91" s="88"/>
      <c r="K91" s="304">
        <v>0.05</v>
      </c>
      <c r="L91" s="857">
        <f>N85*K91</f>
        <v>11293.037555948062</v>
      </c>
      <c r="M91" s="858"/>
      <c r="N91" s="51"/>
    </row>
    <row r="92" spans="1:14" ht="15.75" thickBot="1">
      <c r="B92" s="91" t="s">
        <v>974</v>
      </c>
      <c r="C92" s="92"/>
      <c r="D92" s="92"/>
      <c r="E92" s="92"/>
      <c r="F92" s="92"/>
      <c r="G92" s="92"/>
      <c r="H92" s="92"/>
      <c r="I92" s="93"/>
      <c r="J92" s="94"/>
      <c r="K92" s="305">
        <v>0.05</v>
      </c>
      <c r="L92" s="859">
        <f>N85*K92</f>
        <v>11293.037555948062</v>
      </c>
      <c r="M92" s="860"/>
      <c r="N92" s="51"/>
    </row>
    <row r="93" spans="1:14" ht="15.75" thickBot="1">
      <c r="B93" s="822" t="s">
        <v>953</v>
      </c>
      <c r="C93" s="823"/>
      <c r="D93" s="823"/>
      <c r="E93" s="823"/>
      <c r="F93" s="823"/>
      <c r="G93" s="823"/>
      <c r="H93" s="823"/>
      <c r="I93" s="823"/>
      <c r="J93" s="823"/>
      <c r="K93" s="823"/>
      <c r="L93" s="823"/>
      <c r="M93" s="824"/>
      <c r="N93" s="52">
        <f>L90+L91+L92</f>
        <v>67758.225335688374</v>
      </c>
    </row>
    <row r="94" spans="1:14" ht="15.75" thickBot="1">
      <c r="B94" s="33"/>
      <c r="C94" s="34"/>
      <c r="D94" s="34"/>
      <c r="E94" s="34"/>
      <c r="F94" s="34"/>
      <c r="G94" s="34"/>
      <c r="H94" s="34"/>
      <c r="I94" s="34"/>
      <c r="J94" s="34"/>
      <c r="K94" s="34"/>
      <c r="L94" s="34"/>
      <c r="M94" s="34"/>
      <c r="N94" s="35"/>
    </row>
    <row r="95" spans="1:14" ht="15.75" thickBot="1">
      <c r="A95" t="s">
        <v>2016</v>
      </c>
      <c r="B95" s="822" t="s">
        <v>975</v>
      </c>
      <c r="C95" s="823"/>
      <c r="D95" s="823"/>
      <c r="E95" s="823"/>
      <c r="F95" s="823"/>
      <c r="G95" s="823"/>
      <c r="H95" s="823"/>
      <c r="I95" s="823"/>
      <c r="J95" s="823"/>
      <c r="K95" s="823"/>
      <c r="L95" s="823"/>
      <c r="M95" s="824"/>
      <c r="N95" s="188">
        <f>N85+N93</f>
        <v>293618.97645464959</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5" t="s">
        <v>2218</v>
      </c>
      <c r="C112" s="826"/>
      <c r="D112" s="826"/>
      <c r="E112" s="826"/>
      <c r="F112" s="826"/>
      <c r="G112" s="826"/>
      <c r="H112" s="826"/>
      <c r="I112" s="826"/>
      <c r="J112" s="826"/>
      <c r="K112" s="826"/>
      <c r="L112" s="826"/>
      <c r="M112" s="826"/>
      <c r="N112" s="827"/>
    </row>
    <row r="113" spans="2:14" ht="15" customHeight="1">
      <c r="B113" s="825"/>
      <c r="C113" s="826"/>
      <c r="D113" s="826"/>
      <c r="E113" s="826"/>
      <c r="F113" s="826"/>
      <c r="G113" s="826"/>
      <c r="H113" s="826"/>
      <c r="I113" s="826"/>
      <c r="J113" s="826"/>
      <c r="K113" s="826"/>
      <c r="L113" s="826"/>
      <c r="M113" s="826"/>
      <c r="N113" s="827"/>
    </row>
    <row r="114" spans="2:14" ht="30" customHeight="1">
      <c r="B114" s="828" t="s">
        <v>2219</v>
      </c>
      <c r="C114" s="829"/>
      <c r="D114" s="829"/>
      <c r="E114" s="829"/>
      <c r="F114" s="829"/>
      <c r="G114" s="829"/>
      <c r="H114" s="829"/>
      <c r="I114" s="829"/>
      <c r="J114" s="829"/>
      <c r="K114" s="829"/>
      <c r="L114" s="829"/>
      <c r="M114" s="829"/>
      <c r="N114" s="830"/>
    </row>
    <row r="115" spans="2:14">
      <c r="B115" s="828"/>
      <c r="C115" s="829"/>
      <c r="D115" s="829"/>
      <c r="E115" s="829"/>
      <c r="F115" s="829"/>
      <c r="G115" s="829"/>
      <c r="H115" s="829"/>
      <c r="I115" s="829"/>
      <c r="J115" s="829"/>
      <c r="K115" s="829"/>
      <c r="L115" s="829"/>
      <c r="M115" s="829"/>
      <c r="N115" s="830"/>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2220</v>
      </c>
      <c r="C125" s="55"/>
      <c r="D125" s="55"/>
      <c r="E125" s="12"/>
      <c r="F125" s="12"/>
      <c r="G125" s="12"/>
      <c r="H125" s="12"/>
      <c r="I125" s="12"/>
      <c r="J125" s="888"/>
      <c r="K125" s="888"/>
      <c r="L125" s="888"/>
      <c r="M125" s="888"/>
      <c r="N125" s="889"/>
    </row>
    <row r="126" spans="2:14" ht="15.75" thickBot="1">
      <c r="B126" s="261" t="s">
        <v>2221</v>
      </c>
      <c r="C126" s="393"/>
      <c r="D126" s="393"/>
      <c r="E126" s="57"/>
      <c r="F126" s="57"/>
      <c r="G126" s="57"/>
      <c r="H126" s="57"/>
      <c r="I126" s="57"/>
      <c r="J126" s="890"/>
      <c r="K126" s="890"/>
      <c r="L126" s="890"/>
      <c r="M126" s="890"/>
      <c r="N126" s="891"/>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1069</v>
      </c>
      <c r="C31" s="81" t="s">
        <v>2068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117999.79304055507</v>
      </c>
      <c r="L36" s="270"/>
      <c r="M36" s="271">
        <v>30</v>
      </c>
      <c r="N36" s="272">
        <f>K36/M36</f>
        <v>3933.3264346851693</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128727.0469533328</v>
      </c>
      <c r="L37" s="270"/>
      <c r="M37" s="271">
        <v>10</v>
      </c>
      <c r="N37" s="272">
        <f t="shared" ref="N37:N43" si="0">K37/M37</f>
        <v>12872.704695333279</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78969.093449470936</v>
      </c>
      <c r="L38" s="270"/>
      <c r="M38" s="271">
        <v>10</v>
      </c>
      <c r="N38" s="272">
        <f t="shared" si="0"/>
        <v>7896.9093449470938</v>
      </c>
    </row>
    <row r="39" spans="1:14">
      <c r="A39" t="s">
        <v>284</v>
      </c>
      <c r="B39" s="871" t="str">
        <f>VLOOKUP(A39,EQUIPOS!A9:D154,3,FALSE)</f>
        <v>Planta de asfalto en caliente</v>
      </c>
      <c r="C39" s="872"/>
      <c r="D39" s="872"/>
      <c r="E39" s="872"/>
      <c r="F39" s="872"/>
      <c r="G39" s="872"/>
      <c r="H39" s="873"/>
      <c r="I39" s="267"/>
      <c r="J39" s="268"/>
      <c r="K39" s="269">
        <f>VLOOKUP(A39,EQUIPOS!A9:D166,4,FALSE)</f>
        <v>579271.71128999756</v>
      </c>
      <c r="L39" s="270"/>
      <c r="M39" s="271">
        <v>10</v>
      </c>
      <c r="N39" s="272">
        <f t="shared" si="0"/>
        <v>57927.171128999755</v>
      </c>
    </row>
    <row r="40" spans="1:14">
      <c r="A40" t="s">
        <v>290</v>
      </c>
      <c r="B40" s="871" t="str">
        <f>VLOOKUP(A40,EQUIPOS!A10:D154,3,FALSE)</f>
        <v>Planta trituradora</v>
      </c>
      <c r="C40" s="872"/>
      <c r="D40" s="872"/>
      <c r="E40" s="872"/>
      <c r="F40" s="872"/>
      <c r="G40" s="872"/>
      <c r="H40" s="873"/>
      <c r="I40" s="267"/>
      <c r="J40" s="268"/>
      <c r="K40" s="269">
        <f>VLOOKUP(A40,EQUIPOS!A10:D167,4,FALSE)</f>
        <v>465562.8198145536</v>
      </c>
      <c r="L40" s="270"/>
      <c r="M40" s="271">
        <v>30</v>
      </c>
      <c r="N40" s="272">
        <f t="shared" si="0"/>
        <v>15518.760660485121</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123363.41999694394</v>
      </c>
      <c r="L41" s="270"/>
      <c r="M41" s="271">
        <v>30</v>
      </c>
      <c r="N41" s="272">
        <f t="shared" si="0"/>
        <v>4112.1139998981316</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193090.57042999921</v>
      </c>
      <c r="L42" s="270"/>
      <c r="M42" s="271">
        <v>10</v>
      </c>
      <c r="N42" s="272">
        <f t="shared" si="0"/>
        <v>19309.057042999921</v>
      </c>
    </row>
    <row r="43" spans="1:14">
      <c r="A43" t="s">
        <v>373</v>
      </c>
      <c r="B43" s="871" t="str">
        <f>VLOOKUP(A43,EQUIPOS!A13:D157,3,FALSE)</f>
        <v>Volqueta 6 m3</v>
      </c>
      <c r="C43" s="872"/>
      <c r="D43" s="872"/>
      <c r="E43" s="872"/>
      <c r="F43" s="872"/>
      <c r="G43" s="872"/>
      <c r="H43" s="873"/>
      <c r="I43" s="267"/>
      <c r="J43" s="268"/>
      <c r="K43" s="269">
        <f>VLOOKUP(A43,EQUIPOS!A13:D170,4,FALSE)</f>
        <v>62218.072694110859</v>
      </c>
      <c r="L43" s="270"/>
      <c r="M43" s="271">
        <v>10</v>
      </c>
      <c r="N43" s="272">
        <f t="shared" si="0"/>
        <v>6221.8072694110861</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874.7045112950251</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128666.55508805459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59702.613602607387</v>
      </c>
      <c r="N54" s="272">
        <f>K54*M54</f>
        <v>83583.659043650332</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48.278039394701032</v>
      </c>
      <c r="N55" s="272">
        <f>K55*M55</f>
        <v>1206.9509848675259</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84790.610028517855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1234.2754057176401</v>
      </c>
      <c r="M64" s="910"/>
      <c r="N64" s="287">
        <f>K64*L64</f>
        <v>1727.985568004696</v>
      </c>
    </row>
    <row r="65" spans="1:15">
      <c r="A65" t="s">
        <v>1362</v>
      </c>
      <c r="B65" s="46" t="str">
        <f>VLOOKUP(A65,TRANSPORTE!A6:D117,3,FALSE)</f>
        <v>Transporte de Mezcla Densa en Caliente MDC-19</v>
      </c>
      <c r="C65" s="47"/>
      <c r="D65" s="47"/>
      <c r="E65" s="47"/>
      <c r="F65" s="47"/>
      <c r="G65" s="47"/>
      <c r="H65" s="311" t="s">
        <v>1468</v>
      </c>
      <c r="I65" s="279">
        <v>1.25</v>
      </c>
      <c r="J65" s="286">
        <v>1</v>
      </c>
      <c r="K65" s="279">
        <f>I65*J65</f>
        <v>1.25</v>
      </c>
      <c r="L65" s="909">
        <f>VLOOKUP(A65,TRANSPORTE!A6:D117,4,FALSE)</f>
        <v>1234.2754057176401</v>
      </c>
      <c r="M65" s="910"/>
      <c r="N65" s="287">
        <f>K65*L65</f>
        <v>1542.84425714705</v>
      </c>
    </row>
    <row r="66" spans="1:15">
      <c r="B66" s="46"/>
      <c r="C66" s="47"/>
      <c r="D66" s="47"/>
      <c r="E66" s="47"/>
      <c r="F66" s="47"/>
      <c r="G66" s="47"/>
      <c r="H66" s="288"/>
      <c r="I66" s="279"/>
      <c r="J66" s="279"/>
      <c r="K66" s="279"/>
      <c r="L66" s="909"/>
      <c r="M66" s="91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3270.8298251517463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8747.0451129502508</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225475.04005467446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45095.008010934893</v>
      </c>
      <c r="M88" s="858"/>
      <c r="N88" s="51"/>
    </row>
    <row r="89" spans="1:14">
      <c r="B89" s="89" t="s">
        <v>973</v>
      </c>
      <c r="C89" s="90"/>
      <c r="D89" s="90"/>
      <c r="E89" s="90"/>
      <c r="F89" s="90"/>
      <c r="G89" s="90"/>
      <c r="H89" s="90"/>
      <c r="I89" s="87"/>
      <c r="J89" s="88"/>
      <c r="K89" s="304">
        <v>0.05</v>
      </c>
      <c r="L89" s="857">
        <f>N83*K89</f>
        <v>11273.752002733723</v>
      </c>
      <c r="M89" s="858"/>
      <c r="N89" s="51"/>
    </row>
    <row r="90" spans="1:14" ht="15.75" thickBot="1">
      <c r="B90" s="91" t="s">
        <v>974</v>
      </c>
      <c r="C90" s="92"/>
      <c r="D90" s="92"/>
      <c r="E90" s="92"/>
      <c r="F90" s="92"/>
      <c r="G90" s="92"/>
      <c r="H90" s="92"/>
      <c r="I90" s="93"/>
      <c r="J90" s="94"/>
      <c r="K90" s="305">
        <v>0.05</v>
      </c>
      <c r="L90" s="859">
        <f>N83*K90</f>
        <v>11273.752002733723</v>
      </c>
      <c r="M90" s="860"/>
      <c r="N90" s="51"/>
    </row>
    <row r="91" spans="1:14" ht="15.75" thickBot="1">
      <c r="B91" s="822" t="s">
        <v>953</v>
      </c>
      <c r="C91" s="823"/>
      <c r="D91" s="823"/>
      <c r="E91" s="823"/>
      <c r="F91" s="823"/>
      <c r="G91" s="823"/>
      <c r="H91" s="823"/>
      <c r="I91" s="823"/>
      <c r="J91" s="823"/>
      <c r="K91" s="823"/>
      <c r="L91" s="823"/>
      <c r="M91" s="824"/>
      <c r="N91" s="52">
        <f>L88+L89+L90</f>
        <v>67642.512016402339</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293117.55207107682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1070</v>
      </c>
      <c r="C31" s="81" t="s">
        <v>2069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117999.79304055507</v>
      </c>
      <c r="L36" s="270"/>
      <c r="M36" s="271">
        <v>30</v>
      </c>
      <c r="N36" s="272">
        <f>K36/M36</f>
        <v>3933.3264346851693</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128727.0469533328</v>
      </c>
      <c r="L37" s="270"/>
      <c r="M37" s="271">
        <v>10</v>
      </c>
      <c r="N37" s="272">
        <f t="shared" ref="N37:N43" si="0">K37/M37</f>
        <v>12872.704695333279</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78969.093449470936</v>
      </c>
      <c r="L38" s="270"/>
      <c r="M38" s="271">
        <v>10</v>
      </c>
      <c r="N38" s="272">
        <f t="shared" si="0"/>
        <v>7896.9093449470938</v>
      </c>
    </row>
    <row r="39" spans="1:14">
      <c r="A39" t="s">
        <v>284</v>
      </c>
      <c r="B39" s="871" t="str">
        <f>VLOOKUP(A39,EQUIPOS!A9:D154,3,FALSE)</f>
        <v>Planta de asfalto en caliente</v>
      </c>
      <c r="C39" s="872"/>
      <c r="D39" s="872"/>
      <c r="E39" s="872"/>
      <c r="F39" s="872"/>
      <c r="G39" s="872"/>
      <c r="H39" s="873"/>
      <c r="I39" s="267"/>
      <c r="J39" s="268"/>
      <c r="K39" s="269">
        <f>VLOOKUP(A39,EQUIPOS!A9:D166,4,FALSE)</f>
        <v>579271.71128999756</v>
      </c>
      <c r="L39" s="270"/>
      <c r="M39" s="271">
        <v>10</v>
      </c>
      <c r="N39" s="272">
        <f t="shared" si="0"/>
        <v>57927.171128999755</v>
      </c>
    </row>
    <row r="40" spans="1:14">
      <c r="A40" t="s">
        <v>290</v>
      </c>
      <c r="B40" s="871" t="str">
        <f>VLOOKUP(A40,EQUIPOS!A10:D154,3,FALSE)</f>
        <v>Planta trituradora</v>
      </c>
      <c r="C40" s="872"/>
      <c r="D40" s="872"/>
      <c r="E40" s="872"/>
      <c r="F40" s="872"/>
      <c r="G40" s="872"/>
      <c r="H40" s="873"/>
      <c r="I40" s="267"/>
      <c r="J40" s="268"/>
      <c r="K40" s="269">
        <f>VLOOKUP(A40,EQUIPOS!A10:D167,4,FALSE)</f>
        <v>465562.8198145536</v>
      </c>
      <c r="L40" s="270"/>
      <c r="M40" s="271">
        <v>30</v>
      </c>
      <c r="N40" s="272">
        <f t="shared" si="0"/>
        <v>15518.760660485121</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123363.41999694394</v>
      </c>
      <c r="L41" s="270"/>
      <c r="M41" s="271">
        <v>30</v>
      </c>
      <c r="N41" s="272">
        <f t="shared" si="0"/>
        <v>4112.1139998981316</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193090.57042999921</v>
      </c>
      <c r="L42" s="270"/>
      <c r="M42" s="271">
        <v>10</v>
      </c>
      <c r="N42" s="272">
        <f t="shared" si="0"/>
        <v>19309.057042999921</v>
      </c>
    </row>
    <row r="43" spans="1:14">
      <c r="A43" t="s">
        <v>373</v>
      </c>
      <c r="B43" s="871" t="str">
        <f>VLOOKUP(A43,EQUIPOS!A13:D157,3,FALSE)</f>
        <v>Volqueta 6 m3</v>
      </c>
      <c r="C43" s="872"/>
      <c r="D43" s="872"/>
      <c r="E43" s="872"/>
      <c r="F43" s="872"/>
      <c r="G43" s="872"/>
      <c r="H43" s="873"/>
      <c r="I43" s="267"/>
      <c r="J43" s="268"/>
      <c r="K43" s="269">
        <f>VLOOKUP(A43,EQUIPOS!A13:D170,4,FALSE)</f>
        <v>62218.072694110859</v>
      </c>
      <c r="L43" s="270"/>
      <c r="M43" s="271">
        <v>10</v>
      </c>
      <c r="N43" s="272">
        <f t="shared" si="0"/>
        <v>6221.8072694110861</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874.7045112950251</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128666.55508805459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59702.613602607387</v>
      </c>
      <c r="N54" s="272">
        <f>K54*M54</f>
        <v>83583.659043650332</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48.278039394701032</v>
      </c>
      <c r="N55" s="272">
        <f>K55*M55</f>
        <v>1206.9509848675259</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84790.610028517855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1234.2754057176401</v>
      </c>
      <c r="M64" s="910"/>
      <c r="N64" s="287">
        <f>K64*L64</f>
        <v>1727.985568004696</v>
      </c>
    </row>
    <row r="65" spans="1:15">
      <c r="A65" t="s">
        <v>1376</v>
      </c>
      <c r="B65" s="46" t="str">
        <f>VLOOKUP(A65,TRANSPORTE!A6:D117,3,FALSE)</f>
        <v>Transporte de Mezcla Densa en Caliente MDC-10</v>
      </c>
      <c r="C65" s="47"/>
      <c r="D65" s="47"/>
      <c r="E65" s="47"/>
      <c r="F65" s="47"/>
      <c r="G65" s="47"/>
      <c r="H65" s="311" t="s">
        <v>1468</v>
      </c>
      <c r="I65" s="279">
        <v>1.25</v>
      </c>
      <c r="J65" s="286">
        <v>1</v>
      </c>
      <c r="K65" s="279">
        <f>I65*J65</f>
        <v>1.25</v>
      </c>
      <c r="L65" s="909">
        <f>VLOOKUP(A65,TRANSPORTE!A6:D117,4,FALSE)</f>
        <v>1234.2754057176401</v>
      </c>
      <c r="M65" s="910"/>
      <c r="N65" s="287">
        <f>K65*L65</f>
        <v>1542.84425714705</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3270.8298251517463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395"/>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8747.0451129502508</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225475.04005467446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45095.008010934893</v>
      </c>
      <c r="M88" s="858"/>
      <c r="N88" s="51"/>
    </row>
    <row r="89" spans="1:14">
      <c r="B89" s="89" t="s">
        <v>973</v>
      </c>
      <c r="C89" s="90"/>
      <c r="D89" s="90"/>
      <c r="E89" s="90"/>
      <c r="F89" s="90"/>
      <c r="G89" s="90"/>
      <c r="H89" s="90"/>
      <c r="I89" s="87"/>
      <c r="J89" s="88"/>
      <c r="K89" s="304">
        <v>0.05</v>
      </c>
      <c r="L89" s="857">
        <f>N83*K89</f>
        <v>11273.752002733723</v>
      </c>
      <c r="M89" s="858"/>
      <c r="N89" s="51"/>
    </row>
    <row r="90" spans="1:14" ht="15.75" thickBot="1">
      <c r="B90" s="91" t="s">
        <v>974</v>
      </c>
      <c r="C90" s="92"/>
      <c r="D90" s="92"/>
      <c r="E90" s="92"/>
      <c r="F90" s="92"/>
      <c r="G90" s="92"/>
      <c r="H90" s="92"/>
      <c r="I90" s="93"/>
      <c r="J90" s="94"/>
      <c r="K90" s="305">
        <v>0.05</v>
      </c>
      <c r="L90" s="859">
        <f>N83*K90</f>
        <v>11273.752002733723</v>
      </c>
      <c r="M90" s="860"/>
      <c r="N90" s="51"/>
    </row>
    <row r="91" spans="1:14" ht="15.75" thickBot="1">
      <c r="B91" s="822" t="s">
        <v>953</v>
      </c>
      <c r="C91" s="823"/>
      <c r="D91" s="823"/>
      <c r="E91" s="823"/>
      <c r="F91" s="823"/>
      <c r="G91" s="823"/>
      <c r="H91" s="823"/>
      <c r="I91" s="823"/>
      <c r="J91" s="823"/>
      <c r="K91" s="823"/>
      <c r="L91" s="823"/>
      <c r="M91" s="824"/>
      <c r="N91" s="52">
        <f>L88+L89+L90</f>
        <v>67642.512016402339</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293117.55207107682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 customHeight="1" thickBot="1">
      <c r="A31" t="s">
        <v>1845</v>
      </c>
      <c r="B31" s="80" t="s">
        <v>1071</v>
      </c>
      <c r="C31" s="81" t="s">
        <v>2070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117999.79304055507</v>
      </c>
      <c r="L36" s="270"/>
      <c r="M36" s="271">
        <v>30</v>
      </c>
      <c r="N36" s="272">
        <f>K36/M36</f>
        <v>3933.3264346851693</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128727.0469533328</v>
      </c>
      <c r="L37" s="270"/>
      <c r="M37" s="271">
        <v>10</v>
      </c>
      <c r="N37" s="272">
        <f t="shared" ref="N37:N43" si="0">K37/M37</f>
        <v>12872.704695333279</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78969.093449470936</v>
      </c>
      <c r="L38" s="270"/>
      <c r="M38" s="271">
        <v>10</v>
      </c>
      <c r="N38" s="272">
        <f t="shared" si="0"/>
        <v>7896.9093449470938</v>
      </c>
    </row>
    <row r="39" spans="1:14">
      <c r="A39" t="s">
        <v>284</v>
      </c>
      <c r="B39" s="871" t="str">
        <f>VLOOKUP(A39,EQUIPOS!A9:D154,3,FALSE)</f>
        <v>Planta de asfalto en caliente</v>
      </c>
      <c r="C39" s="872"/>
      <c r="D39" s="872"/>
      <c r="E39" s="872"/>
      <c r="F39" s="872"/>
      <c r="G39" s="872"/>
      <c r="H39" s="873"/>
      <c r="I39" s="267"/>
      <c r="J39" s="268"/>
      <c r="K39" s="269">
        <f>VLOOKUP(A39,EQUIPOS!A9:D166,4,FALSE)</f>
        <v>579271.71128999756</v>
      </c>
      <c r="L39" s="270"/>
      <c r="M39" s="271">
        <v>10</v>
      </c>
      <c r="N39" s="272">
        <f t="shared" si="0"/>
        <v>57927.171128999755</v>
      </c>
    </row>
    <row r="40" spans="1:14">
      <c r="A40" t="s">
        <v>290</v>
      </c>
      <c r="B40" s="871" t="str">
        <f>VLOOKUP(A40,EQUIPOS!A10:D154,3,FALSE)</f>
        <v>Planta trituradora</v>
      </c>
      <c r="C40" s="872"/>
      <c r="D40" s="872"/>
      <c r="E40" s="872"/>
      <c r="F40" s="872"/>
      <c r="G40" s="872"/>
      <c r="H40" s="873"/>
      <c r="I40" s="267"/>
      <c r="J40" s="268"/>
      <c r="K40" s="269">
        <f>VLOOKUP(A40,EQUIPOS!A10:D167,4,FALSE)</f>
        <v>465562.8198145536</v>
      </c>
      <c r="L40" s="270"/>
      <c r="M40" s="271">
        <v>30</v>
      </c>
      <c r="N40" s="272">
        <f t="shared" si="0"/>
        <v>15518.760660485121</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123363.41999694394</v>
      </c>
      <c r="L41" s="270"/>
      <c r="M41" s="271">
        <v>30</v>
      </c>
      <c r="N41" s="272">
        <f t="shared" si="0"/>
        <v>4112.1139998981316</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193090.57042999921</v>
      </c>
      <c r="L42" s="270"/>
      <c r="M42" s="271">
        <v>10</v>
      </c>
      <c r="N42" s="272">
        <f t="shared" si="0"/>
        <v>19309.057042999921</v>
      </c>
    </row>
    <row r="43" spans="1:14">
      <c r="A43" t="s">
        <v>373</v>
      </c>
      <c r="B43" s="871" t="str">
        <f>VLOOKUP(A43,EQUIPOS!A13:D157,3,FALSE)</f>
        <v>Volqueta 6 m3</v>
      </c>
      <c r="C43" s="872"/>
      <c r="D43" s="872"/>
      <c r="E43" s="872"/>
      <c r="F43" s="872"/>
      <c r="G43" s="872"/>
      <c r="H43" s="873"/>
      <c r="I43" s="267"/>
      <c r="J43" s="268"/>
      <c r="K43" s="269">
        <f>VLOOKUP(A43,EQUIPOS!A13:D170,4,FALSE)</f>
        <v>62218.072694110859</v>
      </c>
      <c r="L43" s="270"/>
      <c r="M43" s="271">
        <v>10</v>
      </c>
      <c r="N43" s="272">
        <f t="shared" si="0"/>
        <v>6221.8072694110861</v>
      </c>
    </row>
    <row r="44" spans="1:14" ht="15" customHeight="1">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874.7045112950251</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128666.55508805459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59702.613602607387</v>
      </c>
      <c r="N53" s="272">
        <f>K53*M53</f>
        <v>83583.659043650332</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48.278039394701032</v>
      </c>
      <c r="N54" s="272">
        <f>K54*M54</f>
        <v>1206.9509848675259</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84790.610028517855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1234.2754057176401</v>
      </c>
      <c r="M63" s="910"/>
      <c r="N63" s="287">
        <f>K63*L63</f>
        <v>1727.985568004696</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909">
        <f>VLOOKUP(A64,TRANSPORTE!A6:D117,4,FALSE)</f>
        <v>1542.84425714705</v>
      </c>
      <c r="M64" s="910"/>
      <c r="N64" s="287">
        <f>K64*L64</f>
        <v>1928.5553214338124</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3656.5408894385082</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8747.0451129502508</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225860.75111896123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45172.150223792247</v>
      </c>
      <c r="M87" s="858"/>
      <c r="N87" s="51"/>
    </row>
    <row r="88" spans="1:14">
      <c r="B88" s="89" t="s">
        <v>973</v>
      </c>
      <c r="C88" s="90"/>
      <c r="D88" s="90"/>
      <c r="E88" s="90"/>
      <c r="F88" s="90"/>
      <c r="G88" s="90"/>
      <c r="H88" s="90"/>
      <c r="I88" s="87"/>
      <c r="J88" s="88"/>
      <c r="K88" s="304">
        <v>0.05</v>
      </c>
      <c r="L88" s="857">
        <f>N82*K88</f>
        <v>11293.037555948062</v>
      </c>
      <c r="M88" s="858"/>
      <c r="N88" s="51"/>
    </row>
    <row r="89" spans="1:14" ht="15.75" thickBot="1">
      <c r="B89" s="91" t="s">
        <v>974</v>
      </c>
      <c r="C89" s="92"/>
      <c r="D89" s="92"/>
      <c r="E89" s="92"/>
      <c r="F89" s="92"/>
      <c r="G89" s="92"/>
      <c r="H89" s="92"/>
      <c r="I89" s="93"/>
      <c r="J89" s="94"/>
      <c r="K89" s="305">
        <v>0.05</v>
      </c>
      <c r="L89" s="859">
        <f>N82*K89</f>
        <v>11293.037555948062</v>
      </c>
      <c r="M89" s="860"/>
      <c r="N89" s="51"/>
    </row>
    <row r="90" spans="1:14" ht="15.75" thickBot="1">
      <c r="B90" s="822" t="s">
        <v>953</v>
      </c>
      <c r="C90" s="823"/>
      <c r="D90" s="823"/>
      <c r="E90" s="823"/>
      <c r="F90" s="823"/>
      <c r="G90" s="823"/>
      <c r="H90" s="823"/>
      <c r="I90" s="823"/>
      <c r="J90" s="823"/>
      <c r="K90" s="823"/>
      <c r="L90" s="823"/>
      <c r="M90" s="824"/>
      <c r="N90" s="52">
        <f>L87+L88+L89</f>
        <v>67758.225335688374</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293618.97645464959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1072</v>
      </c>
      <c r="C31" s="81" t="s">
        <v>2071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117999.79304055507</v>
      </c>
      <c r="L36" s="270"/>
      <c r="M36" s="271">
        <v>30</v>
      </c>
      <c r="N36" s="272">
        <f>K36/M36</f>
        <v>3933.3264346851693</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128727.0469533328</v>
      </c>
      <c r="L37" s="270"/>
      <c r="M37" s="271">
        <v>10</v>
      </c>
      <c r="N37" s="272">
        <f t="shared" ref="N37:N43" si="0">K37/M37</f>
        <v>12872.704695333279</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78969.093449470936</v>
      </c>
      <c r="L38" s="270"/>
      <c r="M38" s="271">
        <v>10</v>
      </c>
      <c r="N38" s="272">
        <f t="shared" si="0"/>
        <v>7896.9093449470938</v>
      </c>
    </row>
    <row r="39" spans="1:14">
      <c r="A39" t="s">
        <v>284</v>
      </c>
      <c r="B39" s="871" t="str">
        <f>VLOOKUP(A39,EQUIPOS!A9:D154,3,FALSE)</f>
        <v>Planta de asfalto en caliente</v>
      </c>
      <c r="C39" s="872"/>
      <c r="D39" s="872"/>
      <c r="E39" s="872"/>
      <c r="F39" s="872"/>
      <c r="G39" s="872"/>
      <c r="H39" s="873"/>
      <c r="I39" s="267"/>
      <c r="J39" s="268"/>
      <c r="K39" s="269">
        <f>VLOOKUP(A39,EQUIPOS!A9:D166,4,FALSE)</f>
        <v>579271.71128999756</v>
      </c>
      <c r="L39" s="270"/>
      <c r="M39" s="271">
        <v>10</v>
      </c>
      <c r="N39" s="272">
        <f t="shared" si="0"/>
        <v>57927.171128999755</v>
      </c>
    </row>
    <row r="40" spans="1:14">
      <c r="A40" t="s">
        <v>290</v>
      </c>
      <c r="B40" s="871" t="str">
        <f>VLOOKUP(A40,EQUIPOS!A10:D154,3,FALSE)</f>
        <v>Planta trituradora</v>
      </c>
      <c r="C40" s="872"/>
      <c r="D40" s="872"/>
      <c r="E40" s="872"/>
      <c r="F40" s="872"/>
      <c r="G40" s="872"/>
      <c r="H40" s="873"/>
      <c r="I40" s="267"/>
      <c r="J40" s="268"/>
      <c r="K40" s="269">
        <f>VLOOKUP(A40,EQUIPOS!A10:D167,4,FALSE)</f>
        <v>465562.8198145536</v>
      </c>
      <c r="L40" s="270"/>
      <c r="M40" s="271">
        <v>30</v>
      </c>
      <c r="N40" s="272">
        <f t="shared" si="0"/>
        <v>15518.760660485121</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123363.41999694394</v>
      </c>
      <c r="L41" s="270"/>
      <c r="M41" s="271">
        <v>30</v>
      </c>
      <c r="N41" s="272">
        <f t="shared" si="0"/>
        <v>4112.1139998981316</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193090.57042999921</v>
      </c>
      <c r="L42" s="270"/>
      <c r="M42" s="271">
        <v>10</v>
      </c>
      <c r="N42" s="272">
        <f t="shared" si="0"/>
        <v>19309.057042999921</v>
      </c>
    </row>
    <row r="43" spans="1:14">
      <c r="A43" t="s">
        <v>373</v>
      </c>
      <c r="B43" s="871" t="str">
        <f>VLOOKUP(A43,EQUIPOS!A13:D157,3,FALSE)</f>
        <v>Volqueta 6 m3</v>
      </c>
      <c r="C43" s="872"/>
      <c r="D43" s="872"/>
      <c r="E43" s="872"/>
      <c r="F43" s="872"/>
      <c r="G43" s="872"/>
      <c r="H43" s="873"/>
      <c r="I43" s="267"/>
      <c r="J43" s="268"/>
      <c r="K43" s="269">
        <f>VLOOKUP(A43,EQUIPOS!A13:D170,4,FALSE)</f>
        <v>62218.072694110859</v>
      </c>
      <c r="L43" s="270"/>
      <c r="M43" s="271">
        <v>10</v>
      </c>
      <c r="N43" s="272">
        <f t="shared" si="0"/>
        <v>6221.8072694110861</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874.7045112950251</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128666.55508805459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59702.613602607387</v>
      </c>
      <c r="N53" s="272">
        <f>K53*M53</f>
        <v>83583.659043650332</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48.278039394701032</v>
      </c>
      <c r="N54" s="272">
        <f>K54*M54</f>
        <v>1206.9509848675259</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84790.610028517855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1234.2754057176401</v>
      </c>
      <c r="M63" s="910"/>
      <c r="N63" s="287">
        <f>K63*L63</f>
        <v>1727.985568004696</v>
      </c>
    </row>
    <row r="64" spans="1:14">
      <c r="A64" t="s">
        <v>1339</v>
      </c>
      <c r="B64" s="46" t="str">
        <f>VLOOKUP(A64,TRANSPORTE!A6:D117,3,FALSE)</f>
        <v>Transporte de Mezcla Semi- Densa en Caliente MSC-19</v>
      </c>
      <c r="C64" s="47"/>
      <c r="D64" s="47"/>
      <c r="E64" s="47"/>
      <c r="F64" s="47"/>
      <c r="G64" s="47"/>
      <c r="H64" s="311" t="s">
        <v>1468</v>
      </c>
      <c r="I64" s="279">
        <v>1.25</v>
      </c>
      <c r="J64" s="286">
        <v>1</v>
      </c>
      <c r="K64" s="279">
        <f>I64*J64</f>
        <v>1.25</v>
      </c>
      <c r="L64" s="909">
        <f>VLOOKUP(A64,TRANSPORTE!A6:D117,4,FALSE)</f>
        <v>1234.2754057176401</v>
      </c>
      <c r="M64" s="910"/>
      <c r="N64" s="287">
        <f>K64*L64</f>
        <v>1542.84425714705</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3270.8298251517463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8747.0451129502508</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225475.04005467446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45095.008010934893</v>
      </c>
      <c r="M87" s="858"/>
      <c r="N87" s="51"/>
    </row>
    <row r="88" spans="1:14">
      <c r="B88" s="89" t="s">
        <v>973</v>
      </c>
      <c r="C88" s="90"/>
      <c r="D88" s="90"/>
      <c r="E88" s="90"/>
      <c r="F88" s="90"/>
      <c r="G88" s="90"/>
      <c r="H88" s="90"/>
      <c r="I88" s="87"/>
      <c r="J88" s="88"/>
      <c r="K88" s="304">
        <v>0.05</v>
      </c>
      <c r="L88" s="857">
        <f>N82*K88</f>
        <v>11273.752002733723</v>
      </c>
      <c r="M88" s="858"/>
      <c r="N88" s="51"/>
    </row>
    <row r="89" spans="1:14" ht="15.75" thickBot="1">
      <c r="B89" s="91" t="s">
        <v>974</v>
      </c>
      <c r="C89" s="92"/>
      <c r="D89" s="92"/>
      <c r="E89" s="92"/>
      <c r="F89" s="92"/>
      <c r="G89" s="92"/>
      <c r="H89" s="92"/>
      <c r="I89" s="93"/>
      <c r="J89" s="94"/>
      <c r="K89" s="305">
        <v>0.05</v>
      </c>
      <c r="L89" s="859">
        <f>N82*K89</f>
        <v>11273.752002733723</v>
      </c>
      <c r="M89" s="860"/>
      <c r="N89" s="51"/>
    </row>
    <row r="90" spans="1:14" ht="15.75" thickBot="1">
      <c r="B90" s="822" t="s">
        <v>953</v>
      </c>
      <c r="C90" s="823"/>
      <c r="D90" s="823"/>
      <c r="E90" s="823"/>
      <c r="F90" s="823"/>
      <c r="G90" s="823"/>
      <c r="H90" s="823"/>
      <c r="I90" s="823"/>
      <c r="J90" s="823"/>
      <c r="K90" s="823"/>
      <c r="L90" s="823"/>
      <c r="M90" s="824"/>
      <c r="N90" s="52">
        <f>L87+L88+L89</f>
        <v>67642.512016402339</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293117.55207107682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5.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1073</v>
      </c>
      <c r="C31" s="81" t="s">
        <v>1581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117999.79304055507</v>
      </c>
      <c r="L36" s="270"/>
      <c r="M36" s="271">
        <v>30</v>
      </c>
      <c r="N36" s="272">
        <f>K36/M36</f>
        <v>3933.3264346851693</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128727.0469533328</v>
      </c>
      <c r="L37" s="270"/>
      <c r="M37" s="271">
        <v>10</v>
      </c>
      <c r="N37" s="272">
        <f t="shared" ref="N37:N43" si="0">K37/M37</f>
        <v>12872.704695333279</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78969.093449470936</v>
      </c>
      <c r="L38" s="270"/>
      <c r="M38" s="271">
        <v>10</v>
      </c>
      <c r="N38" s="272">
        <f t="shared" si="0"/>
        <v>7896.9093449470938</v>
      </c>
    </row>
    <row r="39" spans="1:14">
      <c r="A39" t="s">
        <v>284</v>
      </c>
      <c r="B39" s="871" t="str">
        <f>VLOOKUP(A39,EQUIPOS!A9:D154,3,FALSE)</f>
        <v>Planta de asfalto en caliente</v>
      </c>
      <c r="C39" s="872"/>
      <c r="D39" s="872"/>
      <c r="E39" s="872"/>
      <c r="F39" s="872"/>
      <c r="G39" s="872"/>
      <c r="H39" s="873"/>
      <c r="I39" s="267"/>
      <c r="J39" s="268"/>
      <c r="K39" s="269">
        <f>VLOOKUP(A39,EQUIPOS!A9:D166,4,FALSE)</f>
        <v>579271.71128999756</v>
      </c>
      <c r="L39" s="270"/>
      <c r="M39" s="271">
        <v>10</v>
      </c>
      <c r="N39" s="272">
        <f t="shared" si="0"/>
        <v>57927.171128999755</v>
      </c>
    </row>
    <row r="40" spans="1:14">
      <c r="A40" t="s">
        <v>290</v>
      </c>
      <c r="B40" s="871" t="str">
        <f>VLOOKUP(A40,EQUIPOS!A10:D154,3,FALSE)</f>
        <v>Planta trituradora</v>
      </c>
      <c r="C40" s="872"/>
      <c r="D40" s="872"/>
      <c r="E40" s="872"/>
      <c r="F40" s="872"/>
      <c r="G40" s="872"/>
      <c r="H40" s="873"/>
      <c r="I40" s="267"/>
      <c r="J40" s="268"/>
      <c r="K40" s="269">
        <f>VLOOKUP(A40,EQUIPOS!A10:D167,4,FALSE)</f>
        <v>465562.8198145536</v>
      </c>
      <c r="L40" s="270"/>
      <c r="M40" s="271">
        <v>30</v>
      </c>
      <c r="N40" s="272">
        <f t="shared" si="0"/>
        <v>15518.760660485121</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123363.41999694394</v>
      </c>
      <c r="L41" s="270"/>
      <c r="M41" s="271">
        <v>30</v>
      </c>
      <c r="N41" s="272">
        <f t="shared" si="0"/>
        <v>4112.1139998981316</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193090.57042999921</v>
      </c>
      <c r="L42" s="270"/>
      <c r="M42" s="271">
        <v>10</v>
      </c>
      <c r="N42" s="272">
        <f t="shared" si="0"/>
        <v>19309.057042999921</v>
      </c>
    </row>
    <row r="43" spans="1:14">
      <c r="A43" t="s">
        <v>373</v>
      </c>
      <c r="B43" s="871" t="str">
        <f>VLOOKUP(A43,EQUIPOS!A13:D157,3,FALSE)</f>
        <v>Volqueta 6 m3</v>
      </c>
      <c r="C43" s="872"/>
      <c r="D43" s="872"/>
      <c r="E43" s="872"/>
      <c r="F43" s="872"/>
      <c r="G43" s="872"/>
      <c r="H43" s="873"/>
      <c r="I43" s="267"/>
      <c r="J43" s="268"/>
      <c r="K43" s="269">
        <f>VLOOKUP(A43,EQUIPOS!A13:D170,4,FALSE)</f>
        <v>62218.072694110859</v>
      </c>
      <c r="L43" s="270"/>
      <c r="M43" s="271">
        <v>10</v>
      </c>
      <c r="N43" s="272">
        <f t="shared" si="0"/>
        <v>6221.8072694110861</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874.7045112950251</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128666.55508805459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59702.613602607387</v>
      </c>
      <c r="N54" s="272">
        <f>K54*M54</f>
        <v>83583.659043650332</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48.278039394701032</v>
      </c>
      <c r="N55" s="272">
        <f>K55*M55</f>
        <v>1206.9509848675259</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84790.610028517855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1234.2754057176401</v>
      </c>
      <c r="M64" s="910"/>
      <c r="N64" s="287">
        <f>K64*L64</f>
        <v>1727.985568004696</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909">
        <f>VLOOKUP(A65,TRANSPORTE!A6:D117,4,FALSE)</f>
        <v>1234.2754057176401</v>
      </c>
      <c r="M65" s="910"/>
      <c r="N65" s="287">
        <f>K65*L65</f>
        <v>1542.84425714705</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3270.8298251517463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8747.0451129502508</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225475.04005467446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45095.008010934893</v>
      </c>
      <c r="M88" s="858"/>
      <c r="N88" s="51"/>
    </row>
    <row r="89" spans="1:14">
      <c r="B89" s="89" t="s">
        <v>973</v>
      </c>
      <c r="C89" s="90"/>
      <c r="D89" s="90"/>
      <c r="E89" s="90"/>
      <c r="F89" s="90"/>
      <c r="G89" s="90"/>
      <c r="H89" s="90"/>
      <c r="I89" s="87"/>
      <c r="J89" s="88"/>
      <c r="K89" s="304">
        <v>0.05</v>
      </c>
      <c r="L89" s="857">
        <f>N83*K89</f>
        <v>11273.752002733723</v>
      </c>
      <c r="M89" s="858"/>
      <c r="N89" s="51"/>
    </row>
    <row r="90" spans="1:14" ht="15.75" thickBot="1">
      <c r="B90" s="91" t="s">
        <v>974</v>
      </c>
      <c r="C90" s="92"/>
      <c r="D90" s="92"/>
      <c r="E90" s="92"/>
      <c r="F90" s="92"/>
      <c r="G90" s="92"/>
      <c r="H90" s="92"/>
      <c r="I90" s="93"/>
      <c r="J90" s="94"/>
      <c r="K90" s="305">
        <v>0.05</v>
      </c>
      <c r="L90" s="859">
        <f>N83*K90</f>
        <v>11273.752002733723</v>
      </c>
      <c r="M90" s="860"/>
      <c r="N90" s="51"/>
    </row>
    <row r="91" spans="1:14" ht="15.75" thickBot="1">
      <c r="B91" s="822" t="s">
        <v>953</v>
      </c>
      <c r="C91" s="823"/>
      <c r="D91" s="823"/>
      <c r="E91" s="823"/>
      <c r="F91" s="823"/>
      <c r="G91" s="823"/>
      <c r="H91" s="823"/>
      <c r="I91" s="823"/>
      <c r="J91" s="823"/>
      <c r="K91" s="823"/>
      <c r="L91" s="823"/>
      <c r="M91" s="824"/>
      <c r="N91" s="52">
        <f>L88+L89+L90</f>
        <v>67642.512016402339</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293117.55207107682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1074</v>
      </c>
      <c r="C31" s="81" t="s">
        <v>1582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117999.79304055507</v>
      </c>
      <c r="L36" s="270"/>
      <c r="M36" s="271">
        <v>30</v>
      </c>
      <c r="N36" s="272">
        <f>K36/M36</f>
        <v>3933.3264346851693</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128727.0469533328</v>
      </c>
      <c r="L37" s="270"/>
      <c r="M37" s="271">
        <v>10</v>
      </c>
      <c r="N37" s="272">
        <f t="shared" ref="N37:N43" si="0">K37/M37</f>
        <v>12872.704695333279</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78969.093449470936</v>
      </c>
      <c r="L38" s="270"/>
      <c r="M38" s="271">
        <v>10</v>
      </c>
      <c r="N38" s="272">
        <f t="shared" si="0"/>
        <v>7896.9093449470938</v>
      </c>
    </row>
    <row r="39" spans="1:14">
      <c r="A39" t="s">
        <v>284</v>
      </c>
      <c r="B39" s="871" t="str">
        <f>VLOOKUP(A39,EQUIPOS!A9:D154,3,FALSE)</f>
        <v>Planta de asfalto en caliente</v>
      </c>
      <c r="C39" s="872"/>
      <c r="D39" s="872"/>
      <c r="E39" s="872"/>
      <c r="F39" s="872"/>
      <c r="G39" s="872"/>
      <c r="H39" s="873"/>
      <c r="I39" s="267"/>
      <c r="J39" s="268"/>
      <c r="K39" s="269">
        <f>VLOOKUP(A39,EQUIPOS!A9:D166,4,FALSE)</f>
        <v>579271.71128999756</v>
      </c>
      <c r="L39" s="270"/>
      <c r="M39" s="271">
        <v>10</v>
      </c>
      <c r="N39" s="272">
        <f t="shared" si="0"/>
        <v>57927.171128999755</v>
      </c>
    </row>
    <row r="40" spans="1:14">
      <c r="A40" t="s">
        <v>290</v>
      </c>
      <c r="B40" s="871" t="str">
        <f>VLOOKUP(A40,EQUIPOS!A10:D154,3,FALSE)</f>
        <v>Planta trituradora</v>
      </c>
      <c r="C40" s="872"/>
      <c r="D40" s="872"/>
      <c r="E40" s="872"/>
      <c r="F40" s="872"/>
      <c r="G40" s="872"/>
      <c r="H40" s="873"/>
      <c r="I40" s="267"/>
      <c r="J40" s="268"/>
      <c r="K40" s="269">
        <f>VLOOKUP(A40,EQUIPOS!A10:D167,4,FALSE)</f>
        <v>465562.8198145536</v>
      </c>
      <c r="L40" s="270"/>
      <c r="M40" s="271">
        <v>30</v>
      </c>
      <c r="N40" s="272">
        <f t="shared" si="0"/>
        <v>15518.760660485121</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123363.41999694394</v>
      </c>
      <c r="L41" s="270"/>
      <c r="M41" s="271">
        <v>30</v>
      </c>
      <c r="N41" s="272">
        <f t="shared" si="0"/>
        <v>4112.1139998981316</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193090.57042999921</v>
      </c>
      <c r="L42" s="270"/>
      <c r="M42" s="271">
        <v>10</v>
      </c>
      <c r="N42" s="272">
        <f t="shared" si="0"/>
        <v>19309.057042999921</v>
      </c>
    </row>
    <row r="43" spans="1:14">
      <c r="A43" t="s">
        <v>373</v>
      </c>
      <c r="B43" s="871" t="str">
        <f>VLOOKUP(A43,EQUIPOS!A13:D157,3,FALSE)</f>
        <v>Volqueta 6 m3</v>
      </c>
      <c r="C43" s="872"/>
      <c r="D43" s="872"/>
      <c r="E43" s="872"/>
      <c r="F43" s="872"/>
      <c r="G43" s="872"/>
      <c r="H43" s="873"/>
      <c r="I43" s="267"/>
      <c r="J43" s="268"/>
      <c r="K43" s="269">
        <f>VLOOKUP(A43,EQUIPOS!A13:D170,4,FALSE)</f>
        <v>62218.072694110859</v>
      </c>
      <c r="L43" s="270"/>
      <c r="M43" s="271">
        <v>10</v>
      </c>
      <c r="N43" s="272">
        <f t="shared" si="0"/>
        <v>6221.8072694110861</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874.7045112950251</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128666.55508805459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59702.613602607387</v>
      </c>
      <c r="N54" s="272">
        <f>K54*M54</f>
        <v>83583.659043650332</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48.278039394701032</v>
      </c>
      <c r="N55" s="272">
        <f>K55*M55</f>
        <v>1206.9509848675259</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84790.610028517855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1234.2754057176401</v>
      </c>
      <c r="M64" s="910"/>
      <c r="N64" s="287">
        <f>K64*L64</f>
        <v>1727.985568004696</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909">
        <f>VLOOKUP(A65,TRANSPORTE!A6:D117,4,FALSE)</f>
        <v>1234.2754057176401</v>
      </c>
      <c r="M65" s="910"/>
      <c r="N65" s="287">
        <f>K65*L65</f>
        <v>1542.84425714705</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3270.8298251517463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8747.0451129502508</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225475.04005467446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45095.008010934893</v>
      </c>
      <c r="M88" s="858"/>
      <c r="N88" s="51"/>
    </row>
    <row r="89" spans="1:14">
      <c r="B89" s="89" t="s">
        <v>973</v>
      </c>
      <c r="C89" s="90"/>
      <c r="D89" s="90"/>
      <c r="E89" s="90"/>
      <c r="F89" s="90"/>
      <c r="G89" s="90"/>
      <c r="H89" s="90"/>
      <c r="I89" s="87"/>
      <c r="J89" s="88"/>
      <c r="K89" s="304">
        <v>0.05</v>
      </c>
      <c r="L89" s="857">
        <f>N83*K89</f>
        <v>11273.752002733723</v>
      </c>
      <c r="M89" s="858"/>
      <c r="N89" s="51"/>
    </row>
    <row r="90" spans="1:14" ht="15.75" thickBot="1">
      <c r="B90" s="91" t="s">
        <v>974</v>
      </c>
      <c r="C90" s="92"/>
      <c r="D90" s="92"/>
      <c r="E90" s="92"/>
      <c r="F90" s="92"/>
      <c r="G90" s="92"/>
      <c r="H90" s="92"/>
      <c r="I90" s="93"/>
      <c r="J90" s="94"/>
      <c r="K90" s="305">
        <v>0.05</v>
      </c>
      <c r="L90" s="859">
        <f>N83*K90</f>
        <v>11273.752002733723</v>
      </c>
      <c r="M90" s="860"/>
      <c r="N90" s="51"/>
    </row>
    <row r="91" spans="1:14" ht="15.75" thickBot="1">
      <c r="B91" s="822" t="s">
        <v>953</v>
      </c>
      <c r="C91" s="823"/>
      <c r="D91" s="823"/>
      <c r="E91" s="823"/>
      <c r="F91" s="823"/>
      <c r="G91" s="823"/>
      <c r="H91" s="823"/>
      <c r="I91" s="823"/>
      <c r="J91" s="823"/>
      <c r="K91" s="823"/>
      <c r="L91" s="823"/>
      <c r="M91" s="824"/>
      <c r="N91" s="52">
        <f>L88+L89+L90</f>
        <v>67642.512016402339</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293117.55207107682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1075</v>
      </c>
      <c r="C31" s="81" t="s">
        <v>1583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117999.79304055507</v>
      </c>
      <c r="L36" s="270"/>
      <c r="M36" s="271">
        <v>30</v>
      </c>
      <c r="N36" s="272">
        <f>K36/M36</f>
        <v>3933.3264346851693</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128727.0469533328</v>
      </c>
      <c r="L37" s="270"/>
      <c r="M37" s="271">
        <v>10</v>
      </c>
      <c r="N37" s="272">
        <f t="shared" ref="N37:N43" si="0">K37/M37</f>
        <v>12872.704695333279</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78969.093449470936</v>
      </c>
      <c r="L38" s="270"/>
      <c r="M38" s="271">
        <v>10</v>
      </c>
      <c r="N38" s="272">
        <f t="shared" si="0"/>
        <v>7896.9093449470938</v>
      </c>
    </row>
    <row r="39" spans="1:14">
      <c r="A39" t="s">
        <v>284</v>
      </c>
      <c r="B39" s="871" t="str">
        <f>VLOOKUP(A39,EQUIPOS!A9:D154,3,FALSE)</f>
        <v>Planta de asfalto en caliente</v>
      </c>
      <c r="C39" s="872"/>
      <c r="D39" s="872"/>
      <c r="E39" s="872"/>
      <c r="F39" s="872"/>
      <c r="G39" s="872"/>
      <c r="H39" s="873"/>
      <c r="I39" s="267"/>
      <c r="J39" s="268"/>
      <c r="K39" s="269">
        <f>VLOOKUP(A39,EQUIPOS!A9:D166,4,FALSE)</f>
        <v>579271.71128999756</v>
      </c>
      <c r="L39" s="270"/>
      <c r="M39" s="271">
        <v>10</v>
      </c>
      <c r="N39" s="272">
        <f t="shared" si="0"/>
        <v>57927.171128999755</v>
      </c>
    </row>
    <row r="40" spans="1:14">
      <c r="A40" t="s">
        <v>290</v>
      </c>
      <c r="B40" s="871" t="str">
        <f>VLOOKUP(A40,EQUIPOS!A10:D154,3,FALSE)</f>
        <v>Planta trituradora</v>
      </c>
      <c r="C40" s="872"/>
      <c r="D40" s="872"/>
      <c r="E40" s="872"/>
      <c r="F40" s="872"/>
      <c r="G40" s="872"/>
      <c r="H40" s="873"/>
      <c r="I40" s="267"/>
      <c r="J40" s="268"/>
      <c r="K40" s="269">
        <f>VLOOKUP(A40,EQUIPOS!A10:D167,4,FALSE)</f>
        <v>465562.8198145536</v>
      </c>
      <c r="L40" s="270"/>
      <c r="M40" s="271">
        <v>30</v>
      </c>
      <c r="N40" s="272">
        <f t="shared" si="0"/>
        <v>15518.760660485121</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123363.41999694394</v>
      </c>
      <c r="L41" s="270"/>
      <c r="M41" s="271">
        <v>30</v>
      </c>
      <c r="N41" s="272">
        <f t="shared" si="0"/>
        <v>4112.1139998981316</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193090.57042999921</v>
      </c>
      <c r="L42" s="270"/>
      <c r="M42" s="271">
        <v>10</v>
      </c>
      <c r="N42" s="272">
        <f t="shared" si="0"/>
        <v>19309.057042999921</v>
      </c>
    </row>
    <row r="43" spans="1:14">
      <c r="A43" t="s">
        <v>373</v>
      </c>
      <c r="B43" s="871" t="str">
        <f>VLOOKUP(A43,EQUIPOS!A13:D157,3,FALSE)</f>
        <v>Volqueta 6 m3</v>
      </c>
      <c r="C43" s="872"/>
      <c r="D43" s="872"/>
      <c r="E43" s="872"/>
      <c r="F43" s="872"/>
      <c r="G43" s="872"/>
      <c r="H43" s="873"/>
      <c r="I43" s="267"/>
      <c r="J43" s="268"/>
      <c r="K43" s="269">
        <f>VLOOKUP(A43,EQUIPOS!A13:D170,4,FALSE)</f>
        <v>62218.072694110859</v>
      </c>
      <c r="L43" s="270"/>
      <c r="M43" s="271">
        <v>10</v>
      </c>
      <c r="N43" s="272">
        <f t="shared" si="0"/>
        <v>6221.8072694110861</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874.7045112950251</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128666.55508805459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59702.613602607387</v>
      </c>
      <c r="N54" s="272">
        <f>K54*M54</f>
        <v>83583.659043650332</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48.278039394701032</v>
      </c>
      <c r="N55" s="272">
        <f>K55*M55</f>
        <v>1206.9509848675259</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84790.610028517855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1234.2754057176401</v>
      </c>
      <c r="M64" s="910"/>
      <c r="N64" s="287">
        <f>K64*L64</f>
        <v>1727.985568004696</v>
      </c>
    </row>
    <row r="65" spans="1:15">
      <c r="A65" t="s">
        <v>1293</v>
      </c>
      <c r="B65" s="46" t="str">
        <f>VLOOKUP(A65,TRANSPORTE!A6:D117,3,FALSE)</f>
        <v>Transporte de mezcla</v>
      </c>
      <c r="C65" s="47"/>
      <c r="D65" s="47"/>
      <c r="E65" s="47"/>
      <c r="F65" s="47"/>
      <c r="G65" s="47"/>
      <c r="H65" s="311" t="s">
        <v>1468</v>
      </c>
      <c r="I65" s="279">
        <v>1.25</v>
      </c>
      <c r="J65" s="286">
        <v>1</v>
      </c>
      <c r="K65" s="279">
        <f>I65*J65</f>
        <v>1.25</v>
      </c>
      <c r="L65" s="909">
        <f>VLOOKUP(A65,TRANSPORTE!A6:D117,4,FALSE)</f>
        <v>1234.2754057176401</v>
      </c>
      <c r="M65" s="910"/>
      <c r="N65" s="287">
        <f>K65*L65</f>
        <v>1542.84425714705</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3270.8298251517463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8747.0451129502508</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225475.04005467446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45095.008010934893</v>
      </c>
      <c r="M88" s="858"/>
      <c r="N88" s="51"/>
    </row>
    <row r="89" spans="1:14">
      <c r="B89" s="89" t="s">
        <v>973</v>
      </c>
      <c r="C89" s="90"/>
      <c r="D89" s="90"/>
      <c r="E89" s="90"/>
      <c r="F89" s="90"/>
      <c r="G89" s="90"/>
      <c r="H89" s="90"/>
      <c r="I89" s="87"/>
      <c r="J89" s="88"/>
      <c r="K89" s="304">
        <v>0.05</v>
      </c>
      <c r="L89" s="857">
        <f>N83*K89</f>
        <v>11273.752002733723</v>
      </c>
      <c r="M89" s="858"/>
      <c r="N89" s="51"/>
    </row>
    <row r="90" spans="1:14" ht="15.75" thickBot="1">
      <c r="B90" s="91" t="s">
        <v>974</v>
      </c>
      <c r="C90" s="92"/>
      <c r="D90" s="92"/>
      <c r="E90" s="92"/>
      <c r="F90" s="92"/>
      <c r="G90" s="92"/>
      <c r="H90" s="92"/>
      <c r="I90" s="93"/>
      <c r="J90" s="94"/>
      <c r="K90" s="305">
        <v>0.05</v>
      </c>
      <c r="L90" s="859">
        <f>N83*K90</f>
        <v>11273.752002733723</v>
      </c>
      <c r="M90" s="860"/>
      <c r="N90" s="51"/>
    </row>
    <row r="91" spans="1:14" ht="15.75" thickBot="1">
      <c r="B91" s="822" t="s">
        <v>953</v>
      </c>
      <c r="C91" s="823"/>
      <c r="D91" s="823"/>
      <c r="E91" s="823"/>
      <c r="F91" s="823"/>
      <c r="G91" s="823"/>
      <c r="H91" s="823"/>
      <c r="I91" s="823"/>
      <c r="J91" s="823"/>
      <c r="K91" s="823"/>
      <c r="L91" s="823"/>
      <c r="M91" s="824"/>
      <c r="N91" s="52">
        <f>L88+L89+L90</f>
        <v>67642.512016402339</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293117.55207107682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1584</v>
      </c>
      <c r="C31" s="81" t="s">
        <v>1585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117999.79304055507</v>
      </c>
      <c r="L36" s="270"/>
      <c r="M36" s="271">
        <v>30</v>
      </c>
      <c r="N36" s="272">
        <f>K36/M36</f>
        <v>3933.3264346851693</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128727.0469533328</v>
      </c>
      <c r="L37" s="270"/>
      <c r="M37" s="271">
        <v>8</v>
      </c>
      <c r="N37" s="272">
        <f t="shared" ref="N37:N43" si="0">K37/M37</f>
        <v>16090.8808691666</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78969.093449470936</v>
      </c>
      <c r="L38" s="270"/>
      <c r="M38" s="271">
        <v>8</v>
      </c>
      <c r="N38" s="272">
        <f t="shared" si="0"/>
        <v>9871.136681183867</v>
      </c>
    </row>
    <row r="39" spans="1:14">
      <c r="A39" t="s">
        <v>284</v>
      </c>
      <c r="B39" s="871" t="str">
        <f>VLOOKUP(A39,EQUIPOS!A9:D154,3,FALSE)</f>
        <v>Planta de asfalto en caliente</v>
      </c>
      <c r="C39" s="872"/>
      <c r="D39" s="872"/>
      <c r="E39" s="872"/>
      <c r="F39" s="872"/>
      <c r="G39" s="872"/>
      <c r="H39" s="873"/>
      <c r="I39" s="267"/>
      <c r="J39" s="268"/>
      <c r="K39" s="269">
        <f>VLOOKUP(A39,EQUIPOS!A9:D166,4,FALSE)</f>
        <v>579271.71128999756</v>
      </c>
      <c r="L39" s="270"/>
      <c r="M39" s="271">
        <v>8</v>
      </c>
      <c r="N39" s="272">
        <f t="shared" si="0"/>
        <v>72408.963911249695</v>
      </c>
    </row>
    <row r="40" spans="1:14">
      <c r="A40" t="s">
        <v>290</v>
      </c>
      <c r="B40" s="871" t="str">
        <f>VLOOKUP(A40,EQUIPOS!A10:D154,3,FALSE)</f>
        <v>Planta trituradora</v>
      </c>
      <c r="C40" s="872"/>
      <c r="D40" s="872"/>
      <c r="E40" s="872"/>
      <c r="F40" s="872"/>
      <c r="G40" s="872"/>
      <c r="H40" s="873"/>
      <c r="I40" s="267"/>
      <c r="J40" s="268"/>
      <c r="K40" s="269">
        <f>VLOOKUP(A40,EQUIPOS!A10:D167,4,FALSE)</f>
        <v>465562.8198145536</v>
      </c>
      <c r="L40" s="270"/>
      <c r="M40" s="271">
        <v>30</v>
      </c>
      <c r="N40" s="272">
        <f t="shared" si="0"/>
        <v>15518.760660485121</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123363.41999694394</v>
      </c>
      <c r="L41" s="270"/>
      <c r="M41" s="271">
        <v>30</v>
      </c>
      <c r="N41" s="272">
        <f t="shared" si="0"/>
        <v>4112.1139998981316</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193090.57042999921</v>
      </c>
      <c r="L42" s="270"/>
      <c r="M42" s="271">
        <v>8</v>
      </c>
      <c r="N42" s="272">
        <f t="shared" si="0"/>
        <v>24136.321303749901</v>
      </c>
    </row>
    <row r="43" spans="1:14">
      <c r="A43" t="s">
        <v>373</v>
      </c>
      <c r="B43" s="871" t="str">
        <f>VLOOKUP(A43,EQUIPOS!A13:D157,3,FALSE)</f>
        <v>Volqueta 6 m3</v>
      </c>
      <c r="C43" s="872"/>
      <c r="D43" s="872"/>
      <c r="E43" s="872"/>
      <c r="F43" s="872"/>
      <c r="G43" s="872"/>
      <c r="H43" s="873"/>
      <c r="I43" s="267"/>
      <c r="J43" s="268"/>
      <c r="K43" s="269">
        <f>VLOOKUP(A43,EQUIPOS!A13:D170,4,FALSE)</f>
        <v>62218.072694110859</v>
      </c>
      <c r="L43" s="270"/>
      <c r="M43" s="271">
        <v>8</v>
      </c>
      <c r="N43" s="272">
        <f t="shared" si="0"/>
        <v>7777.2590867638573</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971.8939014389166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154820.65684862126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59702.613602607387</v>
      </c>
      <c r="N53" s="272">
        <f>K53*M53</f>
        <v>83583.659043650332</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48.278039394701032</v>
      </c>
      <c r="N54" s="272">
        <f>K54*M54</f>
        <v>1206.9509848675259</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84790.610028517855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1234.2754057176401</v>
      </c>
      <c r="M63" s="910"/>
      <c r="N63" s="287">
        <f>K63*L63</f>
        <v>1727.985568004696</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909">
        <f>VLOOKUP(A64,TRANSPORTE!A6:D117,4,FALSE)</f>
        <v>1542.84425714705</v>
      </c>
      <c r="M64" s="910"/>
      <c r="N64" s="287">
        <f>K64*L64</f>
        <v>1928.5553214338124</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3656.5408894385082</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9718.9390143891651</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252986.74678096676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50597.349356193357</v>
      </c>
      <c r="M87" s="858"/>
      <c r="N87" s="51"/>
    </row>
    <row r="88" spans="1:14">
      <c r="B88" s="89" t="s">
        <v>973</v>
      </c>
      <c r="C88" s="90"/>
      <c r="D88" s="90"/>
      <c r="E88" s="90"/>
      <c r="F88" s="90"/>
      <c r="G88" s="90"/>
      <c r="H88" s="90"/>
      <c r="I88" s="87"/>
      <c r="J88" s="88"/>
      <c r="K88" s="304">
        <v>0.05</v>
      </c>
      <c r="L88" s="857">
        <f>N82*K88</f>
        <v>12649.337339048339</v>
      </c>
      <c r="M88" s="858"/>
      <c r="N88" s="51"/>
    </row>
    <row r="89" spans="1:14" ht="15.75" thickBot="1">
      <c r="B89" s="91" t="s">
        <v>974</v>
      </c>
      <c r="C89" s="92"/>
      <c r="D89" s="92"/>
      <c r="E89" s="92"/>
      <c r="F89" s="92"/>
      <c r="G89" s="92"/>
      <c r="H89" s="92"/>
      <c r="I89" s="93"/>
      <c r="J89" s="94"/>
      <c r="K89" s="305">
        <v>0.05</v>
      </c>
      <c r="L89" s="859">
        <f>N82*K89</f>
        <v>12649.337339048339</v>
      </c>
      <c r="M89" s="860"/>
      <c r="N89" s="51"/>
    </row>
    <row r="90" spans="1:14" ht="15.75" thickBot="1">
      <c r="B90" s="822" t="s">
        <v>953</v>
      </c>
      <c r="C90" s="823"/>
      <c r="D90" s="823"/>
      <c r="E90" s="823"/>
      <c r="F90" s="823"/>
      <c r="G90" s="823"/>
      <c r="H90" s="823"/>
      <c r="I90" s="823"/>
      <c r="J90" s="823"/>
      <c r="K90" s="823"/>
      <c r="L90" s="823"/>
      <c r="M90" s="824"/>
      <c r="N90" s="52">
        <f>L87+L88+L89</f>
        <v>75896.024034290036</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328882.77081525681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1586</v>
      </c>
      <c r="C31" s="81" t="s">
        <v>1587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117999.79304055507</v>
      </c>
      <c r="L36" s="270"/>
      <c r="M36" s="271">
        <v>30</v>
      </c>
      <c r="N36" s="272">
        <f>K36/M36</f>
        <v>3933.3264346851693</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128727.0469533328</v>
      </c>
      <c r="L37" s="270"/>
      <c r="M37" s="271">
        <v>8</v>
      </c>
      <c r="N37" s="272">
        <f t="shared" ref="N37:N43" si="0">K37/M37</f>
        <v>16090.8808691666</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78969.093449470936</v>
      </c>
      <c r="L38" s="270"/>
      <c r="M38" s="271">
        <v>8</v>
      </c>
      <c r="N38" s="272">
        <f t="shared" si="0"/>
        <v>9871.136681183867</v>
      </c>
    </row>
    <row r="39" spans="1:14">
      <c r="A39" t="s">
        <v>284</v>
      </c>
      <c r="B39" s="871" t="str">
        <f>VLOOKUP(A39,EQUIPOS!A9:D154,3,FALSE)</f>
        <v>Planta de asfalto en caliente</v>
      </c>
      <c r="C39" s="872"/>
      <c r="D39" s="872"/>
      <c r="E39" s="872"/>
      <c r="F39" s="872"/>
      <c r="G39" s="872"/>
      <c r="H39" s="873"/>
      <c r="I39" s="267"/>
      <c r="J39" s="268"/>
      <c r="K39" s="269">
        <f>VLOOKUP(A39,EQUIPOS!A9:D166,4,FALSE)</f>
        <v>579271.71128999756</v>
      </c>
      <c r="L39" s="270"/>
      <c r="M39" s="271">
        <v>8</v>
      </c>
      <c r="N39" s="272">
        <f t="shared" si="0"/>
        <v>72408.963911249695</v>
      </c>
    </row>
    <row r="40" spans="1:14">
      <c r="A40" t="s">
        <v>290</v>
      </c>
      <c r="B40" s="871" t="str">
        <f>VLOOKUP(A40,EQUIPOS!A10:D154,3,FALSE)</f>
        <v>Planta trituradora</v>
      </c>
      <c r="C40" s="872"/>
      <c r="D40" s="872"/>
      <c r="E40" s="872"/>
      <c r="F40" s="872"/>
      <c r="G40" s="872"/>
      <c r="H40" s="873"/>
      <c r="I40" s="267"/>
      <c r="J40" s="268"/>
      <c r="K40" s="269">
        <f>VLOOKUP(A40,EQUIPOS!A10:D167,4,FALSE)</f>
        <v>465562.8198145536</v>
      </c>
      <c r="L40" s="270"/>
      <c r="M40" s="271">
        <v>30</v>
      </c>
      <c r="N40" s="272">
        <f t="shared" si="0"/>
        <v>15518.760660485121</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123363.41999694394</v>
      </c>
      <c r="L41" s="270"/>
      <c r="M41" s="271">
        <v>30</v>
      </c>
      <c r="N41" s="272">
        <f t="shared" si="0"/>
        <v>4112.1139998981316</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193090.57042999921</v>
      </c>
      <c r="L42" s="270"/>
      <c r="M42" s="271">
        <v>8</v>
      </c>
      <c r="N42" s="272">
        <f t="shared" si="0"/>
        <v>24136.321303749901</v>
      </c>
    </row>
    <row r="43" spans="1:14">
      <c r="A43" t="s">
        <v>373</v>
      </c>
      <c r="B43" s="871" t="str">
        <f>VLOOKUP(A43,EQUIPOS!A13:D157,3,FALSE)</f>
        <v>Volqueta 6 m3</v>
      </c>
      <c r="C43" s="872"/>
      <c r="D43" s="872"/>
      <c r="E43" s="872"/>
      <c r="F43" s="872"/>
      <c r="G43" s="872"/>
      <c r="H43" s="873"/>
      <c r="I43" s="267"/>
      <c r="J43" s="268"/>
      <c r="K43" s="269">
        <f>VLOOKUP(A43,EQUIPOS!A13:D170,4,FALSE)</f>
        <v>62218.072694110859</v>
      </c>
      <c r="L43" s="270"/>
      <c r="M43" s="271">
        <v>8</v>
      </c>
      <c r="N43" s="272">
        <f t="shared" si="0"/>
        <v>7777.2590867638573</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971.8939014389166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154820.65684862126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59702.613602607387</v>
      </c>
      <c r="N53" s="272">
        <f>K53*M53</f>
        <v>83583.659043650332</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48.278039394701032</v>
      </c>
      <c r="N54" s="272">
        <f>K54*M54</f>
        <v>1206.9509848675259</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84790.610028517855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1234.2754057176401</v>
      </c>
      <c r="M63" s="910"/>
      <c r="N63" s="287">
        <f>K63*L63</f>
        <v>1727.985568004696</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909">
        <f>VLOOKUP(A64,TRANSPORTE!A6:D117,4,FALSE)</f>
        <v>1234.2754057176401</v>
      </c>
      <c r="M64" s="910"/>
      <c r="N64" s="287">
        <f>K64*L64</f>
        <v>1542.84425714705</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3270.8298251517463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127"/>
    </row>
    <row r="80" spans="1:15" ht="15.75" thickBot="1">
      <c r="B80" s="911" t="s">
        <v>953</v>
      </c>
      <c r="C80" s="865"/>
      <c r="D80" s="865"/>
      <c r="E80" s="865"/>
      <c r="F80" s="865"/>
      <c r="G80" s="865"/>
      <c r="H80" s="865"/>
      <c r="I80" s="865"/>
      <c r="J80" s="865"/>
      <c r="K80" s="865"/>
      <c r="L80" s="865"/>
      <c r="M80" s="866"/>
      <c r="N80" s="460">
        <f>SUM(N74:N79)</f>
        <v>9718.9390143891651</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252601.03571667999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50520.207143336003</v>
      </c>
      <c r="M87" s="858"/>
      <c r="N87" s="51"/>
    </row>
    <row r="88" spans="1:14">
      <c r="B88" s="89" t="s">
        <v>973</v>
      </c>
      <c r="C88" s="90"/>
      <c r="D88" s="90"/>
      <c r="E88" s="90"/>
      <c r="F88" s="90"/>
      <c r="G88" s="90"/>
      <c r="H88" s="90"/>
      <c r="I88" s="87"/>
      <c r="J88" s="88"/>
      <c r="K88" s="304">
        <v>0.05</v>
      </c>
      <c r="L88" s="857">
        <f>N82*K88</f>
        <v>12630.051785834001</v>
      </c>
      <c r="M88" s="858"/>
      <c r="N88" s="51"/>
    </row>
    <row r="89" spans="1:14" ht="15.75" thickBot="1">
      <c r="B89" s="91" t="s">
        <v>974</v>
      </c>
      <c r="C89" s="92"/>
      <c r="D89" s="92"/>
      <c r="E89" s="92"/>
      <c r="F89" s="92"/>
      <c r="G89" s="92"/>
      <c r="H89" s="92"/>
      <c r="I89" s="93"/>
      <c r="J89" s="94"/>
      <c r="K89" s="305">
        <v>0.05</v>
      </c>
      <c r="L89" s="859">
        <f>N82*K89</f>
        <v>12630.051785834001</v>
      </c>
      <c r="M89" s="860"/>
      <c r="N89" s="51"/>
    </row>
    <row r="90" spans="1:14" ht="15.75" thickBot="1">
      <c r="B90" s="822" t="s">
        <v>953</v>
      </c>
      <c r="C90" s="823"/>
      <c r="D90" s="823"/>
      <c r="E90" s="823"/>
      <c r="F90" s="823"/>
      <c r="G90" s="823"/>
      <c r="H90" s="823"/>
      <c r="I90" s="823"/>
      <c r="J90" s="823"/>
      <c r="K90" s="823"/>
      <c r="L90" s="823"/>
      <c r="M90" s="824"/>
      <c r="N90" s="52">
        <f>L87+L88+L89</f>
        <v>75780.310715004001</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328381.34643168398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1588</v>
      </c>
      <c r="C31" s="81" t="s">
        <v>1589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117999.79304055507</v>
      </c>
      <c r="L36" s="270"/>
      <c r="M36" s="271">
        <v>30</v>
      </c>
      <c r="N36" s="272">
        <f>K36/M36</f>
        <v>3933.3264346851693</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128727.0469533328</v>
      </c>
      <c r="L37" s="270"/>
      <c r="M37" s="271">
        <v>8</v>
      </c>
      <c r="N37" s="272">
        <f t="shared" ref="N37:N43" si="0">K37/M37</f>
        <v>16090.8808691666</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78969.093449470936</v>
      </c>
      <c r="L38" s="270"/>
      <c r="M38" s="271">
        <v>8</v>
      </c>
      <c r="N38" s="272">
        <f t="shared" si="0"/>
        <v>9871.136681183867</v>
      </c>
    </row>
    <row r="39" spans="1:14">
      <c r="A39" t="s">
        <v>284</v>
      </c>
      <c r="B39" s="871" t="str">
        <f>VLOOKUP(A39,EQUIPOS!A9:D154,3,FALSE)</f>
        <v>Planta de asfalto en caliente</v>
      </c>
      <c r="C39" s="872"/>
      <c r="D39" s="872"/>
      <c r="E39" s="872"/>
      <c r="F39" s="872"/>
      <c r="G39" s="872"/>
      <c r="H39" s="873"/>
      <c r="I39" s="267"/>
      <c r="J39" s="268"/>
      <c r="K39" s="269">
        <f>VLOOKUP(A39,EQUIPOS!A9:D166,4,FALSE)</f>
        <v>579271.71128999756</v>
      </c>
      <c r="L39" s="270"/>
      <c r="M39" s="271">
        <v>8</v>
      </c>
      <c r="N39" s="272">
        <f t="shared" si="0"/>
        <v>72408.963911249695</v>
      </c>
    </row>
    <row r="40" spans="1:14">
      <c r="A40" t="s">
        <v>290</v>
      </c>
      <c r="B40" s="871" t="str">
        <f>VLOOKUP(A40,EQUIPOS!A10:D154,3,FALSE)</f>
        <v>Planta trituradora</v>
      </c>
      <c r="C40" s="872"/>
      <c r="D40" s="872"/>
      <c r="E40" s="872"/>
      <c r="F40" s="872"/>
      <c r="G40" s="872"/>
      <c r="H40" s="873"/>
      <c r="I40" s="267"/>
      <c r="J40" s="268"/>
      <c r="K40" s="269">
        <f>VLOOKUP(A40,EQUIPOS!A10:D167,4,FALSE)</f>
        <v>465562.8198145536</v>
      </c>
      <c r="L40" s="270"/>
      <c r="M40" s="271">
        <v>30</v>
      </c>
      <c r="N40" s="272">
        <f t="shared" si="0"/>
        <v>15518.760660485121</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123363.41999694394</v>
      </c>
      <c r="L41" s="270"/>
      <c r="M41" s="271">
        <v>30</v>
      </c>
      <c r="N41" s="272">
        <f t="shared" si="0"/>
        <v>4112.1139998981316</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193090.57042999921</v>
      </c>
      <c r="L42" s="270"/>
      <c r="M42" s="271">
        <v>8</v>
      </c>
      <c r="N42" s="272">
        <f t="shared" si="0"/>
        <v>24136.321303749901</v>
      </c>
    </row>
    <row r="43" spans="1:14">
      <c r="A43" t="s">
        <v>373</v>
      </c>
      <c r="B43" s="871" t="str">
        <f>VLOOKUP(A43,EQUIPOS!A13:D157,3,FALSE)</f>
        <v>Volqueta 6 m3</v>
      </c>
      <c r="C43" s="872"/>
      <c r="D43" s="872"/>
      <c r="E43" s="872"/>
      <c r="F43" s="872"/>
      <c r="G43" s="872"/>
      <c r="H43" s="873"/>
      <c r="I43" s="267"/>
      <c r="J43" s="268"/>
      <c r="K43" s="269">
        <f>VLOOKUP(A43,EQUIPOS!A13:D170,4,FALSE)</f>
        <v>62218.072694110859</v>
      </c>
      <c r="L43" s="270"/>
      <c r="M43" s="271">
        <v>8</v>
      </c>
      <c r="N43" s="272">
        <f t="shared" si="0"/>
        <v>7777.2590867638573</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971.8939014389166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154820.65684862126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59702.613602607387</v>
      </c>
      <c r="N53" s="272">
        <f>K53*M53</f>
        <v>83583.659043650332</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48.278039394701032</v>
      </c>
      <c r="N54" s="272">
        <f>K54*M54</f>
        <v>1206.9509848675259</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84790.610028517855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1234.2754057176401</v>
      </c>
      <c r="M63" s="910"/>
      <c r="N63" s="287">
        <f>K63*L63</f>
        <v>1727.985568004696</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909">
        <f>VLOOKUP(A64,TRANSPORTE!A6:D117,4,FALSE)</f>
        <v>1234.2754057176401</v>
      </c>
      <c r="M64" s="910"/>
      <c r="N64" s="287">
        <f>K64*L64</f>
        <v>1542.84425714705</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3270.8298251517463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9718.9390143891651</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252601.03571667999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50520.207143336003</v>
      </c>
      <c r="M87" s="858"/>
      <c r="N87" s="51"/>
    </row>
    <row r="88" spans="1:14">
      <c r="B88" s="89" t="s">
        <v>973</v>
      </c>
      <c r="C88" s="90"/>
      <c r="D88" s="90"/>
      <c r="E88" s="90"/>
      <c r="F88" s="90"/>
      <c r="G88" s="90"/>
      <c r="H88" s="90"/>
      <c r="I88" s="87"/>
      <c r="J88" s="88"/>
      <c r="K88" s="304">
        <v>0.05</v>
      </c>
      <c r="L88" s="857">
        <f>N82*K88</f>
        <v>12630.051785834001</v>
      </c>
      <c r="M88" s="858"/>
      <c r="N88" s="51"/>
    </row>
    <row r="89" spans="1:14" ht="15.75" thickBot="1">
      <c r="B89" s="91" t="s">
        <v>974</v>
      </c>
      <c r="C89" s="92"/>
      <c r="D89" s="92"/>
      <c r="E89" s="92"/>
      <c r="F89" s="92"/>
      <c r="G89" s="92"/>
      <c r="H89" s="92"/>
      <c r="I89" s="93"/>
      <c r="J89" s="94"/>
      <c r="K89" s="305">
        <v>0.05</v>
      </c>
      <c r="L89" s="859">
        <f>N82*K89</f>
        <v>12630.051785834001</v>
      </c>
      <c r="M89" s="860"/>
      <c r="N89" s="51"/>
    </row>
    <row r="90" spans="1:14" ht="15.75" thickBot="1">
      <c r="B90" s="822" t="s">
        <v>953</v>
      </c>
      <c r="C90" s="823"/>
      <c r="D90" s="823"/>
      <c r="E90" s="823"/>
      <c r="F90" s="823"/>
      <c r="G90" s="823"/>
      <c r="H90" s="823"/>
      <c r="I90" s="823"/>
      <c r="J90" s="823"/>
      <c r="K90" s="823"/>
      <c r="L90" s="823"/>
      <c r="M90" s="824"/>
      <c r="N90" s="52">
        <f>L87+L88+L89</f>
        <v>75780.310715004001</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328381.34643168398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1076</v>
      </c>
      <c r="C31" s="81" t="s">
        <v>2032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117999.79304055507</v>
      </c>
      <c r="L36" s="270"/>
      <c r="M36" s="271">
        <v>30</v>
      </c>
      <c r="N36" s="272">
        <f>K36/M36</f>
        <v>3933.3264346851693</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128727.0469533328</v>
      </c>
      <c r="L37" s="270"/>
      <c r="M37" s="271">
        <v>10</v>
      </c>
      <c r="N37" s="272">
        <f t="shared" ref="N37:N43" si="0">K37/M37</f>
        <v>12872.704695333279</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78969.093449470936</v>
      </c>
      <c r="L38" s="270"/>
      <c r="M38" s="271">
        <v>10</v>
      </c>
      <c r="N38" s="272">
        <f t="shared" si="0"/>
        <v>7896.9093449470938</v>
      </c>
    </row>
    <row r="39" spans="1:14">
      <c r="A39" t="s">
        <v>284</v>
      </c>
      <c r="B39" s="871" t="str">
        <f>VLOOKUP(A39,EQUIPOS!A9:D154,3,FALSE)</f>
        <v>Planta de asfalto en caliente</v>
      </c>
      <c r="C39" s="872"/>
      <c r="D39" s="872"/>
      <c r="E39" s="872"/>
      <c r="F39" s="872"/>
      <c r="G39" s="872"/>
      <c r="H39" s="873"/>
      <c r="I39" s="267"/>
      <c r="J39" s="268"/>
      <c r="K39" s="269">
        <f>VLOOKUP(A39,EQUIPOS!A9:D166,4,FALSE)</f>
        <v>579271.71128999756</v>
      </c>
      <c r="L39" s="270"/>
      <c r="M39" s="271">
        <v>10</v>
      </c>
      <c r="N39" s="272">
        <f t="shared" si="0"/>
        <v>57927.171128999755</v>
      </c>
    </row>
    <row r="40" spans="1:14">
      <c r="A40" t="s">
        <v>290</v>
      </c>
      <c r="B40" s="871" t="str">
        <f>VLOOKUP(A40,EQUIPOS!A10:D154,3,FALSE)</f>
        <v>Planta trituradora</v>
      </c>
      <c r="C40" s="872"/>
      <c r="D40" s="872"/>
      <c r="E40" s="872"/>
      <c r="F40" s="872"/>
      <c r="G40" s="872"/>
      <c r="H40" s="873"/>
      <c r="I40" s="267"/>
      <c r="J40" s="268"/>
      <c r="K40" s="269">
        <f>VLOOKUP(A40,EQUIPOS!A10:D167,4,FALSE)</f>
        <v>465562.8198145536</v>
      </c>
      <c r="L40" s="270"/>
      <c r="M40" s="271">
        <v>30</v>
      </c>
      <c r="N40" s="272">
        <f t="shared" si="0"/>
        <v>15518.760660485121</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123363.41999694394</v>
      </c>
      <c r="L41" s="270"/>
      <c r="M41" s="271">
        <v>30</v>
      </c>
      <c r="N41" s="272">
        <f t="shared" si="0"/>
        <v>4112.1139998981316</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193090.57042999921</v>
      </c>
      <c r="L42" s="270"/>
      <c r="M42" s="271">
        <v>10</v>
      </c>
      <c r="N42" s="272">
        <f t="shared" si="0"/>
        <v>19309.057042999921</v>
      </c>
    </row>
    <row r="43" spans="1:14">
      <c r="A43" t="s">
        <v>373</v>
      </c>
      <c r="B43" s="871" t="str">
        <f>VLOOKUP(A43,EQUIPOS!A13:D157,3,FALSE)</f>
        <v>Volqueta 6 m3</v>
      </c>
      <c r="C43" s="872"/>
      <c r="D43" s="872"/>
      <c r="E43" s="872"/>
      <c r="F43" s="872"/>
      <c r="G43" s="872"/>
      <c r="H43" s="873"/>
      <c r="I43" s="267"/>
      <c r="J43" s="268"/>
      <c r="K43" s="269">
        <f>VLOOKUP(A43,EQUIPOS!A13:D170,4,FALSE)</f>
        <v>62218.072694110859</v>
      </c>
      <c r="L43" s="270"/>
      <c r="M43" s="271">
        <v>10</v>
      </c>
      <c r="N43" s="272">
        <f t="shared" si="0"/>
        <v>6221.8072694110861</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874.7045112950251</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128666.55508805459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59702.613602607387</v>
      </c>
      <c r="N53" s="272">
        <f>K53*M53</f>
        <v>83583.659043650332</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48.278039394701032</v>
      </c>
      <c r="N54" s="272">
        <f>K54*M54</f>
        <v>1206.9509848675259</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84790.610028517855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1234.2754057176401</v>
      </c>
      <c r="M63" s="910"/>
      <c r="N63" s="287">
        <f>K63*L63</f>
        <v>1727.985568004696</v>
      </c>
    </row>
    <row r="64" spans="1:14">
      <c r="A64" t="s">
        <v>1378</v>
      </c>
      <c r="B64" s="46" t="str">
        <f>VLOOKUP(A64,TRANSPORTE!A6:D117,3,FALSE)</f>
        <v>Transporte de mezcla abierta en caliente MAC-75</v>
      </c>
      <c r="C64" s="47"/>
      <c r="D64" s="47"/>
      <c r="E64" s="47"/>
      <c r="F64" s="47"/>
      <c r="G64" s="47"/>
      <c r="H64" s="311" t="s">
        <v>1468</v>
      </c>
      <c r="I64" s="279">
        <v>1.25</v>
      </c>
      <c r="J64" s="286">
        <v>1</v>
      </c>
      <c r="K64" s="279">
        <f>I64*J64</f>
        <v>1.25</v>
      </c>
      <c r="L64" s="909">
        <f>VLOOKUP(A64,TRANSPORTE!A6:D117,4,FALSE)</f>
        <v>1234.2754057176401</v>
      </c>
      <c r="M64" s="910"/>
      <c r="N64" s="287">
        <f>K64*L64</f>
        <v>1542.84425714705</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3270.8298251517463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8747.0451129502508</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225475.04005467446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45095.008010934893</v>
      </c>
      <c r="M87" s="858"/>
      <c r="N87" s="51"/>
    </row>
    <row r="88" spans="1:14">
      <c r="B88" s="89" t="s">
        <v>973</v>
      </c>
      <c r="C88" s="90"/>
      <c r="D88" s="90"/>
      <c r="E88" s="90"/>
      <c r="F88" s="90"/>
      <c r="G88" s="90"/>
      <c r="H88" s="90"/>
      <c r="I88" s="87"/>
      <c r="J88" s="88"/>
      <c r="K88" s="304">
        <v>0.05</v>
      </c>
      <c r="L88" s="857">
        <f>N82*K88</f>
        <v>11273.752002733723</v>
      </c>
      <c r="M88" s="858"/>
      <c r="N88" s="51"/>
    </row>
    <row r="89" spans="1:14" ht="15.75" thickBot="1">
      <c r="B89" s="91" t="s">
        <v>974</v>
      </c>
      <c r="C89" s="92"/>
      <c r="D89" s="92"/>
      <c r="E89" s="92"/>
      <c r="F89" s="92"/>
      <c r="G89" s="92"/>
      <c r="H89" s="92"/>
      <c r="I89" s="93"/>
      <c r="J89" s="94"/>
      <c r="K89" s="305">
        <v>0.05</v>
      </c>
      <c r="L89" s="859">
        <f>N82*K89</f>
        <v>11273.752002733723</v>
      </c>
      <c r="M89" s="860"/>
      <c r="N89" s="51"/>
    </row>
    <row r="90" spans="1:14" ht="15.75" thickBot="1">
      <c r="B90" s="822" t="s">
        <v>953</v>
      </c>
      <c r="C90" s="823"/>
      <c r="D90" s="823"/>
      <c r="E90" s="823"/>
      <c r="F90" s="823"/>
      <c r="G90" s="823"/>
      <c r="H90" s="823"/>
      <c r="I90" s="823"/>
      <c r="J90" s="823"/>
      <c r="K90" s="823"/>
      <c r="L90" s="823"/>
      <c r="M90" s="824"/>
      <c r="N90" s="52">
        <f>L87+L88+L89</f>
        <v>67642.512016402339</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293117.55207107682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1077</v>
      </c>
      <c r="C31" s="81" t="s">
        <v>1590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117999.79304055507</v>
      </c>
      <c r="L36" s="270"/>
      <c r="M36" s="271">
        <v>30</v>
      </c>
      <c r="N36" s="272">
        <f>K36/M36</f>
        <v>3933.3264346851693</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128727.0469533328</v>
      </c>
      <c r="L37" s="270"/>
      <c r="M37" s="271">
        <v>10</v>
      </c>
      <c r="N37" s="272">
        <f t="shared" ref="N37:N43" si="0">K37/M37</f>
        <v>12872.704695333279</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78969.093449470936</v>
      </c>
      <c r="L38" s="270"/>
      <c r="M38" s="271">
        <v>10</v>
      </c>
      <c r="N38" s="272">
        <f t="shared" si="0"/>
        <v>7896.9093449470938</v>
      </c>
    </row>
    <row r="39" spans="1:14">
      <c r="A39" t="s">
        <v>284</v>
      </c>
      <c r="B39" s="871" t="str">
        <f>VLOOKUP(A39,EQUIPOS!A9:D154,3,FALSE)</f>
        <v>Planta de asfalto en caliente</v>
      </c>
      <c r="C39" s="872"/>
      <c r="D39" s="872"/>
      <c r="E39" s="872"/>
      <c r="F39" s="872"/>
      <c r="G39" s="872"/>
      <c r="H39" s="873"/>
      <c r="I39" s="267"/>
      <c r="J39" s="268"/>
      <c r="K39" s="269">
        <f>VLOOKUP(A39,EQUIPOS!A9:D166,4,FALSE)</f>
        <v>579271.71128999756</v>
      </c>
      <c r="L39" s="270"/>
      <c r="M39" s="271">
        <v>10</v>
      </c>
      <c r="N39" s="272">
        <f t="shared" si="0"/>
        <v>57927.171128999755</v>
      </c>
    </row>
    <row r="40" spans="1:14">
      <c r="A40" t="s">
        <v>290</v>
      </c>
      <c r="B40" s="871" t="str">
        <f>VLOOKUP(A40,EQUIPOS!A10:D154,3,FALSE)</f>
        <v>Planta trituradora</v>
      </c>
      <c r="C40" s="872"/>
      <c r="D40" s="872"/>
      <c r="E40" s="872"/>
      <c r="F40" s="872"/>
      <c r="G40" s="872"/>
      <c r="H40" s="873"/>
      <c r="I40" s="267"/>
      <c r="J40" s="268"/>
      <c r="K40" s="269">
        <f>VLOOKUP(A40,EQUIPOS!A10:D167,4,FALSE)</f>
        <v>465562.8198145536</v>
      </c>
      <c r="L40" s="270"/>
      <c r="M40" s="271">
        <v>30</v>
      </c>
      <c r="N40" s="272">
        <f t="shared" si="0"/>
        <v>15518.760660485121</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123363.41999694394</v>
      </c>
      <c r="L41" s="270"/>
      <c r="M41" s="271">
        <v>30</v>
      </c>
      <c r="N41" s="272">
        <f t="shared" si="0"/>
        <v>4112.1139998981316</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193090.57042999921</v>
      </c>
      <c r="L42" s="270"/>
      <c r="M42" s="271">
        <v>10</v>
      </c>
      <c r="N42" s="272">
        <f t="shared" si="0"/>
        <v>19309.057042999921</v>
      </c>
    </row>
    <row r="43" spans="1:14">
      <c r="A43" t="s">
        <v>373</v>
      </c>
      <c r="B43" s="871" t="str">
        <f>VLOOKUP(A43,EQUIPOS!A13:D157,3,FALSE)</f>
        <v>Volqueta 6 m3</v>
      </c>
      <c r="C43" s="872"/>
      <c r="D43" s="872"/>
      <c r="E43" s="872"/>
      <c r="F43" s="872"/>
      <c r="G43" s="872"/>
      <c r="H43" s="873"/>
      <c r="I43" s="267"/>
      <c r="J43" s="268"/>
      <c r="K43" s="269">
        <f>VLOOKUP(A43,EQUIPOS!A13:D170,4,FALSE)</f>
        <v>62218.072694110859</v>
      </c>
      <c r="L43" s="270"/>
      <c r="M43" s="271">
        <v>10</v>
      </c>
      <c r="N43" s="272">
        <f t="shared" si="0"/>
        <v>6221.8072694110861</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874.7045112950251</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128666.55508805459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59702.613602607387</v>
      </c>
      <c r="N54" s="272">
        <f>K54*M54</f>
        <v>83583.659043650332</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48.278039394701032</v>
      </c>
      <c r="N55" s="272">
        <f>K55*M55</f>
        <v>1206.9509848675259</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84790.610028517855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1234.2754057176401</v>
      </c>
      <c r="M64" s="910"/>
      <c r="N64" s="287">
        <f>K64*L64</f>
        <v>1727.985568004696</v>
      </c>
    </row>
    <row r="65" spans="1:15">
      <c r="A65" t="s">
        <v>1379</v>
      </c>
      <c r="B65" s="46" t="str">
        <f>VLOOKUP(A65,TRANSPORTE!A6:D117,3,FALSE)</f>
        <v>Transporte de mezcla abierta en caliente MAC-63</v>
      </c>
      <c r="C65" s="47"/>
      <c r="D65" s="47"/>
      <c r="E65" s="47"/>
      <c r="F65" s="47"/>
      <c r="G65" s="47"/>
      <c r="H65" s="311" t="s">
        <v>1468</v>
      </c>
      <c r="I65" s="279">
        <v>1.25</v>
      </c>
      <c r="J65" s="286">
        <v>1</v>
      </c>
      <c r="K65" s="279">
        <f>I65*J65</f>
        <v>1.25</v>
      </c>
      <c r="L65" s="909">
        <f>VLOOKUP(A65,TRANSPORTE!A6:D117,4,FALSE)</f>
        <v>1234.2754057176401</v>
      </c>
      <c r="M65" s="910"/>
      <c r="N65" s="287">
        <f>K65*L65</f>
        <v>1542.84425714705</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3270.8298251517463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127"/>
    </row>
    <row r="81" spans="1:14" ht="15.75" thickBot="1">
      <c r="B81" s="911" t="s">
        <v>953</v>
      </c>
      <c r="C81" s="865"/>
      <c r="D81" s="865"/>
      <c r="E81" s="865"/>
      <c r="F81" s="865"/>
      <c r="G81" s="865"/>
      <c r="H81" s="865"/>
      <c r="I81" s="865"/>
      <c r="J81" s="865"/>
      <c r="K81" s="865"/>
      <c r="L81" s="865"/>
      <c r="M81" s="866"/>
      <c r="N81" s="460">
        <f>SUM(N75:N80)</f>
        <v>8747.0451129502508</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225475.04005467446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45095.008010934893</v>
      </c>
      <c r="M88" s="858"/>
      <c r="N88" s="51"/>
    </row>
    <row r="89" spans="1:14">
      <c r="B89" s="89" t="s">
        <v>973</v>
      </c>
      <c r="C89" s="90"/>
      <c r="D89" s="90"/>
      <c r="E89" s="90"/>
      <c r="F89" s="90"/>
      <c r="G89" s="90"/>
      <c r="H89" s="90"/>
      <c r="I89" s="87"/>
      <c r="J89" s="88"/>
      <c r="K89" s="304">
        <v>0.05</v>
      </c>
      <c r="L89" s="857">
        <f>N83*K89</f>
        <v>11273.752002733723</v>
      </c>
      <c r="M89" s="858"/>
      <c r="N89" s="51"/>
    </row>
    <row r="90" spans="1:14" ht="15.75" thickBot="1">
      <c r="B90" s="91" t="s">
        <v>974</v>
      </c>
      <c r="C90" s="92"/>
      <c r="D90" s="92"/>
      <c r="E90" s="92"/>
      <c r="F90" s="92"/>
      <c r="G90" s="92"/>
      <c r="H90" s="92"/>
      <c r="I90" s="93"/>
      <c r="J90" s="94"/>
      <c r="K90" s="305">
        <v>0.05</v>
      </c>
      <c r="L90" s="859">
        <f>N83*K90</f>
        <v>11273.752002733723</v>
      </c>
      <c r="M90" s="860"/>
      <c r="N90" s="51"/>
    </row>
    <row r="91" spans="1:14" ht="15.75" thickBot="1">
      <c r="B91" s="822" t="s">
        <v>953</v>
      </c>
      <c r="C91" s="823"/>
      <c r="D91" s="823"/>
      <c r="E91" s="823"/>
      <c r="F91" s="823"/>
      <c r="G91" s="823"/>
      <c r="H91" s="823"/>
      <c r="I91" s="823"/>
      <c r="J91" s="823"/>
      <c r="K91" s="823"/>
      <c r="L91" s="823"/>
      <c r="M91" s="824"/>
      <c r="N91" s="52">
        <f>L88+L89+L90</f>
        <v>67642.512016402339</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293117.55207107682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1078</v>
      </c>
      <c r="C31" s="81" t="s">
        <v>1591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117999.79304055507</v>
      </c>
      <c r="L36" s="270"/>
      <c r="M36" s="271">
        <v>30</v>
      </c>
      <c r="N36" s="272">
        <f>K36/M36</f>
        <v>3933.3264346851693</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128727.0469533328</v>
      </c>
      <c r="L37" s="270"/>
      <c r="M37" s="271">
        <v>10</v>
      </c>
      <c r="N37" s="272">
        <f t="shared" ref="N37:N43" si="0">K37/M37</f>
        <v>12872.704695333279</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78969.093449470936</v>
      </c>
      <c r="L38" s="270"/>
      <c r="M38" s="271">
        <v>10</v>
      </c>
      <c r="N38" s="272">
        <f t="shared" si="0"/>
        <v>7896.9093449470938</v>
      </c>
    </row>
    <row r="39" spans="1:14">
      <c r="A39" t="s">
        <v>284</v>
      </c>
      <c r="B39" s="871" t="str">
        <f>VLOOKUP(A39,EQUIPOS!A9:D154,3,FALSE)</f>
        <v>Planta de asfalto en caliente</v>
      </c>
      <c r="C39" s="872"/>
      <c r="D39" s="872"/>
      <c r="E39" s="872"/>
      <c r="F39" s="872"/>
      <c r="G39" s="872"/>
      <c r="H39" s="873"/>
      <c r="I39" s="267"/>
      <c r="J39" s="268"/>
      <c r="K39" s="269">
        <f>VLOOKUP(A39,EQUIPOS!A9:D166,4,FALSE)</f>
        <v>579271.71128999756</v>
      </c>
      <c r="L39" s="270"/>
      <c r="M39" s="271">
        <v>10</v>
      </c>
      <c r="N39" s="272">
        <f t="shared" si="0"/>
        <v>57927.171128999755</v>
      </c>
    </row>
    <row r="40" spans="1:14">
      <c r="A40" t="s">
        <v>290</v>
      </c>
      <c r="B40" s="871" t="str">
        <f>VLOOKUP(A40,EQUIPOS!A10:D154,3,FALSE)</f>
        <v>Planta trituradora</v>
      </c>
      <c r="C40" s="872"/>
      <c r="D40" s="872"/>
      <c r="E40" s="872"/>
      <c r="F40" s="872"/>
      <c r="G40" s="872"/>
      <c r="H40" s="873"/>
      <c r="I40" s="267"/>
      <c r="J40" s="268"/>
      <c r="K40" s="269">
        <f>VLOOKUP(A40,EQUIPOS!A10:D167,4,FALSE)</f>
        <v>465562.8198145536</v>
      </c>
      <c r="L40" s="270"/>
      <c r="M40" s="271">
        <v>30</v>
      </c>
      <c r="N40" s="272">
        <f t="shared" si="0"/>
        <v>15518.760660485121</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123363.41999694394</v>
      </c>
      <c r="L41" s="270"/>
      <c r="M41" s="271">
        <v>30</v>
      </c>
      <c r="N41" s="272">
        <f t="shared" si="0"/>
        <v>4112.1139998981316</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193090.57042999921</v>
      </c>
      <c r="L42" s="270"/>
      <c r="M42" s="271">
        <v>10</v>
      </c>
      <c r="N42" s="272">
        <f t="shared" si="0"/>
        <v>19309.057042999921</v>
      </c>
    </row>
    <row r="43" spans="1:14">
      <c r="A43" t="s">
        <v>373</v>
      </c>
      <c r="B43" s="871" t="str">
        <f>VLOOKUP(A43,EQUIPOS!A13:D157,3,FALSE)</f>
        <v>Volqueta 6 m3</v>
      </c>
      <c r="C43" s="872"/>
      <c r="D43" s="872"/>
      <c r="E43" s="872"/>
      <c r="F43" s="872"/>
      <c r="G43" s="872"/>
      <c r="H43" s="873"/>
      <c r="I43" s="267"/>
      <c r="J43" s="268"/>
      <c r="K43" s="269">
        <f>VLOOKUP(A43,EQUIPOS!A13:D170,4,FALSE)</f>
        <v>62218.072694110859</v>
      </c>
      <c r="L43" s="270"/>
      <c r="M43" s="271">
        <v>10</v>
      </c>
      <c r="N43" s="272">
        <f t="shared" si="0"/>
        <v>6221.8072694110861</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874.7045112950251</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128666.55508805459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59702.613602607387</v>
      </c>
      <c r="N53" s="272">
        <f>K53*M53</f>
        <v>83583.659043650332</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48.278039394701032</v>
      </c>
      <c r="N54" s="272">
        <f>K54*M54</f>
        <v>1206.9509848675259</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84790.610028517855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1234.2754057176401</v>
      </c>
      <c r="M63" s="910"/>
      <c r="N63" s="287">
        <f>K63*L63</f>
        <v>1727.985568004696</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909">
        <f>VLOOKUP(A64,TRANSPORTE!A6:D117,4,FALSE)</f>
        <v>1234.2754057176401</v>
      </c>
      <c r="M64" s="910"/>
      <c r="N64" s="287">
        <f>K64*L64</f>
        <v>1542.84425714705</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3270.8298251517463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8747.0451129502508</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225475.04005467446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45095.008010934893</v>
      </c>
      <c r="M87" s="858"/>
      <c r="N87" s="51"/>
    </row>
    <row r="88" spans="1:14">
      <c r="B88" s="89" t="s">
        <v>973</v>
      </c>
      <c r="C88" s="90"/>
      <c r="D88" s="90"/>
      <c r="E88" s="90"/>
      <c r="F88" s="90"/>
      <c r="G88" s="90"/>
      <c r="H88" s="90"/>
      <c r="I88" s="87"/>
      <c r="J88" s="88"/>
      <c r="K88" s="304">
        <v>0.05</v>
      </c>
      <c r="L88" s="857">
        <f>N82*K88</f>
        <v>11273.752002733723</v>
      </c>
      <c r="M88" s="858"/>
      <c r="N88" s="51"/>
    </row>
    <row r="89" spans="1:14" ht="15.75" thickBot="1">
      <c r="B89" s="91" t="s">
        <v>974</v>
      </c>
      <c r="C89" s="92"/>
      <c r="D89" s="92"/>
      <c r="E89" s="92"/>
      <c r="F89" s="92"/>
      <c r="G89" s="92"/>
      <c r="H89" s="92"/>
      <c r="I89" s="93"/>
      <c r="J89" s="94"/>
      <c r="K89" s="305">
        <v>0.05</v>
      </c>
      <c r="L89" s="859">
        <f>N82*K89</f>
        <v>11273.752002733723</v>
      </c>
      <c r="M89" s="860"/>
      <c r="N89" s="51"/>
    </row>
    <row r="90" spans="1:14" ht="15.75" thickBot="1">
      <c r="B90" s="822" t="s">
        <v>953</v>
      </c>
      <c r="C90" s="823"/>
      <c r="D90" s="823"/>
      <c r="E90" s="823"/>
      <c r="F90" s="823"/>
      <c r="G90" s="823"/>
      <c r="H90" s="823"/>
      <c r="I90" s="823"/>
      <c r="J90" s="823"/>
      <c r="K90" s="823"/>
      <c r="L90" s="823"/>
      <c r="M90" s="824"/>
      <c r="N90" s="52">
        <f>L87+L88+L89</f>
        <v>67642.512016402339</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293117.55207107682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1079</v>
      </c>
      <c r="C31" s="81" t="s">
        <v>1592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117999.79304055507</v>
      </c>
      <c r="L36" s="270"/>
      <c r="M36" s="271">
        <v>30</v>
      </c>
      <c r="N36" s="272">
        <f>K36/M36</f>
        <v>3933.3264346851693</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128727.0469533328</v>
      </c>
      <c r="L37" s="270"/>
      <c r="M37" s="271">
        <v>8</v>
      </c>
      <c r="N37" s="272">
        <f t="shared" ref="N37:N43" si="0">K37/M37</f>
        <v>16090.8808691666</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78969.093449470936</v>
      </c>
      <c r="L38" s="270"/>
      <c r="M38" s="271">
        <v>8</v>
      </c>
      <c r="N38" s="272">
        <f t="shared" si="0"/>
        <v>9871.136681183867</v>
      </c>
    </row>
    <row r="39" spans="1:14">
      <c r="A39" t="s">
        <v>284</v>
      </c>
      <c r="B39" s="871" t="str">
        <f>VLOOKUP(A39,EQUIPOS!A9:D154,3,FALSE)</f>
        <v>Planta de asfalto en caliente</v>
      </c>
      <c r="C39" s="872"/>
      <c r="D39" s="872"/>
      <c r="E39" s="872"/>
      <c r="F39" s="872"/>
      <c r="G39" s="872"/>
      <c r="H39" s="873"/>
      <c r="I39" s="267"/>
      <c r="J39" s="268"/>
      <c r="K39" s="269">
        <f>VLOOKUP(A39,EQUIPOS!A9:D166,4,FALSE)</f>
        <v>579271.71128999756</v>
      </c>
      <c r="L39" s="270"/>
      <c r="M39" s="271">
        <v>8</v>
      </c>
      <c r="N39" s="272">
        <f t="shared" si="0"/>
        <v>72408.963911249695</v>
      </c>
    </row>
    <row r="40" spans="1:14">
      <c r="A40" t="s">
        <v>290</v>
      </c>
      <c r="B40" s="871" t="str">
        <f>VLOOKUP(A40,EQUIPOS!A10:D154,3,FALSE)</f>
        <v>Planta trituradora</v>
      </c>
      <c r="C40" s="872"/>
      <c r="D40" s="872"/>
      <c r="E40" s="872"/>
      <c r="F40" s="872"/>
      <c r="G40" s="872"/>
      <c r="H40" s="873"/>
      <c r="I40" s="267"/>
      <c r="J40" s="268"/>
      <c r="K40" s="269">
        <f>VLOOKUP(A40,EQUIPOS!A10:D167,4,FALSE)</f>
        <v>465562.8198145536</v>
      </c>
      <c r="L40" s="270"/>
      <c r="M40" s="271">
        <v>30</v>
      </c>
      <c r="N40" s="272">
        <f t="shared" si="0"/>
        <v>15518.760660485121</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123363.41999694394</v>
      </c>
      <c r="L41" s="270"/>
      <c r="M41" s="271">
        <v>30</v>
      </c>
      <c r="N41" s="272">
        <f t="shared" si="0"/>
        <v>4112.1139998981316</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193090.57042999921</v>
      </c>
      <c r="L42" s="270"/>
      <c r="M42" s="271">
        <v>8</v>
      </c>
      <c r="N42" s="272">
        <f t="shared" si="0"/>
        <v>24136.321303749901</v>
      </c>
    </row>
    <row r="43" spans="1:14">
      <c r="A43" t="s">
        <v>373</v>
      </c>
      <c r="B43" s="871" t="str">
        <f>VLOOKUP(A43,EQUIPOS!A13:D157,3,FALSE)</f>
        <v>Volqueta 6 m3</v>
      </c>
      <c r="C43" s="872"/>
      <c r="D43" s="872"/>
      <c r="E43" s="872"/>
      <c r="F43" s="872"/>
      <c r="G43" s="872"/>
      <c r="H43" s="873"/>
      <c r="I43" s="267"/>
      <c r="J43" s="268"/>
      <c r="K43" s="269">
        <f>VLOOKUP(A43,EQUIPOS!A13:D170,4,FALSE)</f>
        <v>62218.072694110859</v>
      </c>
      <c r="L43" s="270"/>
      <c r="M43" s="271">
        <v>8</v>
      </c>
      <c r="N43" s="272">
        <f t="shared" si="0"/>
        <v>7777.2590867638573</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971.8939014389166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154820.65684862126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59702.613602607387</v>
      </c>
      <c r="N53" s="272">
        <f>K53*M53</f>
        <v>83583.659043650332</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48.278039394701032</v>
      </c>
      <c r="N54" s="272">
        <f>K54*M54</f>
        <v>1206.9509848675259</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84790.610028517855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1234.2754057176401</v>
      </c>
      <c r="M63" s="910"/>
      <c r="N63" s="287">
        <f>K63*L63</f>
        <v>1727.985568004696</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909">
        <f>VLOOKUP(A64,TRANSPORTE!A6:D117,4,FALSE)</f>
        <v>1234.2754057176401</v>
      </c>
      <c r="M64" s="910"/>
      <c r="N64" s="287">
        <f>K64*L64</f>
        <v>1542.84425714705</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3270.8298251517463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9718.9390143891651</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252601.03571667999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50520.207143336003</v>
      </c>
      <c r="M87" s="858"/>
      <c r="N87" s="51"/>
    </row>
    <row r="88" spans="1:14">
      <c r="B88" s="89" t="s">
        <v>973</v>
      </c>
      <c r="C88" s="90"/>
      <c r="D88" s="90"/>
      <c r="E88" s="90"/>
      <c r="F88" s="90"/>
      <c r="G88" s="90"/>
      <c r="H88" s="90"/>
      <c r="I88" s="87"/>
      <c r="J88" s="88"/>
      <c r="K88" s="304">
        <v>0.05</v>
      </c>
      <c r="L88" s="857">
        <f>N82*K88</f>
        <v>12630.051785834001</v>
      </c>
      <c r="M88" s="858"/>
      <c r="N88" s="51"/>
    </row>
    <row r="89" spans="1:14" ht="15.75" thickBot="1">
      <c r="B89" s="91" t="s">
        <v>974</v>
      </c>
      <c r="C89" s="92"/>
      <c r="D89" s="92"/>
      <c r="E89" s="92"/>
      <c r="F89" s="92"/>
      <c r="G89" s="92"/>
      <c r="H89" s="92"/>
      <c r="I89" s="93"/>
      <c r="J89" s="94"/>
      <c r="K89" s="305">
        <v>0.05</v>
      </c>
      <c r="L89" s="859">
        <f>N82*K89</f>
        <v>12630.051785834001</v>
      </c>
      <c r="M89" s="860"/>
      <c r="N89" s="51"/>
    </row>
    <row r="90" spans="1:14" ht="15.75" thickBot="1">
      <c r="B90" s="822" t="s">
        <v>953</v>
      </c>
      <c r="C90" s="823"/>
      <c r="D90" s="823"/>
      <c r="E90" s="823"/>
      <c r="F90" s="823"/>
      <c r="G90" s="823"/>
      <c r="H90" s="823"/>
      <c r="I90" s="823"/>
      <c r="J90" s="823"/>
      <c r="K90" s="823"/>
      <c r="L90" s="823"/>
      <c r="M90" s="824"/>
      <c r="N90" s="52">
        <f>L87+L88+L89</f>
        <v>75780.310715004001</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328381.34643168398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1080</v>
      </c>
      <c r="C31" s="81" t="s">
        <v>1593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117999.79304055507</v>
      </c>
      <c r="L36" s="270"/>
      <c r="M36" s="271">
        <v>30</v>
      </c>
      <c r="N36" s="272">
        <f>K36/M36</f>
        <v>3933.3264346851693</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128727.0469533328</v>
      </c>
      <c r="L37" s="270"/>
      <c r="M37" s="271">
        <v>10</v>
      </c>
      <c r="N37" s="272">
        <f t="shared" ref="N37:N43" si="0">K37/M37</f>
        <v>12872.704695333279</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78969.093449470936</v>
      </c>
      <c r="L38" s="270"/>
      <c r="M38" s="271">
        <v>10</v>
      </c>
      <c r="N38" s="272">
        <f t="shared" si="0"/>
        <v>7896.9093449470938</v>
      </c>
    </row>
    <row r="39" spans="1:14">
      <c r="A39" t="s">
        <v>284</v>
      </c>
      <c r="B39" s="871" t="str">
        <f>VLOOKUP(A39,EQUIPOS!A9:D154,3,FALSE)</f>
        <v>Planta de asfalto en caliente</v>
      </c>
      <c r="C39" s="872"/>
      <c r="D39" s="872"/>
      <c r="E39" s="872"/>
      <c r="F39" s="872"/>
      <c r="G39" s="872"/>
      <c r="H39" s="873"/>
      <c r="I39" s="267"/>
      <c r="J39" s="268"/>
      <c r="K39" s="269">
        <f>VLOOKUP(A39,EQUIPOS!A9:D166,4,FALSE)</f>
        <v>579271.71128999756</v>
      </c>
      <c r="L39" s="270"/>
      <c r="M39" s="271">
        <v>10</v>
      </c>
      <c r="N39" s="272">
        <f t="shared" si="0"/>
        <v>57927.171128999755</v>
      </c>
    </row>
    <row r="40" spans="1:14">
      <c r="A40" t="s">
        <v>290</v>
      </c>
      <c r="B40" s="871" t="str">
        <f>VLOOKUP(A40,EQUIPOS!A10:D154,3,FALSE)</f>
        <v>Planta trituradora</v>
      </c>
      <c r="C40" s="872"/>
      <c r="D40" s="872"/>
      <c r="E40" s="872"/>
      <c r="F40" s="872"/>
      <c r="G40" s="872"/>
      <c r="H40" s="873"/>
      <c r="I40" s="267"/>
      <c r="J40" s="268"/>
      <c r="K40" s="269">
        <f>VLOOKUP(A40,EQUIPOS!A10:D167,4,FALSE)</f>
        <v>465562.8198145536</v>
      </c>
      <c r="L40" s="270"/>
      <c r="M40" s="271">
        <v>30</v>
      </c>
      <c r="N40" s="272">
        <f t="shared" si="0"/>
        <v>15518.760660485121</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123363.41999694394</v>
      </c>
      <c r="L41" s="270"/>
      <c r="M41" s="271">
        <v>30</v>
      </c>
      <c r="N41" s="272">
        <f t="shared" si="0"/>
        <v>4112.1139998981316</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193090.57042999921</v>
      </c>
      <c r="L42" s="270"/>
      <c r="M42" s="271">
        <v>10</v>
      </c>
      <c r="N42" s="272">
        <f t="shared" si="0"/>
        <v>19309.057042999921</v>
      </c>
    </row>
    <row r="43" spans="1:14">
      <c r="A43" t="s">
        <v>373</v>
      </c>
      <c r="B43" s="871" t="str">
        <f>VLOOKUP(A43,EQUIPOS!A13:D157,3,FALSE)</f>
        <v>Volqueta 6 m3</v>
      </c>
      <c r="C43" s="872"/>
      <c r="D43" s="872"/>
      <c r="E43" s="872"/>
      <c r="F43" s="872"/>
      <c r="G43" s="872"/>
      <c r="H43" s="873"/>
      <c r="I43" s="267"/>
      <c r="J43" s="268"/>
      <c r="K43" s="269">
        <f>VLOOKUP(A43,EQUIPOS!A13:D170,4,FALSE)</f>
        <v>62218.072694110859</v>
      </c>
      <c r="L43" s="270"/>
      <c r="M43" s="271">
        <v>10</v>
      </c>
      <c r="N43" s="272">
        <f t="shared" si="0"/>
        <v>6221.8072694110861</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874.7045112950251</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128666.55508805459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59702.613602607387</v>
      </c>
      <c r="N54" s="272">
        <f>K54*M54</f>
        <v>83583.659043650332</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48.278039394701032</v>
      </c>
      <c r="N55" s="272">
        <f>K55*M55</f>
        <v>1206.9509848675259</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84790.610028517855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1234.2754057176401</v>
      </c>
      <c r="M64" s="910"/>
      <c r="N64" s="287">
        <f>K64*L64</f>
        <v>1727.985568004696</v>
      </c>
    </row>
    <row r="65" spans="1:15">
      <c r="A65" t="s">
        <v>1381</v>
      </c>
      <c r="B65" s="46" t="str">
        <f>VLOOKUP(A65,TRANSPORTE!A6:D117,3,FALSE)</f>
        <v>Transporte de mezcla discontinua en caliente tipo M-13</v>
      </c>
      <c r="C65" s="47"/>
      <c r="D65" s="47"/>
      <c r="E65" s="47"/>
      <c r="F65" s="47"/>
      <c r="G65" s="47"/>
      <c r="H65" s="311" t="s">
        <v>1468</v>
      </c>
      <c r="I65" s="279">
        <v>1.25</v>
      </c>
      <c r="J65" s="286">
        <v>1</v>
      </c>
      <c r="K65" s="279">
        <f>I65*J65</f>
        <v>1.25</v>
      </c>
      <c r="L65" s="909">
        <f>VLOOKUP(A65,TRANSPORTE!A6:D117,4,FALSE)</f>
        <v>937.83502784913287</v>
      </c>
      <c r="M65" s="910"/>
      <c r="N65" s="287">
        <f>K65*L65</f>
        <v>1172.2937848114161</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2900.2793528161119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8747.0451129502508</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225104.48958233884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45020.897916467773</v>
      </c>
      <c r="M88" s="858"/>
      <c r="N88" s="51"/>
    </row>
    <row r="89" spans="1:14">
      <c r="B89" s="89" t="s">
        <v>973</v>
      </c>
      <c r="C89" s="90"/>
      <c r="D89" s="90"/>
      <c r="E89" s="90"/>
      <c r="F89" s="90"/>
      <c r="G89" s="90"/>
      <c r="H89" s="90"/>
      <c r="I89" s="87"/>
      <c r="J89" s="88"/>
      <c r="K89" s="304">
        <v>0.05</v>
      </c>
      <c r="L89" s="857">
        <f>N83*K89</f>
        <v>11255.224479116943</v>
      </c>
      <c r="M89" s="858"/>
      <c r="N89" s="51"/>
    </row>
    <row r="90" spans="1:14" ht="15.75" thickBot="1">
      <c r="B90" s="91" t="s">
        <v>974</v>
      </c>
      <c r="C90" s="92"/>
      <c r="D90" s="92"/>
      <c r="E90" s="92"/>
      <c r="F90" s="92"/>
      <c r="G90" s="92"/>
      <c r="H90" s="92"/>
      <c r="I90" s="93"/>
      <c r="J90" s="94"/>
      <c r="K90" s="305">
        <v>0.05</v>
      </c>
      <c r="L90" s="859">
        <f>N83*K90</f>
        <v>11255.224479116943</v>
      </c>
      <c r="M90" s="860"/>
      <c r="N90" s="51"/>
    </row>
    <row r="91" spans="1:14" ht="15.75" thickBot="1">
      <c r="B91" s="822" t="s">
        <v>953</v>
      </c>
      <c r="C91" s="823"/>
      <c r="D91" s="823"/>
      <c r="E91" s="823"/>
      <c r="F91" s="823"/>
      <c r="G91" s="823"/>
      <c r="H91" s="823"/>
      <c r="I91" s="823"/>
      <c r="J91" s="823"/>
      <c r="K91" s="823"/>
      <c r="L91" s="823"/>
      <c r="M91" s="824"/>
      <c r="N91" s="52">
        <f>L88+L89+L90</f>
        <v>67531.34687470166</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292635.83645704051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1081</v>
      </c>
      <c r="C31" s="81" t="s">
        <v>1594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117999.79304055507</v>
      </c>
      <c r="L36" s="270"/>
      <c r="M36" s="271">
        <v>30</v>
      </c>
      <c r="N36" s="272">
        <f>K36/M36</f>
        <v>3933.3264346851693</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128727.0469533328</v>
      </c>
      <c r="L37" s="270"/>
      <c r="M37" s="271">
        <v>10</v>
      </c>
      <c r="N37" s="272">
        <f t="shared" ref="N37:N43" si="0">K37/M37</f>
        <v>12872.704695333279</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78969.093449470936</v>
      </c>
      <c r="L38" s="270"/>
      <c r="M38" s="271">
        <v>10</v>
      </c>
      <c r="N38" s="272">
        <f t="shared" si="0"/>
        <v>7896.9093449470938</v>
      </c>
    </row>
    <row r="39" spans="1:14">
      <c r="A39" t="s">
        <v>284</v>
      </c>
      <c r="B39" s="871" t="str">
        <f>VLOOKUP(A39,EQUIPOS!A9:D154,3,FALSE)</f>
        <v>Planta de asfalto en caliente</v>
      </c>
      <c r="C39" s="872"/>
      <c r="D39" s="872"/>
      <c r="E39" s="872"/>
      <c r="F39" s="872"/>
      <c r="G39" s="872"/>
      <c r="H39" s="873"/>
      <c r="I39" s="267"/>
      <c r="J39" s="268"/>
      <c r="K39" s="269">
        <f>VLOOKUP(A39,EQUIPOS!A9:D166,4,FALSE)</f>
        <v>579271.71128999756</v>
      </c>
      <c r="L39" s="270"/>
      <c r="M39" s="271">
        <v>10</v>
      </c>
      <c r="N39" s="272">
        <f t="shared" si="0"/>
        <v>57927.171128999755</v>
      </c>
    </row>
    <row r="40" spans="1:14">
      <c r="A40" t="s">
        <v>290</v>
      </c>
      <c r="B40" s="871" t="str">
        <f>VLOOKUP(A40,EQUIPOS!A10:D154,3,FALSE)</f>
        <v>Planta trituradora</v>
      </c>
      <c r="C40" s="872"/>
      <c r="D40" s="872"/>
      <c r="E40" s="872"/>
      <c r="F40" s="872"/>
      <c r="G40" s="872"/>
      <c r="H40" s="873"/>
      <c r="I40" s="267"/>
      <c r="J40" s="268"/>
      <c r="K40" s="269">
        <f>VLOOKUP(A40,EQUIPOS!A10:D167,4,FALSE)</f>
        <v>465562.8198145536</v>
      </c>
      <c r="L40" s="270"/>
      <c r="M40" s="271">
        <v>30</v>
      </c>
      <c r="N40" s="272">
        <f t="shared" si="0"/>
        <v>15518.760660485121</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123363.41999694394</v>
      </c>
      <c r="L41" s="270"/>
      <c r="M41" s="271">
        <v>30</v>
      </c>
      <c r="N41" s="272">
        <f t="shared" si="0"/>
        <v>4112.1139998981316</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193090.57042999921</v>
      </c>
      <c r="L42" s="270"/>
      <c r="M42" s="271">
        <v>10</v>
      </c>
      <c r="N42" s="272">
        <f t="shared" si="0"/>
        <v>19309.057042999921</v>
      </c>
    </row>
    <row r="43" spans="1:14">
      <c r="A43" t="s">
        <v>373</v>
      </c>
      <c r="B43" s="871" t="str">
        <f>VLOOKUP(A43,EQUIPOS!A13:D157,3,FALSE)</f>
        <v>Volqueta 6 m3</v>
      </c>
      <c r="C43" s="872"/>
      <c r="D43" s="872"/>
      <c r="E43" s="872"/>
      <c r="F43" s="872"/>
      <c r="G43" s="872"/>
      <c r="H43" s="873"/>
      <c r="I43" s="267"/>
      <c r="J43" s="268"/>
      <c r="K43" s="269">
        <f>VLOOKUP(A43,EQUIPOS!A13:D170,4,FALSE)</f>
        <v>62218.072694110859</v>
      </c>
      <c r="L43" s="270"/>
      <c r="M43" s="271">
        <v>10</v>
      </c>
      <c r="N43" s="272">
        <f t="shared" si="0"/>
        <v>6221.8072694110861</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874.7045112950251</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128666.55508805459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59702.613602607387</v>
      </c>
      <c r="N54" s="272">
        <f>K54*M54</f>
        <v>83583.659043650332</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48.278039394701032</v>
      </c>
      <c r="N55" s="272">
        <f>K55*M55</f>
        <v>1206.9509848675259</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84790.610028517855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1234.2754057176401</v>
      </c>
      <c r="M64" s="910"/>
      <c r="N64" s="287">
        <f>K64*L64</f>
        <v>1727.985568004696</v>
      </c>
    </row>
    <row r="65" spans="1:15">
      <c r="A65" t="s">
        <v>1382</v>
      </c>
      <c r="B65" s="46" t="str">
        <f>VLOOKUP(A65,TRANSPORTE!A6:D117,3,FALSE)</f>
        <v>Transporte de mezcla discontinua en caliente tipo M-10</v>
      </c>
      <c r="C65" s="47"/>
      <c r="D65" s="47"/>
      <c r="E65" s="47"/>
      <c r="F65" s="47"/>
      <c r="G65" s="47"/>
      <c r="H65" s="311" t="s">
        <v>1468</v>
      </c>
      <c r="I65" s="279">
        <v>1.25</v>
      </c>
      <c r="J65" s="286">
        <v>1</v>
      </c>
      <c r="K65" s="279">
        <f>I65*J65</f>
        <v>1.25</v>
      </c>
      <c r="L65" s="909">
        <f>VLOOKUP(A65,TRANSPORTE!A6:D117,4,FALSE)</f>
        <v>937.83502784913287</v>
      </c>
      <c r="M65" s="910"/>
      <c r="N65" s="287">
        <f>K65*L65</f>
        <v>1172.2937848114161</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2900.2793528161119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8747.0451129502508</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225104.48958233884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45020.897916467773</v>
      </c>
      <c r="M88" s="858"/>
      <c r="N88" s="51"/>
    </row>
    <row r="89" spans="1:14">
      <c r="B89" s="89" t="s">
        <v>973</v>
      </c>
      <c r="C89" s="90"/>
      <c r="D89" s="90"/>
      <c r="E89" s="90"/>
      <c r="F89" s="90"/>
      <c r="G89" s="90"/>
      <c r="H89" s="90"/>
      <c r="I89" s="87"/>
      <c r="J89" s="88"/>
      <c r="K89" s="304">
        <v>0.05</v>
      </c>
      <c r="L89" s="857">
        <f>N83*K89</f>
        <v>11255.224479116943</v>
      </c>
      <c r="M89" s="858"/>
      <c r="N89" s="51"/>
    </row>
    <row r="90" spans="1:14" ht="15.75" thickBot="1">
      <c r="B90" s="91" t="s">
        <v>974</v>
      </c>
      <c r="C90" s="92"/>
      <c r="D90" s="92"/>
      <c r="E90" s="92"/>
      <c r="F90" s="92"/>
      <c r="G90" s="92"/>
      <c r="H90" s="92"/>
      <c r="I90" s="93"/>
      <c r="J90" s="94"/>
      <c r="K90" s="305">
        <v>0.05</v>
      </c>
      <c r="L90" s="859">
        <f>N83*K90</f>
        <v>11255.224479116943</v>
      </c>
      <c r="M90" s="860"/>
      <c r="N90" s="51"/>
    </row>
    <row r="91" spans="1:14" ht="15.75" thickBot="1">
      <c r="B91" s="822" t="s">
        <v>953</v>
      </c>
      <c r="C91" s="823"/>
      <c r="D91" s="823"/>
      <c r="E91" s="823"/>
      <c r="F91" s="823"/>
      <c r="G91" s="823"/>
      <c r="H91" s="823"/>
      <c r="I91" s="823"/>
      <c r="J91" s="823"/>
      <c r="K91" s="823"/>
      <c r="L91" s="823"/>
      <c r="M91" s="824"/>
      <c r="N91" s="52">
        <f>L88+L89+L90</f>
        <v>67531.34687470166</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292635.83645704051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217" t="s">
        <v>1082</v>
      </c>
      <c r="C31" s="81" t="s">
        <v>1595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117999.79304055507</v>
      </c>
      <c r="L36" s="270"/>
      <c r="M36" s="271">
        <v>30</v>
      </c>
      <c r="N36" s="272">
        <f>K36/M36</f>
        <v>3933.3264346851693</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128727.0469533328</v>
      </c>
      <c r="L37" s="270"/>
      <c r="M37" s="271">
        <v>10</v>
      </c>
      <c r="N37" s="272">
        <f t="shared" ref="N37:N43" si="0">K37/M37</f>
        <v>12872.704695333279</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78969.093449470936</v>
      </c>
      <c r="L38" s="270"/>
      <c r="M38" s="271">
        <v>10</v>
      </c>
      <c r="N38" s="272">
        <f t="shared" si="0"/>
        <v>7896.9093449470938</v>
      </c>
    </row>
    <row r="39" spans="1:14">
      <c r="A39" t="s">
        <v>284</v>
      </c>
      <c r="B39" s="871" t="str">
        <f>VLOOKUP(A39,EQUIPOS!A9:D154,3,FALSE)</f>
        <v>Planta de asfalto en caliente</v>
      </c>
      <c r="C39" s="872"/>
      <c r="D39" s="872"/>
      <c r="E39" s="872"/>
      <c r="F39" s="872"/>
      <c r="G39" s="872"/>
      <c r="H39" s="873"/>
      <c r="I39" s="267"/>
      <c r="J39" s="268"/>
      <c r="K39" s="269">
        <f>VLOOKUP(A39,EQUIPOS!A9:D166,4,FALSE)</f>
        <v>579271.71128999756</v>
      </c>
      <c r="L39" s="270"/>
      <c r="M39" s="271">
        <v>10</v>
      </c>
      <c r="N39" s="272">
        <f t="shared" si="0"/>
        <v>57927.171128999755</v>
      </c>
    </row>
    <row r="40" spans="1:14">
      <c r="A40" t="s">
        <v>290</v>
      </c>
      <c r="B40" s="871" t="str">
        <f>VLOOKUP(A40,EQUIPOS!A10:D154,3,FALSE)</f>
        <v>Planta trituradora</v>
      </c>
      <c r="C40" s="872"/>
      <c r="D40" s="872"/>
      <c r="E40" s="872"/>
      <c r="F40" s="872"/>
      <c r="G40" s="872"/>
      <c r="H40" s="873"/>
      <c r="I40" s="267"/>
      <c r="J40" s="268"/>
      <c r="K40" s="269">
        <f>VLOOKUP(A40,EQUIPOS!A10:D167,4,FALSE)</f>
        <v>465562.8198145536</v>
      </c>
      <c r="L40" s="270"/>
      <c r="M40" s="271">
        <v>30</v>
      </c>
      <c r="N40" s="272">
        <f t="shared" si="0"/>
        <v>15518.760660485121</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123363.41999694394</v>
      </c>
      <c r="L41" s="270"/>
      <c r="M41" s="271">
        <v>30</v>
      </c>
      <c r="N41" s="272">
        <f t="shared" si="0"/>
        <v>4112.1139998981316</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193090.57042999921</v>
      </c>
      <c r="L42" s="270"/>
      <c r="M42" s="271">
        <v>10</v>
      </c>
      <c r="N42" s="272">
        <f t="shared" si="0"/>
        <v>19309.057042999921</v>
      </c>
    </row>
    <row r="43" spans="1:14">
      <c r="A43" t="s">
        <v>373</v>
      </c>
      <c r="B43" s="871" t="str">
        <f>VLOOKUP(A43,EQUIPOS!A13:D157,3,FALSE)</f>
        <v>Volqueta 6 m3</v>
      </c>
      <c r="C43" s="872"/>
      <c r="D43" s="872"/>
      <c r="E43" s="872"/>
      <c r="F43" s="872"/>
      <c r="G43" s="872"/>
      <c r="H43" s="873"/>
      <c r="I43" s="267"/>
      <c r="J43" s="268"/>
      <c r="K43" s="269">
        <f>VLOOKUP(A43,EQUIPOS!A13:D170,4,FALSE)</f>
        <v>62218.072694110859</v>
      </c>
      <c r="L43" s="270"/>
      <c r="M43" s="271">
        <v>10</v>
      </c>
      <c r="N43" s="272">
        <f t="shared" si="0"/>
        <v>6221.8072694110861</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874.7045112950251</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128666.55508805459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59702.613602607387</v>
      </c>
      <c r="N53" s="272">
        <f>K53*M53</f>
        <v>83583.659043650332</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48.278039394701032</v>
      </c>
      <c r="N54" s="272">
        <f>K54*M54</f>
        <v>1206.9509848675259</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84790.610028517855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1234.2754057176401</v>
      </c>
      <c r="M63" s="910"/>
      <c r="N63" s="287">
        <f>K63*L63</f>
        <v>1727.985568004696</v>
      </c>
    </row>
    <row r="64" spans="1:14">
      <c r="A64" t="s">
        <v>1383</v>
      </c>
      <c r="B64" s="46" t="str">
        <f>VLOOKUP(A64,TRANSPORTE!A6:D117,3,FALSE)</f>
        <v>Transporte de mezcla discontinua en caliente tipo F-13</v>
      </c>
      <c r="C64" s="47"/>
      <c r="D64" s="47"/>
      <c r="E64" s="47"/>
      <c r="F64" s="47"/>
      <c r="G64" s="47"/>
      <c r="H64" s="311" t="s">
        <v>1468</v>
      </c>
      <c r="I64" s="279">
        <v>1.25</v>
      </c>
      <c r="J64" s="286">
        <v>1</v>
      </c>
      <c r="K64" s="279">
        <f>I64*J64</f>
        <v>1.25</v>
      </c>
      <c r="L64" s="909">
        <f>VLOOKUP(A64,TRANSPORTE!A6:D117,4,FALSE)</f>
        <v>937.83502784913287</v>
      </c>
      <c r="M64" s="910"/>
      <c r="N64" s="287">
        <f>K64*L64</f>
        <v>1172.2937848114161</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2900.2793528161119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8747.0451129502508</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225104.48958233884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45020.897916467773</v>
      </c>
      <c r="M87" s="858"/>
      <c r="N87" s="51"/>
    </row>
    <row r="88" spans="1:14">
      <c r="B88" s="89" t="s">
        <v>973</v>
      </c>
      <c r="C88" s="90"/>
      <c r="D88" s="90"/>
      <c r="E88" s="90"/>
      <c r="F88" s="90"/>
      <c r="G88" s="90"/>
      <c r="H88" s="90"/>
      <c r="I88" s="87"/>
      <c r="J88" s="88"/>
      <c r="K88" s="304">
        <v>0.05</v>
      </c>
      <c r="L88" s="857">
        <f>N82*K88</f>
        <v>11255.224479116943</v>
      </c>
      <c r="M88" s="858"/>
      <c r="N88" s="51"/>
    </row>
    <row r="89" spans="1:14" ht="15.75" thickBot="1">
      <c r="B89" s="91" t="s">
        <v>974</v>
      </c>
      <c r="C89" s="92"/>
      <c r="D89" s="92"/>
      <c r="E89" s="92"/>
      <c r="F89" s="92"/>
      <c r="G89" s="92"/>
      <c r="H89" s="92"/>
      <c r="I89" s="93"/>
      <c r="J89" s="94"/>
      <c r="K89" s="305">
        <v>0.05</v>
      </c>
      <c r="L89" s="859">
        <f>N82*K89</f>
        <v>11255.224479116943</v>
      </c>
      <c r="M89" s="860"/>
      <c r="N89" s="51"/>
    </row>
    <row r="90" spans="1:14" ht="15.75" thickBot="1">
      <c r="B90" s="822" t="s">
        <v>953</v>
      </c>
      <c r="C90" s="823"/>
      <c r="D90" s="823"/>
      <c r="E90" s="823"/>
      <c r="F90" s="823"/>
      <c r="G90" s="823"/>
      <c r="H90" s="823"/>
      <c r="I90" s="823"/>
      <c r="J90" s="823"/>
      <c r="K90" s="823"/>
      <c r="L90" s="823"/>
      <c r="M90" s="824"/>
      <c r="N90" s="52">
        <f>L87+L88+L89</f>
        <v>67531.34687470166</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292635.83645704051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1083</v>
      </c>
      <c r="C31" s="81" t="s">
        <v>1596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117999.79304055507</v>
      </c>
      <c r="L36" s="270"/>
      <c r="M36" s="271">
        <v>30</v>
      </c>
      <c r="N36" s="272">
        <f>K36/M36</f>
        <v>3933.3264346851693</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128727.0469533328</v>
      </c>
      <c r="L37" s="270"/>
      <c r="M37" s="271">
        <v>10</v>
      </c>
      <c r="N37" s="272">
        <f t="shared" ref="N37:N43" si="0">K37/M37</f>
        <v>12872.704695333279</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78969.093449470936</v>
      </c>
      <c r="L38" s="270"/>
      <c r="M38" s="271">
        <v>10</v>
      </c>
      <c r="N38" s="272">
        <f t="shared" si="0"/>
        <v>7896.9093449470938</v>
      </c>
    </row>
    <row r="39" spans="1:14">
      <c r="A39" t="s">
        <v>284</v>
      </c>
      <c r="B39" s="871" t="str">
        <f>VLOOKUP(A39,EQUIPOS!A9:D154,3,FALSE)</f>
        <v>Planta de asfalto en caliente</v>
      </c>
      <c r="C39" s="872"/>
      <c r="D39" s="872"/>
      <c r="E39" s="872"/>
      <c r="F39" s="872"/>
      <c r="G39" s="872"/>
      <c r="H39" s="873"/>
      <c r="I39" s="267"/>
      <c r="J39" s="268"/>
      <c r="K39" s="269">
        <f>VLOOKUP(A39,EQUIPOS!A9:D166,4,FALSE)</f>
        <v>579271.71128999756</v>
      </c>
      <c r="L39" s="270"/>
      <c r="M39" s="271">
        <v>10</v>
      </c>
      <c r="N39" s="272">
        <f t="shared" si="0"/>
        <v>57927.171128999755</v>
      </c>
    </row>
    <row r="40" spans="1:14">
      <c r="A40" t="s">
        <v>290</v>
      </c>
      <c r="B40" s="871" t="str">
        <f>VLOOKUP(A40,EQUIPOS!A10:D154,3,FALSE)</f>
        <v>Planta trituradora</v>
      </c>
      <c r="C40" s="872"/>
      <c r="D40" s="872"/>
      <c r="E40" s="872"/>
      <c r="F40" s="872"/>
      <c r="G40" s="872"/>
      <c r="H40" s="873"/>
      <c r="I40" s="267"/>
      <c r="J40" s="268"/>
      <c r="K40" s="269">
        <f>VLOOKUP(A40,EQUIPOS!A10:D167,4,FALSE)</f>
        <v>465562.8198145536</v>
      </c>
      <c r="L40" s="270"/>
      <c r="M40" s="271">
        <v>30</v>
      </c>
      <c r="N40" s="272">
        <f t="shared" si="0"/>
        <v>15518.760660485121</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123363.41999694394</v>
      </c>
      <c r="L41" s="270"/>
      <c r="M41" s="271">
        <v>30</v>
      </c>
      <c r="N41" s="272">
        <f t="shared" si="0"/>
        <v>4112.1139998981316</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193090.57042999921</v>
      </c>
      <c r="L42" s="270"/>
      <c r="M42" s="271">
        <v>10</v>
      </c>
      <c r="N42" s="272">
        <f t="shared" si="0"/>
        <v>19309.057042999921</v>
      </c>
    </row>
    <row r="43" spans="1:14">
      <c r="A43" t="s">
        <v>373</v>
      </c>
      <c r="B43" s="871" t="str">
        <f>VLOOKUP(A43,EQUIPOS!A13:D157,3,FALSE)</f>
        <v>Volqueta 6 m3</v>
      </c>
      <c r="C43" s="872"/>
      <c r="D43" s="872"/>
      <c r="E43" s="872"/>
      <c r="F43" s="872"/>
      <c r="G43" s="872"/>
      <c r="H43" s="873"/>
      <c r="I43" s="267"/>
      <c r="J43" s="268"/>
      <c r="K43" s="269">
        <f>VLOOKUP(A43,EQUIPOS!A13:D170,4,FALSE)</f>
        <v>62218.072694110859</v>
      </c>
      <c r="L43" s="270"/>
      <c r="M43" s="271">
        <v>10</v>
      </c>
      <c r="N43" s="272">
        <f t="shared" si="0"/>
        <v>6221.8072694110861</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874.7045112950251</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128666.55508805459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59702.613602607387</v>
      </c>
      <c r="N54" s="272">
        <f>K54*M54</f>
        <v>83583.659043650332</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48.278039394701032</v>
      </c>
      <c r="N55" s="272">
        <f>K55*M55</f>
        <v>1206.9509848675259</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84790.610028517855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1234.2754057176401</v>
      </c>
      <c r="M64" s="910"/>
      <c r="N64" s="287">
        <f>K64*L64</f>
        <v>1727.985568004696</v>
      </c>
    </row>
    <row r="65" spans="1:15">
      <c r="A65" t="s">
        <v>1384</v>
      </c>
      <c r="B65" s="46" t="str">
        <f>VLOOKUP(A65,TRANSPORTE!A6:D117,3,FALSE)</f>
        <v>Transporte de mezcla discontinua en caliente tipo F-10</v>
      </c>
      <c r="C65" s="47"/>
      <c r="D65" s="47"/>
      <c r="E65" s="47"/>
      <c r="F65" s="47"/>
      <c r="G65" s="47"/>
      <c r="H65" s="311" t="s">
        <v>1468</v>
      </c>
      <c r="I65" s="279">
        <v>1.25</v>
      </c>
      <c r="J65" s="286">
        <v>1</v>
      </c>
      <c r="K65" s="279">
        <f>I65*J65</f>
        <v>1.25</v>
      </c>
      <c r="L65" s="909">
        <f>VLOOKUP(A65,TRANSPORTE!A6:D117,4,FALSE)</f>
        <v>937.83502784913287</v>
      </c>
      <c r="M65" s="910"/>
      <c r="N65" s="287">
        <f>K65*L65</f>
        <v>1172.2937848114161</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2900.2793528161119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8747.0451129502508</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225104.48958233884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45020.897916467773</v>
      </c>
      <c r="M88" s="858"/>
      <c r="N88" s="51"/>
    </row>
    <row r="89" spans="1:14">
      <c r="B89" s="89" t="s">
        <v>973</v>
      </c>
      <c r="C89" s="90"/>
      <c r="D89" s="90"/>
      <c r="E89" s="90"/>
      <c r="F89" s="90"/>
      <c r="G89" s="90"/>
      <c r="H89" s="90"/>
      <c r="I89" s="87"/>
      <c r="J89" s="88"/>
      <c r="K89" s="304">
        <v>0.05</v>
      </c>
      <c r="L89" s="857">
        <f>N83*K89</f>
        <v>11255.224479116943</v>
      </c>
      <c r="M89" s="858"/>
      <c r="N89" s="51"/>
    </row>
    <row r="90" spans="1:14" ht="15.75" thickBot="1">
      <c r="B90" s="91" t="s">
        <v>974</v>
      </c>
      <c r="C90" s="92"/>
      <c r="D90" s="92"/>
      <c r="E90" s="92"/>
      <c r="F90" s="92"/>
      <c r="G90" s="92"/>
      <c r="H90" s="92"/>
      <c r="I90" s="93"/>
      <c r="J90" s="94"/>
      <c r="K90" s="305">
        <v>0.05</v>
      </c>
      <c r="L90" s="859">
        <f>N83*K90</f>
        <v>11255.224479116943</v>
      </c>
      <c r="M90" s="860"/>
      <c r="N90" s="51"/>
    </row>
    <row r="91" spans="1:14" ht="15.75" thickBot="1">
      <c r="B91" s="822" t="s">
        <v>953</v>
      </c>
      <c r="C91" s="823"/>
      <c r="D91" s="823"/>
      <c r="E91" s="823"/>
      <c r="F91" s="823"/>
      <c r="G91" s="823"/>
      <c r="H91" s="823"/>
      <c r="I91" s="823"/>
      <c r="J91" s="823"/>
      <c r="K91" s="823"/>
      <c r="L91" s="823"/>
      <c r="M91" s="824"/>
      <c r="N91" s="52">
        <f>L88+L89+L90</f>
        <v>67531.34687470166</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292635.83645704051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1084</v>
      </c>
      <c r="C31" s="81" t="s">
        <v>1597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148</v>
      </c>
      <c r="B36" s="871" t="str">
        <f>VLOOKUP(A36,EQUIPOS!A6:D154,3,FALSE)</f>
        <v>Cargador : Potencia en el volante 110 hp, Clasificación de RPM del motor 2300.</v>
      </c>
      <c r="C36" s="872"/>
      <c r="D36" s="872"/>
      <c r="E36" s="872"/>
      <c r="F36" s="872"/>
      <c r="G36" s="872"/>
      <c r="H36" s="873"/>
      <c r="I36" s="267"/>
      <c r="J36" s="268"/>
      <c r="K36" s="269">
        <f>VLOOKUP(A36,EQUIPOS!A6:D163,4,FALSE)</f>
        <v>101908.91217138847</v>
      </c>
      <c r="L36" s="270"/>
      <c r="M36" s="271">
        <v>30</v>
      </c>
      <c r="N36" s="272">
        <f>K36/M36</f>
        <v>3396.9637390462822</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128727.0469533328</v>
      </c>
      <c r="L37" s="270"/>
      <c r="M37" s="271">
        <v>10</v>
      </c>
      <c r="N37" s="272">
        <f t="shared" ref="N37:N43" si="0">K37/M37</f>
        <v>12872.704695333279</v>
      </c>
    </row>
    <row r="38" spans="1:14">
      <c r="A38" t="s">
        <v>284</v>
      </c>
      <c r="B38" s="871" t="str">
        <f>VLOOKUP(A38,EQUIPOS!A8:D154,3,FALSE)</f>
        <v>Planta de asfalto en caliente</v>
      </c>
      <c r="C38" s="872"/>
      <c r="D38" s="872"/>
      <c r="E38" s="872"/>
      <c r="F38" s="872"/>
      <c r="G38" s="872"/>
      <c r="H38" s="873"/>
      <c r="I38" s="267"/>
      <c r="J38" s="268"/>
      <c r="K38" s="269">
        <f>VLOOKUP(A38,EQUIPOS!A8:D165,4,FALSE)</f>
        <v>579271.71128999756</v>
      </c>
      <c r="L38" s="270"/>
      <c r="M38" s="271">
        <v>10</v>
      </c>
      <c r="N38" s="272">
        <f t="shared" si="0"/>
        <v>57927.171128999755</v>
      </c>
    </row>
    <row r="39" spans="1:14">
      <c r="A39" t="s">
        <v>290</v>
      </c>
      <c r="B39" s="871" t="str">
        <f>VLOOKUP(A39,EQUIPOS!A9:D154,3,FALSE)</f>
        <v>Planta trituradora</v>
      </c>
      <c r="C39" s="872"/>
      <c r="D39" s="872"/>
      <c r="E39" s="872"/>
      <c r="F39" s="872"/>
      <c r="G39" s="872"/>
      <c r="H39" s="873"/>
      <c r="I39" s="267"/>
      <c r="J39" s="268"/>
      <c r="K39" s="269">
        <f>VLOOKUP(A39,EQUIPOS!A9:D166,4,FALSE)</f>
        <v>465562.8198145536</v>
      </c>
      <c r="L39" s="270"/>
      <c r="M39" s="271">
        <v>30</v>
      </c>
      <c r="N39" s="272">
        <f t="shared" si="0"/>
        <v>15518.760660485121</v>
      </c>
    </row>
    <row r="40" spans="1:14">
      <c r="A40" t="s">
        <v>316</v>
      </c>
      <c r="B40" s="871" t="str">
        <f>VLOOKUP(A40,EQUIPOS!A10:D154,3,FALSE)</f>
        <v>Retroexcavadora Tipo E-200 o  Equivalente</v>
      </c>
      <c r="C40" s="872"/>
      <c r="D40" s="872"/>
      <c r="E40" s="872"/>
      <c r="F40" s="872"/>
      <c r="G40" s="872"/>
      <c r="H40" s="873"/>
      <c r="I40" s="267"/>
      <c r="J40" s="268"/>
      <c r="K40" s="269">
        <f>VLOOKUP(A40,EQUIPOS!A10:D167,4,FALSE)</f>
        <v>166272.43564805484</v>
      </c>
      <c r="L40" s="270"/>
      <c r="M40" s="271">
        <v>30</v>
      </c>
      <c r="N40" s="272">
        <f t="shared" si="0"/>
        <v>5542.4145216018278</v>
      </c>
    </row>
    <row r="41" spans="1:14">
      <c r="A41" t="s">
        <v>358</v>
      </c>
      <c r="B41" s="871" t="str">
        <f>VLOOKUP(A41,EQUIPOS!A11:D155,3,FALSE)</f>
        <v xml:space="preserve">Terminadora de asfalto (Finisher), potencia en el volante 174 HP, R=20M3/H, velocidad de desplazamiento 114 m/min
</v>
      </c>
      <c r="C41" s="872"/>
      <c r="D41" s="872"/>
      <c r="E41" s="872"/>
      <c r="F41" s="872"/>
      <c r="G41" s="872"/>
      <c r="H41" s="873"/>
      <c r="I41" s="267"/>
      <c r="J41" s="268"/>
      <c r="K41" s="269">
        <f>VLOOKUP(A41,EQUIPOS!A11:D168,4,FALSE)</f>
        <v>193090.57042999921</v>
      </c>
      <c r="L41" s="270"/>
      <c r="M41" s="271">
        <v>10</v>
      </c>
      <c r="N41" s="272">
        <f t="shared" si="0"/>
        <v>19309.057042999921</v>
      </c>
    </row>
    <row r="42" spans="1:14">
      <c r="A42" t="s">
        <v>166</v>
      </c>
      <c r="B42" s="871" t="str">
        <f>VLOOKUP(A42,EQUIPOS!A12:D156,3,FALSE)</f>
        <v>Compactador de Rodillo POTENCIA: 99HP, PESO: 8 ton</v>
      </c>
      <c r="C42" s="872"/>
      <c r="D42" s="872"/>
      <c r="E42" s="872"/>
      <c r="F42" s="872"/>
      <c r="G42" s="872"/>
      <c r="H42" s="873"/>
      <c r="I42" s="267"/>
      <c r="J42" s="268"/>
      <c r="K42" s="269">
        <f>VLOOKUP(A42,EQUIPOS!A12:D169,4,FALSE)</f>
        <v>78969.093449470936</v>
      </c>
      <c r="L42" s="270"/>
      <c r="M42" s="271">
        <v>10</v>
      </c>
      <c r="N42" s="272">
        <f t="shared" si="0"/>
        <v>7896.9093449470938</v>
      </c>
    </row>
    <row r="43" spans="1:14">
      <c r="A43" t="s">
        <v>373</v>
      </c>
      <c r="B43" s="871" t="str">
        <f>VLOOKUP(A43,EQUIPOS!A13:D157,3,FALSE)</f>
        <v>Volqueta 6 m3</v>
      </c>
      <c r="C43" s="872"/>
      <c r="D43" s="872"/>
      <c r="E43" s="872"/>
      <c r="F43" s="872"/>
      <c r="G43" s="872"/>
      <c r="H43" s="873"/>
      <c r="I43" s="267"/>
      <c r="J43" s="268"/>
      <c r="K43" s="269">
        <f>VLOOKUP(A43,EQUIPOS!A13:D170,4,FALSE)</f>
        <v>62218.072694110859</v>
      </c>
      <c r="L43" s="270"/>
      <c r="M43" s="271">
        <v>10</v>
      </c>
      <c r="N43" s="272">
        <f t="shared" si="0"/>
        <v>6221.8072694110861</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1141.4201203310449</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129827.20852315541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59702.613602607387</v>
      </c>
      <c r="N53" s="272">
        <f>K53*M53</f>
        <v>83583.659043650332</v>
      </c>
    </row>
    <row r="54" spans="1:14">
      <c r="A54" s="108"/>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83583.659043650332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1234.2754057176401</v>
      </c>
      <c r="M63" s="910"/>
      <c r="N63" s="287">
        <f>K63*L63</f>
        <v>1727.985568004696</v>
      </c>
    </row>
    <row r="64" spans="1:14">
      <c r="A64" t="s">
        <v>1293</v>
      </c>
      <c r="B64" s="46" t="str">
        <f>VLOOKUP(A64,TRANSPORTE!A6:D117,3,FALSE)</f>
        <v>Transporte de mezcla</v>
      </c>
      <c r="C64" s="47"/>
      <c r="D64" s="47"/>
      <c r="E64" s="47"/>
      <c r="F64" s="47"/>
      <c r="G64" s="47"/>
      <c r="H64" s="311" t="s">
        <v>1468</v>
      </c>
      <c r="I64" s="279">
        <v>1.25</v>
      </c>
      <c r="J64" s="286">
        <v>1</v>
      </c>
      <c r="K64" s="279">
        <f>I64*J64</f>
        <v>1.25</v>
      </c>
      <c r="L64" s="909">
        <f>VLOOKUP(A64,TRANSPORTE!A6:D117,4,FALSE)</f>
        <v>1234.2754057176401</v>
      </c>
      <c r="M64" s="910"/>
      <c r="N64" s="287">
        <f>K64*L64</f>
        <v>1542.84425714705</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3270.8298251517463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54</v>
      </c>
      <c r="B75" s="49" t="str">
        <f>VLOOKUP(A75,'MANO DE OBRA'!A8:D69,3,FALSE)</f>
        <v>Rastrilleros (2)</v>
      </c>
      <c r="C75" s="47"/>
      <c r="D75" s="47"/>
      <c r="E75" s="47"/>
      <c r="F75" s="47"/>
      <c r="G75" s="47"/>
      <c r="H75" s="47"/>
      <c r="I75" s="292">
        <f>K75/J75*100</f>
        <v>86502.359687357821</v>
      </c>
      <c r="J75" s="293">
        <v>185</v>
      </c>
      <c r="K75" s="294">
        <f>VLOOKUP(A75,'MANO DE OBRA'!A8:D100,4,FALSE)</f>
        <v>160029.36542161196</v>
      </c>
      <c r="L75" s="50"/>
      <c r="M75" s="299">
        <v>80</v>
      </c>
      <c r="N75" s="395">
        <f>K75/M75</f>
        <v>2000.3670677701496</v>
      </c>
    </row>
    <row r="76" spans="1:15">
      <c r="A76" t="s">
        <v>34</v>
      </c>
      <c r="B76" s="49" t="str">
        <f>VLOOKUP(A76,'MANO DE OBRA'!A9:D70,3,FALSE)</f>
        <v>Oficial (3)</v>
      </c>
      <c r="C76" s="47"/>
      <c r="D76" s="47"/>
      <c r="E76" s="47"/>
      <c r="F76" s="47"/>
      <c r="G76" s="47"/>
      <c r="H76" s="47"/>
      <c r="I76" s="292">
        <f>K76/J76*100</f>
        <v>173004.71937471567</v>
      </c>
      <c r="J76" s="293">
        <v>185</v>
      </c>
      <c r="K76" s="294">
        <f>VLOOKUP(A76,'MANO DE OBRA'!A9:D101,4,FALSE)</f>
        <v>320058.73084322398</v>
      </c>
      <c r="L76" s="50"/>
      <c r="M76" s="300">
        <v>80</v>
      </c>
      <c r="N76" s="395">
        <f>K76/M76</f>
        <v>4000.7341355402996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11414.201203310449</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228095.89859526794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45619.179719053587</v>
      </c>
      <c r="M87" s="858"/>
      <c r="N87" s="51"/>
    </row>
    <row r="88" spans="1:14">
      <c r="B88" s="89" t="s">
        <v>973</v>
      </c>
      <c r="C88" s="90"/>
      <c r="D88" s="90"/>
      <c r="E88" s="90"/>
      <c r="F88" s="90"/>
      <c r="G88" s="90"/>
      <c r="H88" s="90"/>
      <c r="I88" s="87"/>
      <c r="J88" s="88"/>
      <c r="K88" s="304">
        <v>0.05</v>
      </c>
      <c r="L88" s="857">
        <f>N82*K88</f>
        <v>11404.794929763397</v>
      </c>
      <c r="M88" s="858"/>
      <c r="N88" s="51"/>
    </row>
    <row r="89" spans="1:14" ht="15.75" thickBot="1">
      <c r="B89" s="91" t="s">
        <v>974</v>
      </c>
      <c r="C89" s="92"/>
      <c r="D89" s="92"/>
      <c r="E89" s="92"/>
      <c r="F89" s="92"/>
      <c r="G89" s="92"/>
      <c r="H89" s="92"/>
      <c r="I89" s="93"/>
      <c r="J89" s="94"/>
      <c r="K89" s="305">
        <v>0.05</v>
      </c>
      <c r="L89" s="859">
        <f>N82*K89</f>
        <v>11404.794929763397</v>
      </c>
      <c r="M89" s="860"/>
      <c r="N89" s="51"/>
    </row>
    <row r="90" spans="1:14" ht="15.75" thickBot="1">
      <c r="B90" s="822" t="s">
        <v>953</v>
      </c>
      <c r="C90" s="823"/>
      <c r="D90" s="823"/>
      <c r="E90" s="823"/>
      <c r="F90" s="823"/>
      <c r="G90" s="823"/>
      <c r="H90" s="823"/>
      <c r="I90" s="823"/>
      <c r="J90" s="823"/>
      <c r="K90" s="823"/>
      <c r="L90" s="823"/>
      <c r="M90" s="824"/>
      <c r="N90" s="52">
        <f>L87+L88+L89</f>
        <v>68428.769578580381</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296524.6681738483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1085</v>
      </c>
      <c r="C31" s="81" t="s">
        <v>2072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117</v>
      </c>
      <c r="B36" s="871" t="str">
        <f>VLOOKUP(A36,EQUIPOS!A6:D154,3,FALSE)</f>
        <v xml:space="preserve">Barredora mecánica de cepillo de 3658 mm ; 6 m3 </v>
      </c>
      <c r="C36" s="872"/>
      <c r="D36" s="872"/>
      <c r="E36" s="872"/>
      <c r="F36" s="872"/>
      <c r="G36" s="872"/>
      <c r="H36" s="873"/>
      <c r="I36" s="267"/>
      <c r="J36" s="268"/>
      <c r="K36" s="269">
        <f>VLOOKUP(A36,EQUIPOS!A6:D163,4,FALSE)</f>
        <v>73022.562835060598</v>
      </c>
      <c r="L36" s="270"/>
      <c r="M36" s="271">
        <v>150</v>
      </c>
      <c r="N36" s="272">
        <f>K36/M36</f>
        <v>486.81708556707065</v>
      </c>
    </row>
    <row r="37" spans="1:14">
      <c r="A37" s="113" t="s">
        <v>148</v>
      </c>
      <c r="B37" s="871" t="str">
        <f>VLOOKUP(A37,EQUIPOS!A7:D154,3,FALSE)</f>
        <v>Cargador : Potencia en el volante 110 hp, Clasificación de RPM del motor 2300.</v>
      </c>
      <c r="C37" s="872"/>
      <c r="D37" s="872"/>
      <c r="E37" s="872"/>
      <c r="F37" s="872"/>
      <c r="G37" s="872"/>
      <c r="H37" s="873"/>
      <c r="I37" s="267"/>
      <c r="J37" s="268"/>
      <c r="K37" s="269">
        <f>VLOOKUP(A37,EQUIPOS!A7:D164,4,FALSE)</f>
        <v>101908.91217138847</v>
      </c>
      <c r="L37" s="270"/>
      <c r="M37" s="271">
        <v>150</v>
      </c>
      <c r="N37" s="272">
        <f>K37/M37</f>
        <v>679.39274780925643</v>
      </c>
    </row>
    <row r="38" spans="1:14">
      <c r="A38" t="s">
        <v>236</v>
      </c>
      <c r="B38" s="871" t="str">
        <f>VLOOKUP(A38,EQUIPOS!A8:D154,3,FALSE)</f>
        <v>Fresadora de pavimento, potencia 255 HP, peso 19 Ton, PROFUNDIDAD DE CORTE 305 mm</v>
      </c>
      <c r="C38" s="872"/>
      <c r="D38" s="872"/>
      <c r="E38" s="872"/>
      <c r="F38" s="872"/>
      <c r="G38" s="872"/>
      <c r="H38" s="873"/>
      <c r="I38" s="267"/>
      <c r="J38" s="268"/>
      <c r="K38" s="269">
        <f>VLOOKUP(A38,EQUIPOS!A8:D165,4,FALSE)</f>
        <v>337908.49825249857</v>
      </c>
      <c r="L38" s="270"/>
      <c r="M38" s="271">
        <v>150</v>
      </c>
      <c r="N38" s="272">
        <f>K38/M38</f>
        <v>2252.7233216833238</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N75*M41</f>
        <v>1.8043666666666667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3420.7375217263175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1233</v>
      </c>
      <c r="B58" s="46" t="str">
        <f>VLOOKUP(A58,TRANSPORTE!A5:D117,3,FALSE)</f>
        <v>Transporte de material fresado</v>
      </c>
      <c r="C58" s="317"/>
      <c r="D58" s="317"/>
      <c r="E58" s="317"/>
      <c r="F58" s="317"/>
      <c r="G58" s="317"/>
      <c r="H58" s="311" t="s">
        <v>1468</v>
      </c>
      <c r="I58" s="279">
        <v>0.13</v>
      </c>
      <c r="J58" s="286">
        <v>1</v>
      </c>
      <c r="K58" s="279">
        <f>I58*J58</f>
        <v>0.13</v>
      </c>
      <c r="L58" s="909">
        <f>VLOOKUP(A58,TRANSPORTE!A5:D117,4,FALSE)</f>
        <v>1234.2754057176401</v>
      </c>
      <c r="M58" s="910"/>
      <c r="N58" s="287">
        <f>K58*L58</f>
        <v>160.45580274329322</v>
      </c>
    </row>
    <row r="59" spans="1:14">
      <c r="B59" s="46"/>
      <c r="C59" s="47"/>
      <c r="D59" s="47"/>
      <c r="E59" s="47"/>
      <c r="F59" s="47"/>
      <c r="G59" s="47"/>
      <c r="H59" s="311"/>
      <c r="I59" s="279"/>
      <c r="J59" s="286"/>
      <c r="K59" s="279"/>
      <c r="L59" s="909"/>
      <c r="M59" s="91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160.45580274329322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1200</v>
      </c>
      <c r="N69" s="395">
        <f>K69/M69</f>
        <v>180.43666666666667</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180.43666666666667</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3761.6299911362771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752.32599822725547</v>
      </c>
      <c r="M82" s="858"/>
      <c r="N82" s="51"/>
    </row>
    <row r="83" spans="1:14">
      <c r="B83" s="89" t="s">
        <v>973</v>
      </c>
      <c r="C83" s="90"/>
      <c r="D83" s="90"/>
      <c r="E83" s="90"/>
      <c r="F83" s="90"/>
      <c r="G83" s="90"/>
      <c r="H83" s="90"/>
      <c r="I83" s="87"/>
      <c r="J83" s="88"/>
      <c r="K83" s="304">
        <v>0.05</v>
      </c>
      <c r="L83" s="857">
        <f>N77*K83</f>
        <v>188.08149955681387</v>
      </c>
      <c r="M83" s="858"/>
      <c r="N83" s="51"/>
    </row>
    <row r="84" spans="1:14" ht="15.75" thickBot="1">
      <c r="B84" s="91" t="s">
        <v>974</v>
      </c>
      <c r="C84" s="92"/>
      <c r="D84" s="92"/>
      <c r="E84" s="92"/>
      <c r="F84" s="92"/>
      <c r="G84" s="92"/>
      <c r="H84" s="92"/>
      <c r="I84" s="93"/>
      <c r="J84" s="94"/>
      <c r="K84" s="305">
        <v>0.05</v>
      </c>
      <c r="L84" s="859">
        <f>N77*K84</f>
        <v>188.08149955681387</v>
      </c>
      <c r="M84" s="860"/>
      <c r="N84" s="51"/>
    </row>
    <row r="85" spans="1:14" ht="15.75" thickBot="1">
      <c r="B85" s="822" t="s">
        <v>953</v>
      </c>
      <c r="C85" s="823"/>
      <c r="D85" s="823"/>
      <c r="E85" s="823"/>
      <c r="F85" s="823"/>
      <c r="G85" s="823"/>
      <c r="H85" s="823"/>
      <c r="I85" s="823"/>
      <c r="J85" s="823"/>
      <c r="K85" s="823"/>
      <c r="L85" s="823"/>
      <c r="M85" s="824"/>
      <c r="N85" s="52">
        <f>L82+L83+L84</f>
        <v>1128.4889973408833</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4890.1189884771602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5" t="s">
        <v>2218</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2219</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8"/>
      <c r="K117" s="888"/>
      <c r="L117" s="888"/>
      <c r="M117" s="888"/>
      <c r="N117" s="889"/>
    </row>
    <row r="118" spans="2:14" ht="15.75" thickBot="1">
      <c r="B118" s="261" t="s">
        <v>2221</v>
      </c>
      <c r="C118" s="393"/>
      <c r="D118" s="393"/>
      <c r="E118" s="57"/>
      <c r="F118" s="57"/>
      <c r="G118" s="57"/>
      <c r="H118" s="57"/>
      <c r="I118" s="57"/>
      <c r="J118" s="890"/>
      <c r="K118" s="890"/>
      <c r="L118" s="890"/>
      <c r="M118" s="890"/>
      <c r="N118" s="891"/>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2017</v>
      </c>
      <c r="C31" s="81" t="s">
        <v>2074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117</v>
      </c>
      <c r="B36" s="871" t="str">
        <f>VLOOKUP(A36,EQUIPOS!A6:D154,3,FALSE)</f>
        <v xml:space="preserve">Barredora mecánica de cepillo de 3658 mm ; 6 m3 </v>
      </c>
      <c r="C36" s="872"/>
      <c r="D36" s="872"/>
      <c r="E36" s="872"/>
      <c r="F36" s="872"/>
      <c r="G36" s="872"/>
      <c r="H36" s="873"/>
      <c r="I36" s="267"/>
      <c r="J36" s="268"/>
      <c r="K36" s="269">
        <f>VLOOKUP(A36,EQUIPOS!A6:D163,4,FALSE)</f>
        <v>73022.562835060598</v>
      </c>
      <c r="L36" s="270"/>
      <c r="M36" s="271">
        <v>300</v>
      </c>
      <c r="N36" s="272">
        <f>K36/M36</f>
        <v>243.40854278353532</v>
      </c>
    </row>
    <row r="37" spans="1:14">
      <c r="A37" s="113" t="s">
        <v>148</v>
      </c>
      <c r="B37" s="871" t="str">
        <f>VLOOKUP(A37,EQUIPOS!A7:D154,3,FALSE)</f>
        <v>Cargador : Potencia en el volante 110 hp, Clasificación de RPM del motor 2300.</v>
      </c>
      <c r="C37" s="872"/>
      <c r="D37" s="872"/>
      <c r="E37" s="872"/>
      <c r="F37" s="872"/>
      <c r="G37" s="872"/>
      <c r="H37" s="873"/>
      <c r="I37" s="267"/>
      <c r="J37" s="268"/>
      <c r="K37" s="269">
        <f>VLOOKUP(A37,EQUIPOS!A7:D164,4,FALSE)</f>
        <v>101908.91217138847</v>
      </c>
      <c r="L37" s="270"/>
      <c r="M37" s="271">
        <v>300</v>
      </c>
      <c r="N37" s="272">
        <f>K37/M37</f>
        <v>339.69637390462822</v>
      </c>
    </row>
    <row r="38" spans="1:14">
      <c r="A38" t="s">
        <v>236</v>
      </c>
      <c r="B38" s="871" t="str">
        <f>VLOOKUP(A38,EQUIPOS!A8:D154,3,FALSE)</f>
        <v>Fresadora de pavimento, potencia 255 HP, peso 19 Ton, PROFUNDIDAD DE CORTE 305 mm</v>
      </c>
      <c r="C38" s="872"/>
      <c r="D38" s="872"/>
      <c r="E38" s="872"/>
      <c r="F38" s="872"/>
      <c r="G38" s="872"/>
      <c r="H38" s="873"/>
      <c r="I38" s="267"/>
      <c r="J38" s="268"/>
      <c r="K38" s="269">
        <f>VLOOKUP(A38,EQUIPOS!A8:D165,4,FALSE)</f>
        <v>337908.49825249857</v>
      </c>
      <c r="L38" s="270"/>
      <c r="M38" s="271">
        <v>300</v>
      </c>
      <c r="N38" s="272">
        <f>K38/M38</f>
        <v>1126.3616608416619</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N75*M41</f>
        <v>0.90218333333333334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1710.3687608631587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1233</v>
      </c>
      <c r="B58" s="46" t="str">
        <f>VLOOKUP(A58,TRANSPORTE!A5:D117,3,FALSE)</f>
        <v>Transporte de material fresado</v>
      </c>
      <c r="C58" s="317"/>
      <c r="D58" s="317"/>
      <c r="E58" s="317"/>
      <c r="F58" s="317"/>
      <c r="G58" s="317"/>
      <c r="H58" s="311" t="s">
        <v>1468</v>
      </c>
      <c r="I58" s="413">
        <v>6.5000000000000002E-2</v>
      </c>
      <c r="J58" s="286">
        <v>1</v>
      </c>
      <c r="K58" s="413">
        <f>I58*J58</f>
        <v>6.5000000000000002E-2</v>
      </c>
      <c r="L58" s="909">
        <f>VLOOKUP(A58,TRANSPORTE!A5:D117,4,FALSE)</f>
        <v>1234.2754057176401</v>
      </c>
      <c r="M58" s="910"/>
      <c r="N58" s="287">
        <f>K58*L58</f>
        <v>80.22790137164661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80.22790137164661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2400</v>
      </c>
      <c r="N69" s="395">
        <f>K69/M69</f>
        <v>90.218333333333334</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90.218333333333334</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1880.8149955681386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376.16299911362773</v>
      </c>
      <c r="M82" s="858"/>
      <c r="N82" s="51"/>
    </row>
    <row r="83" spans="1:14">
      <c r="B83" s="89" t="s">
        <v>973</v>
      </c>
      <c r="C83" s="90"/>
      <c r="D83" s="90"/>
      <c r="E83" s="90"/>
      <c r="F83" s="90"/>
      <c r="G83" s="90"/>
      <c r="H83" s="90"/>
      <c r="I83" s="87"/>
      <c r="J83" s="88"/>
      <c r="K83" s="304">
        <v>0.05</v>
      </c>
      <c r="L83" s="857">
        <f>N77*K83</f>
        <v>94.040749778406934</v>
      </c>
      <c r="M83" s="858"/>
      <c r="N83" s="51"/>
    </row>
    <row r="84" spans="1:14" ht="15.75" thickBot="1">
      <c r="B84" s="91" t="s">
        <v>974</v>
      </c>
      <c r="C84" s="92"/>
      <c r="D84" s="92"/>
      <c r="E84" s="92"/>
      <c r="F84" s="92"/>
      <c r="G84" s="92"/>
      <c r="H84" s="92"/>
      <c r="I84" s="93"/>
      <c r="J84" s="94"/>
      <c r="K84" s="305">
        <v>0.05</v>
      </c>
      <c r="L84" s="859">
        <f>N77*K84</f>
        <v>94.040749778406934</v>
      </c>
      <c r="M84" s="860"/>
      <c r="N84" s="51"/>
    </row>
    <row r="85" spans="1:14" ht="15.75" thickBot="1">
      <c r="B85" s="822" t="s">
        <v>953</v>
      </c>
      <c r="C85" s="823"/>
      <c r="D85" s="823"/>
      <c r="E85" s="823"/>
      <c r="F85" s="823"/>
      <c r="G85" s="823"/>
      <c r="H85" s="823"/>
      <c r="I85" s="823"/>
      <c r="J85" s="823"/>
      <c r="K85" s="823"/>
      <c r="L85" s="823"/>
      <c r="M85" s="824"/>
      <c r="N85" s="52">
        <f>L82+L83+L84</f>
        <v>564.24449867044166</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2445.0594942385801</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5" t="s">
        <v>2218</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2219</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8"/>
      <c r="K117" s="888"/>
      <c r="L117" s="888"/>
      <c r="M117" s="888"/>
      <c r="N117" s="889"/>
    </row>
    <row r="118" spans="2:14" ht="15.75" thickBot="1">
      <c r="B118" s="261" t="s">
        <v>2221</v>
      </c>
      <c r="C118" s="393"/>
      <c r="D118" s="393"/>
      <c r="E118" s="57"/>
      <c r="F118" s="57"/>
      <c r="G118" s="57"/>
      <c r="H118" s="57"/>
      <c r="I118" s="57"/>
      <c r="J118" s="890"/>
      <c r="K118" s="890"/>
      <c r="L118" s="890"/>
      <c r="M118" s="890"/>
      <c r="N118" s="891"/>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1086</v>
      </c>
      <c r="C31" s="81" t="s">
        <v>2075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63754.972517069342</v>
      </c>
      <c r="L36" s="270"/>
      <c r="M36" s="271">
        <v>18</v>
      </c>
      <c r="N36" s="272">
        <f>K36/M36</f>
        <v>3541.9429176149633</v>
      </c>
    </row>
    <row r="37" spans="1:14">
      <c r="A37" s="113" t="s">
        <v>154</v>
      </c>
      <c r="B37" s="871" t="str">
        <f>VLOOKUP(A37,EQUIPOS!A7:D154,3,FALSE)</f>
        <v>Carrotanque Irrigador de asfalto, 1000 GALONES DE CAPACIDAD</v>
      </c>
      <c r="C37" s="872"/>
      <c r="D37" s="872"/>
      <c r="E37" s="872"/>
      <c r="F37" s="872"/>
      <c r="G37" s="872"/>
      <c r="H37" s="873"/>
      <c r="I37" s="267"/>
      <c r="J37" s="268"/>
      <c r="K37" s="269">
        <f>VLOOKUP(A37,EQUIPOS!A7:D164,4,FALSE)</f>
        <v>91181.65825861074</v>
      </c>
      <c r="L37" s="270"/>
      <c r="M37" s="271">
        <v>18</v>
      </c>
      <c r="N37" s="272">
        <f>K37/M37</f>
        <v>5065.64768103393</v>
      </c>
    </row>
    <row r="38" spans="1:14">
      <c r="A38" t="s">
        <v>269</v>
      </c>
      <c r="B38" s="871" t="str">
        <f>VLOOKUP(A38,EQUIPOS!A8:D154,3,FALSE)</f>
        <v>Motoniveladora  potencia 215 HP, ancho de cuchilla 4,27 m, peso 18 ton.</v>
      </c>
      <c r="C38" s="872"/>
      <c r="D38" s="872"/>
      <c r="E38" s="872"/>
      <c r="F38" s="872"/>
      <c r="G38" s="872"/>
      <c r="H38" s="873"/>
      <c r="I38" s="267"/>
      <c r="J38" s="268"/>
      <c r="K38" s="269">
        <f>VLOOKUP(A38,EQUIPOS!A8:D165,4,FALSE)</f>
        <v>184508.76729977701</v>
      </c>
      <c r="L38" s="270"/>
      <c r="M38" s="271">
        <v>18</v>
      </c>
      <c r="N38" s="272">
        <f>K38/M38</f>
        <v>10250.487072209835</v>
      </c>
    </row>
    <row r="39" spans="1:14">
      <c r="A39" t="s">
        <v>299</v>
      </c>
      <c r="B39" s="871" t="str">
        <f>VLOOKUP(A39,EQUIPOS!A9:D154,3,FALSE)</f>
        <v xml:space="preserve">Recicladora, potencia 430HP </v>
      </c>
      <c r="C39" s="872"/>
      <c r="D39" s="872"/>
      <c r="E39" s="872"/>
      <c r="F39" s="872"/>
      <c r="G39" s="872"/>
      <c r="H39" s="873"/>
      <c r="I39" s="874"/>
      <c r="J39" s="875"/>
      <c r="K39" s="269">
        <f>VLOOKUP(A39,EQUIPOS!A9:D166,4,FALSE)</f>
        <v>458053.74207560916</v>
      </c>
      <c r="L39" s="876">
        <v>18</v>
      </c>
      <c r="M39" s="877"/>
      <c r="N39" s="272">
        <f>K39/L39</f>
        <v>25447.430115311621</v>
      </c>
    </row>
    <row r="40" spans="1:14">
      <c r="A40" t="s">
        <v>365</v>
      </c>
      <c r="B40" s="871" t="str">
        <f>VLOOKUP(A40,EQUIPOS!A10:D154,3,FALSE)</f>
        <v xml:space="preserve">Vibrocompatador, potencia 153 HP, peso 10 Ton. </v>
      </c>
      <c r="C40" s="872"/>
      <c r="D40" s="872"/>
      <c r="E40" s="872"/>
      <c r="F40" s="872"/>
      <c r="G40" s="872"/>
      <c r="H40" s="873"/>
      <c r="I40" s="36"/>
      <c r="J40" s="37"/>
      <c r="K40" s="269">
        <f>VLOOKUP(A40,EQUIPOS!A10:D167,4,FALSE)</f>
        <v>101908.91217138847</v>
      </c>
      <c r="L40" s="276"/>
      <c r="M40" s="277">
        <v>18</v>
      </c>
      <c r="N40" s="272">
        <f>K40/M40</f>
        <v>5661.6062317438036</v>
      </c>
    </row>
    <row r="41" spans="1:14">
      <c r="B41" s="879" t="s">
        <v>952</v>
      </c>
      <c r="C41" s="880"/>
      <c r="D41" s="880"/>
      <c r="E41" s="38"/>
      <c r="F41" s="39"/>
      <c r="G41" s="39"/>
      <c r="H41" s="40"/>
      <c r="I41" s="36"/>
      <c r="J41" s="37"/>
      <c r="K41" s="279"/>
      <c r="L41" s="276"/>
      <c r="M41" s="401">
        <v>0.01</v>
      </c>
      <c r="N41" s="344">
        <f>N75*M41</f>
        <v>29.963350251000556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49997.077368165155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802</v>
      </c>
      <c r="B48" s="43" t="str">
        <f>VLOOKUP(A48,MATERIALES!A5:D373,3,FALSE)</f>
        <v>Arena lavada</v>
      </c>
      <c r="C48" s="281"/>
      <c r="D48" s="281"/>
      <c r="E48" s="281"/>
      <c r="F48" s="281"/>
      <c r="G48" s="281"/>
      <c r="H48" s="281"/>
      <c r="I48" s="268"/>
      <c r="J48" s="224" t="str">
        <f>VLOOKUP(A48,MATERIALES!A4:D640,2,FALSE)</f>
        <v>m3</v>
      </c>
      <c r="K48" s="282">
        <v>3.5000000000000003E-2</v>
      </c>
      <c r="L48" s="267"/>
      <c r="M48" s="402">
        <f>VLOOKUP(A48,MATERIALES!A5:D396,4,FALSE)</f>
        <v>56754.33638766381</v>
      </c>
      <c r="N48" s="272">
        <f>K48*M48</f>
        <v>1986.4017735682335</v>
      </c>
    </row>
    <row r="49" spans="1:14">
      <c r="A49" s="108" t="s">
        <v>763</v>
      </c>
      <c r="B49" s="43" t="str">
        <f>VLOOKUP(A49,MATERIALES!A6:D373,3,FALSE)</f>
        <v>Agregado petreo para mezclas asfálticas</v>
      </c>
      <c r="C49" s="281"/>
      <c r="D49" s="281"/>
      <c r="E49" s="281"/>
      <c r="F49" s="281"/>
      <c r="G49" s="281"/>
      <c r="H49" s="281"/>
      <c r="I49" s="268"/>
      <c r="J49" s="224" t="str">
        <f>VLOOKUP(A49,MATERIALES!A5:D641,2,FALSE)</f>
        <v>m3</v>
      </c>
      <c r="K49" s="282">
        <v>0.25</v>
      </c>
      <c r="L49" s="267"/>
      <c r="M49" s="402">
        <f>VLOOKUP(A49,MATERIALES!A6:D397,4,FALSE)</f>
        <v>59702.613602607387</v>
      </c>
      <c r="N49" s="272">
        <f>K49*M49</f>
        <v>14925.653400651847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16912.055174220081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1317</v>
      </c>
      <c r="B58" s="46" t="str">
        <f>VLOOKUP(A58,TRANSPORTE!A5:D117,3,FALSE)</f>
        <v>Transporte de agregados pétreos</v>
      </c>
      <c r="C58" s="317"/>
      <c r="D58" s="317"/>
      <c r="E58" s="317"/>
      <c r="F58" s="317"/>
      <c r="G58" s="317"/>
      <c r="H58" s="311" t="s">
        <v>1468</v>
      </c>
      <c r="I58" s="413">
        <v>0.28500000000000003</v>
      </c>
      <c r="J58" s="286">
        <v>1</v>
      </c>
      <c r="K58" s="413">
        <f>I58*J58</f>
        <v>0.28500000000000003</v>
      </c>
      <c r="L58" s="909">
        <f>VLOOKUP(A58,TRANSPORTE!A5:D117,4,FALSE)</f>
        <v>1234.2754057176401</v>
      </c>
      <c r="M58" s="910"/>
      <c r="N58" s="287">
        <f>K58*L58</f>
        <v>351.76849062952743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351.76849062952743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15</v>
      </c>
      <c r="B69" s="49" t="str">
        <f>VLOOKUP(A69,'MANO DE OBRA'!A8:D68,3,FALSE)</f>
        <v>Obrero (6)</v>
      </c>
      <c r="C69" s="47"/>
      <c r="D69" s="47"/>
      <c r="E69" s="47"/>
      <c r="F69" s="47"/>
      <c r="G69" s="47"/>
      <c r="H69" s="47"/>
      <c r="I69" s="292">
        <f>K69/J69*100</f>
        <v>175560</v>
      </c>
      <c r="J69" s="293">
        <v>185</v>
      </c>
      <c r="K69" s="294">
        <f>VLOOKUP(A69,'MANO DE OBRA'!A8:D99,4,FALSE)</f>
        <v>324786</v>
      </c>
      <c r="L69" s="50"/>
      <c r="M69" s="295">
        <v>144</v>
      </c>
      <c r="N69" s="395">
        <f>K69/M69</f>
        <v>2255.4583333333335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144</v>
      </c>
      <c r="N70" s="395">
        <f>K70/M70</f>
        <v>740.87669176672216</v>
      </c>
    </row>
    <row r="71" spans="1:15">
      <c r="B71" s="49"/>
      <c r="C71" s="47"/>
      <c r="D71" s="47"/>
      <c r="E71" s="47"/>
      <c r="F71" s="47"/>
      <c r="G71" s="47"/>
      <c r="H71" s="47"/>
      <c r="I71" s="292"/>
      <c r="J71" s="293"/>
      <c r="K71" s="294"/>
      <c r="L71" s="50"/>
      <c r="M71" s="300"/>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2996.3350251000556</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70257.236058114824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14051.447211622966</v>
      </c>
      <c r="M82" s="858"/>
      <c r="N82" s="51"/>
    </row>
    <row r="83" spans="1:14">
      <c r="B83" s="89" t="s">
        <v>973</v>
      </c>
      <c r="C83" s="90"/>
      <c r="D83" s="90"/>
      <c r="E83" s="90"/>
      <c r="F83" s="90"/>
      <c r="G83" s="90"/>
      <c r="H83" s="90"/>
      <c r="I83" s="87"/>
      <c r="J83" s="88"/>
      <c r="K83" s="304">
        <v>0.05</v>
      </c>
      <c r="L83" s="857">
        <f>N77*K83</f>
        <v>3512.8618029057416</v>
      </c>
      <c r="M83" s="858"/>
      <c r="N83" s="51"/>
    </row>
    <row r="84" spans="1:14" ht="15.75" thickBot="1">
      <c r="B84" s="91" t="s">
        <v>974</v>
      </c>
      <c r="C84" s="92"/>
      <c r="D84" s="92"/>
      <c r="E84" s="92"/>
      <c r="F84" s="92"/>
      <c r="G84" s="92"/>
      <c r="H84" s="92"/>
      <c r="I84" s="93"/>
      <c r="J84" s="94"/>
      <c r="K84" s="305">
        <v>0.05</v>
      </c>
      <c r="L84" s="859">
        <f>N77*K84</f>
        <v>3512.8618029057416</v>
      </c>
      <c r="M84" s="860"/>
      <c r="N84" s="51"/>
    </row>
    <row r="85" spans="1:14" ht="15.75" thickBot="1">
      <c r="B85" s="822" t="s">
        <v>953</v>
      </c>
      <c r="C85" s="823"/>
      <c r="D85" s="823"/>
      <c r="E85" s="823"/>
      <c r="F85" s="823"/>
      <c r="G85" s="823"/>
      <c r="H85" s="823"/>
      <c r="I85" s="823"/>
      <c r="J85" s="823"/>
      <c r="K85" s="823"/>
      <c r="L85" s="823"/>
      <c r="M85" s="824"/>
      <c r="N85" s="52">
        <f>L82+L83+L84</f>
        <v>21077.170817434446</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91334.406875549263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5" t="s">
        <v>2218</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2219</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8"/>
      <c r="K117" s="888"/>
      <c r="L117" s="888"/>
      <c r="M117" s="888"/>
      <c r="N117" s="889"/>
    </row>
    <row r="118" spans="2:14" ht="15.75" thickBot="1">
      <c r="B118" s="261" t="s">
        <v>2221</v>
      </c>
      <c r="C118" s="393"/>
      <c r="D118" s="393"/>
      <c r="E118" s="57"/>
      <c r="F118" s="57"/>
      <c r="G118" s="57"/>
      <c r="H118" s="57"/>
      <c r="I118" s="57"/>
      <c r="J118" s="890"/>
      <c r="K118" s="890"/>
      <c r="L118" s="890"/>
      <c r="M118" s="890"/>
      <c r="N118" s="891"/>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1087</v>
      </c>
      <c r="C31" s="81" t="s">
        <v>2076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63754.972517069342</v>
      </c>
      <c r="L36" s="270"/>
      <c r="M36" s="271">
        <v>12</v>
      </c>
      <c r="N36" s="272">
        <f>K36/M36</f>
        <v>5312.9143764224455</v>
      </c>
    </row>
    <row r="37" spans="1:14">
      <c r="A37" s="113" t="s">
        <v>154</v>
      </c>
      <c r="B37" s="320" t="str">
        <f>VLOOKUP(A37,EQUIPOS!A6:D154,3,FALSE)</f>
        <v>Carrotanque Irrigador de asfalto, 1000 GALONES DE CAPACIDAD</v>
      </c>
      <c r="C37" s="321"/>
      <c r="D37" s="321"/>
      <c r="E37" s="321"/>
      <c r="F37" s="321"/>
      <c r="G37" s="321"/>
      <c r="H37" s="322"/>
      <c r="I37" s="267"/>
      <c r="J37" s="268"/>
      <c r="K37" s="269">
        <f>VLOOKUP(A37,EQUIPOS!A6:D163,4,FALSE)</f>
        <v>91181.65825861074</v>
      </c>
      <c r="L37" s="270"/>
      <c r="M37" s="271">
        <v>12</v>
      </c>
      <c r="N37" s="272">
        <f>K37/M37</f>
        <v>7598.471521550895</v>
      </c>
    </row>
    <row r="38" spans="1:14">
      <c r="A38" s="113" t="s">
        <v>269</v>
      </c>
      <c r="B38" s="320" t="str">
        <f>VLOOKUP(A38,EQUIPOS!A6:D154,3,FALSE)</f>
        <v>Motoniveladora  potencia 215 HP, ancho de cuchilla 4,27 m, peso 18 ton.</v>
      </c>
      <c r="C38" s="321"/>
      <c r="D38" s="321"/>
      <c r="E38" s="321"/>
      <c r="F38" s="321"/>
      <c r="G38" s="321"/>
      <c r="H38" s="322"/>
      <c r="I38" s="267"/>
      <c r="J38" s="268"/>
      <c r="K38" s="269">
        <f>VLOOKUP(A38,EQUIPOS!A6:D163,4,FALSE)</f>
        <v>184508.76729977701</v>
      </c>
      <c r="L38" s="270"/>
      <c r="M38" s="271">
        <v>12</v>
      </c>
      <c r="N38" s="272">
        <f>K38/M38</f>
        <v>15375.73060831475</v>
      </c>
    </row>
    <row r="39" spans="1:14">
      <c r="A39" s="113" t="s">
        <v>299</v>
      </c>
      <c r="B39" s="871" t="str">
        <f>VLOOKUP(A39,EQUIPOS!A7:D154,3,FALSE)</f>
        <v xml:space="preserve">Recicladora, potencia 430HP </v>
      </c>
      <c r="C39" s="872"/>
      <c r="D39" s="872"/>
      <c r="E39" s="872"/>
      <c r="F39" s="872"/>
      <c r="G39" s="872"/>
      <c r="H39" s="873"/>
      <c r="I39" s="267"/>
      <c r="J39" s="268"/>
      <c r="K39" s="269">
        <f>VLOOKUP(A39,EQUIPOS!A7:D164,4,FALSE)</f>
        <v>458053.74207560916</v>
      </c>
      <c r="L39" s="270"/>
      <c r="M39" s="271">
        <v>12</v>
      </c>
      <c r="N39" s="272">
        <f>K39/M39</f>
        <v>38171.14517296743</v>
      </c>
    </row>
    <row r="40" spans="1:14">
      <c r="A40" t="s">
        <v>365</v>
      </c>
      <c r="B40" s="871" t="str">
        <f>VLOOKUP(A40,EQUIPOS!A8:D154,3,FALSE)</f>
        <v xml:space="preserve">Vibrocompatador, potencia 153 HP, peso 10 Ton. </v>
      </c>
      <c r="C40" s="872"/>
      <c r="D40" s="872"/>
      <c r="E40" s="872"/>
      <c r="F40" s="872"/>
      <c r="G40" s="872"/>
      <c r="H40" s="873"/>
      <c r="I40" s="267"/>
      <c r="J40" s="268"/>
      <c r="K40" s="269">
        <f>VLOOKUP(A40,EQUIPOS!A8:D165,4,FALSE)</f>
        <v>101908.91217138847</v>
      </c>
      <c r="L40" s="270"/>
      <c r="M40" s="271">
        <v>12</v>
      </c>
      <c r="N40" s="272">
        <f>K40/M40</f>
        <v>8492.409347615705</v>
      </c>
    </row>
    <row r="41" spans="1:14">
      <c r="B41" s="871"/>
      <c r="C41" s="872"/>
      <c r="D41" s="872"/>
      <c r="E41" s="872"/>
      <c r="F41" s="872"/>
      <c r="G41" s="872"/>
      <c r="H41" s="873"/>
      <c r="I41" s="874"/>
      <c r="J41" s="875"/>
      <c r="K41" s="269"/>
      <c r="L41" s="876"/>
      <c r="M41" s="877"/>
      <c r="N41" s="272"/>
    </row>
    <row r="42" spans="1:14">
      <c r="B42" s="871"/>
      <c r="C42" s="872"/>
      <c r="D42" s="872"/>
      <c r="E42" s="878"/>
      <c r="F42" s="872"/>
      <c r="G42" s="872"/>
      <c r="H42" s="873"/>
      <c r="I42" s="36"/>
      <c r="J42" s="37"/>
      <c r="K42" s="274"/>
      <c r="L42" s="276"/>
      <c r="M42" s="277"/>
      <c r="N42" s="278"/>
    </row>
    <row r="43" spans="1:14">
      <c r="B43" s="879" t="s">
        <v>952</v>
      </c>
      <c r="C43" s="957"/>
      <c r="D43" s="957"/>
      <c r="E43" s="38"/>
      <c r="F43" s="39"/>
      <c r="G43" s="39"/>
      <c r="H43" s="40"/>
      <c r="I43" s="36"/>
      <c r="J43" s="37"/>
      <c r="K43" s="279"/>
      <c r="L43" s="276"/>
      <c r="M43" s="401">
        <v>0.1</v>
      </c>
      <c r="N43" s="344">
        <f>N77*M43</f>
        <v>449.45025376500837</v>
      </c>
    </row>
    <row r="44" spans="1:14" ht="15.75" thickBot="1">
      <c r="B44" s="871"/>
      <c r="C44" s="872"/>
      <c r="D44" s="872"/>
      <c r="E44" s="872"/>
      <c r="F44" s="872"/>
      <c r="G44" s="872"/>
      <c r="H44" s="873"/>
      <c r="I44" s="881"/>
      <c r="J44" s="882"/>
      <c r="K44" s="41"/>
      <c r="L44" s="883"/>
      <c r="M44" s="884"/>
      <c r="N44" s="105"/>
    </row>
    <row r="45" spans="1:14" ht="15.75" thickBot="1">
      <c r="B45" s="822" t="s">
        <v>953</v>
      </c>
      <c r="C45" s="823"/>
      <c r="D45" s="823"/>
      <c r="E45" s="823"/>
      <c r="F45" s="823"/>
      <c r="G45" s="823"/>
      <c r="H45" s="823"/>
      <c r="I45" s="823"/>
      <c r="J45" s="823"/>
      <c r="K45" s="823"/>
      <c r="L45" s="823"/>
      <c r="M45" s="824"/>
      <c r="N45" s="394">
        <f>SUM(N36:N44)</f>
        <v>75400.121280636231</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67" t="s">
        <v>944</v>
      </c>
      <c r="C49" s="868"/>
      <c r="D49" s="868"/>
      <c r="E49" s="868"/>
      <c r="F49" s="868"/>
      <c r="G49" s="868"/>
      <c r="H49" s="868"/>
      <c r="I49" s="902"/>
      <c r="J49" s="315" t="s">
        <v>945</v>
      </c>
      <c r="K49" s="85" t="s">
        <v>946</v>
      </c>
      <c r="L49" s="903" t="s">
        <v>955</v>
      </c>
      <c r="M49" s="902"/>
      <c r="N49" s="86" t="s">
        <v>951</v>
      </c>
    </row>
    <row r="50" spans="1:14">
      <c r="A50" t="s">
        <v>774</v>
      </c>
      <c r="B50" s="43" t="str">
        <f>VLOOKUP(A50,MATERIALES!A5:D373,3,FALSE)</f>
        <v>Agua</v>
      </c>
      <c r="C50" s="281"/>
      <c r="D50" s="281"/>
      <c r="E50" s="281"/>
      <c r="F50" s="281"/>
      <c r="G50" s="281"/>
      <c r="H50" s="281"/>
      <c r="I50" s="268"/>
      <c r="J50" s="224" t="str">
        <f>VLOOKUP(A50,MATERIALES!A4:D640,2,FALSE)</f>
        <v>lt</v>
      </c>
      <c r="K50" s="282">
        <v>75</v>
      </c>
      <c r="L50" s="267"/>
      <c r="M50" s="402">
        <f>VLOOKUP(A50,MATERIALES!A5:D396,4,FALSE)</f>
        <v>48.278039394701032</v>
      </c>
      <c r="N50" s="272">
        <f>K50*M50</f>
        <v>3620.8529546025775</v>
      </c>
    </row>
    <row r="51" spans="1:14">
      <c r="A51" t="s">
        <v>807</v>
      </c>
      <c r="B51" s="43" t="str">
        <f>VLOOKUP(A51,MATERIALES!A5:D373,3,FALSE)</f>
        <v xml:space="preserve">Cemento Asfáltico </v>
      </c>
      <c r="C51" s="281"/>
      <c r="D51" s="281"/>
      <c r="E51" s="281"/>
      <c r="F51" s="281"/>
      <c r="G51" s="281"/>
      <c r="H51" s="281"/>
      <c r="I51" s="268"/>
      <c r="J51" s="224" t="str">
        <f>VLOOKUP(A51,MATERIALES!A4:D640,2,FALSE)</f>
        <v>kg</v>
      </c>
      <c r="K51" s="282">
        <v>1.3</v>
      </c>
      <c r="L51" s="267"/>
      <c r="M51" s="402">
        <f>VLOOKUP(A51,MATERIALES!A5:D396,4,FALSE)</f>
        <v>1113.7117179449353</v>
      </c>
      <c r="N51" s="272">
        <f>K51*M51</f>
        <v>1447.8252333284161</v>
      </c>
    </row>
    <row r="52" spans="1:14">
      <c r="B52" s="43"/>
      <c r="C52" s="281"/>
      <c r="D52" s="281"/>
      <c r="E52" s="281"/>
      <c r="F52" s="281"/>
      <c r="G52" s="281"/>
      <c r="H52" s="281"/>
      <c r="I52" s="268"/>
      <c r="J52" s="224"/>
      <c r="K52" s="282"/>
      <c r="L52" s="267"/>
      <c r="M52" s="283"/>
      <c r="N52" s="284"/>
    </row>
    <row r="53" spans="1:14">
      <c r="B53" s="43"/>
      <c r="C53" s="281"/>
      <c r="D53" s="281"/>
      <c r="E53" s="281"/>
      <c r="F53" s="281"/>
      <c r="G53" s="281"/>
      <c r="H53" s="281"/>
      <c r="I53" s="268"/>
      <c r="J53" s="224"/>
      <c r="K53" s="282"/>
      <c r="L53" s="267"/>
      <c r="M53" s="283"/>
      <c r="N53" s="284"/>
    </row>
    <row r="54" spans="1:14" ht="15.75" thickBot="1">
      <c r="B54" s="904"/>
      <c r="C54" s="905"/>
      <c r="D54" s="905"/>
      <c r="E54" s="905"/>
      <c r="F54" s="905"/>
      <c r="G54" s="905"/>
      <c r="H54" s="905"/>
      <c r="I54" s="875"/>
      <c r="J54" s="42"/>
      <c r="K54" s="44"/>
      <c r="L54" s="906"/>
      <c r="M54" s="907"/>
      <c r="N54" s="45"/>
    </row>
    <row r="55" spans="1:14" ht="15.75" thickBot="1">
      <c r="B55" s="822" t="s">
        <v>953</v>
      </c>
      <c r="C55" s="823"/>
      <c r="D55" s="823"/>
      <c r="E55" s="823"/>
      <c r="F55" s="823"/>
      <c r="G55" s="823"/>
      <c r="H55" s="823"/>
      <c r="I55" s="823"/>
      <c r="J55" s="823"/>
      <c r="K55" s="823"/>
      <c r="L55" s="823"/>
      <c r="M55" s="824"/>
      <c r="N55" s="394">
        <f>SUM(N50:N54)</f>
        <v>5068.6781879309938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295">
        <v>96</v>
      </c>
      <c r="N71" s="395">
        <f>K71/M71</f>
        <v>1111.3150376500832</v>
      </c>
      <c r="O71" s="106"/>
    </row>
    <row r="72" spans="1:15">
      <c r="A72" t="s">
        <v>15</v>
      </c>
      <c r="B72" s="49" t="str">
        <f>VLOOKUP(A72,'MANO DE OBRA'!A8:D69,3,FALSE)</f>
        <v>Obrero (6)</v>
      </c>
      <c r="C72" s="47"/>
      <c r="D72" s="47"/>
      <c r="E72" s="47"/>
      <c r="F72" s="47"/>
      <c r="G72" s="47"/>
      <c r="H72" s="47"/>
      <c r="I72" s="292">
        <f>K72/J72*100</f>
        <v>175560</v>
      </c>
      <c r="J72" s="293">
        <v>185</v>
      </c>
      <c r="K72" s="294">
        <f>VLOOKUP(A72,'MANO DE OBRA'!A8:D100,4,FALSE)</f>
        <v>324786</v>
      </c>
      <c r="L72" s="50"/>
      <c r="M72" s="299">
        <v>96</v>
      </c>
      <c r="N72" s="395">
        <f>K72/M72</f>
        <v>3383.1875</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4494.5025376500835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N45+N55+N66+N77</f>
        <v>84963.302006217316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16992.660401243465</v>
      </c>
      <c r="M84" s="858"/>
      <c r="N84" s="51"/>
    </row>
    <row r="85" spans="1:14">
      <c r="B85" s="89" t="s">
        <v>973</v>
      </c>
      <c r="C85" s="90"/>
      <c r="D85" s="90"/>
      <c r="E85" s="90"/>
      <c r="F85" s="90"/>
      <c r="G85" s="90"/>
      <c r="H85" s="90"/>
      <c r="I85" s="87"/>
      <c r="J85" s="88"/>
      <c r="K85" s="304">
        <v>0.05</v>
      </c>
      <c r="L85" s="857">
        <f>N79*K85</f>
        <v>4248.1651003108664</v>
      </c>
      <c r="M85" s="858"/>
      <c r="N85" s="51"/>
    </row>
    <row r="86" spans="1:14" ht="15.75" thickBot="1">
      <c r="B86" s="91" t="s">
        <v>974</v>
      </c>
      <c r="C86" s="92"/>
      <c r="D86" s="92"/>
      <c r="E86" s="92"/>
      <c r="F86" s="92"/>
      <c r="G86" s="92"/>
      <c r="H86" s="92"/>
      <c r="I86" s="93"/>
      <c r="J86" s="94"/>
      <c r="K86" s="305">
        <v>0.05</v>
      </c>
      <c r="L86" s="859">
        <f>N79*K86</f>
        <v>4248.1651003108664</v>
      </c>
      <c r="M86" s="860"/>
      <c r="N86" s="51"/>
    </row>
    <row r="87" spans="1:14" ht="15.75" thickBot="1">
      <c r="B87" s="822" t="s">
        <v>953</v>
      </c>
      <c r="C87" s="823"/>
      <c r="D87" s="823"/>
      <c r="E87" s="823"/>
      <c r="F87" s="823"/>
      <c r="G87" s="823"/>
      <c r="H87" s="823"/>
      <c r="I87" s="823"/>
      <c r="J87" s="823"/>
      <c r="K87" s="823"/>
      <c r="L87" s="823"/>
      <c r="M87" s="824"/>
      <c r="N87" s="52">
        <f>L84+L85+L86</f>
        <v>25488.9906018652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110452.29260808251</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25" t="s">
        <v>2218</v>
      </c>
      <c r="C106" s="826"/>
      <c r="D106" s="826"/>
      <c r="E106" s="826"/>
      <c r="F106" s="826"/>
      <c r="G106" s="826"/>
      <c r="H106" s="826"/>
      <c r="I106" s="826"/>
      <c r="J106" s="826"/>
      <c r="K106" s="826"/>
      <c r="L106" s="826"/>
      <c r="M106" s="826"/>
      <c r="N106" s="827"/>
    </row>
    <row r="107" spans="2:14" ht="15" customHeight="1">
      <c r="B107" s="825"/>
      <c r="C107" s="826"/>
      <c r="D107" s="826"/>
      <c r="E107" s="826"/>
      <c r="F107" s="826"/>
      <c r="G107" s="826"/>
      <c r="H107" s="826"/>
      <c r="I107" s="826"/>
      <c r="J107" s="826"/>
      <c r="K107" s="826"/>
      <c r="L107" s="826"/>
      <c r="M107" s="826"/>
      <c r="N107" s="827"/>
    </row>
    <row r="108" spans="2:14" ht="30" customHeight="1">
      <c r="B108" s="828" t="s">
        <v>2219</v>
      </c>
      <c r="C108" s="829"/>
      <c r="D108" s="829"/>
      <c r="E108" s="829"/>
      <c r="F108" s="829"/>
      <c r="G108" s="829"/>
      <c r="H108" s="829"/>
      <c r="I108" s="829"/>
      <c r="J108" s="829"/>
      <c r="K108" s="829"/>
      <c r="L108" s="829"/>
      <c r="M108" s="829"/>
      <c r="N108" s="830"/>
    </row>
    <row r="109" spans="2:14">
      <c r="B109" s="828"/>
      <c r="C109" s="829"/>
      <c r="D109" s="829"/>
      <c r="E109" s="829"/>
      <c r="F109" s="829"/>
      <c r="G109" s="829"/>
      <c r="H109" s="829"/>
      <c r="I109" s="829"/>
      <c r="J109" s="829"/>
      <c r="K109" s="829"/>
      <c r="L109" s="829"/>
      <c r="M109" s="829"/>
      <c r="N109" s="830"/>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88"/>
      <c r="K119" s="888"/>
      <c r="L119" s="888"/>
      <c r="M119" s="888"/>
      <c r="N119" s="889"/>
    </row>
    <row r="120" spans="2:14" ht="15.75" thickBot="1">
      <c r="B120" s="261" t="s">
        <v>2221</v>
      </c>
      <c r="C120" s="393"/>
      <c r="D120" s="393"/>
      <c r="E120" s="57"/>
      <c r="F120" s="57"/>
      <c r="G120" s="57"/>
      <c r="H120" s="57"/>
      <c r="I120" s="57"/>
      <c r="J120" s="890"/>
      <c r="K120" s="890"/>
      <c r="L120" s="890"/>
      <c r="M120" s="890"/>
      <c r="N120" s="891"/>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1598</v>
      </c>
      <c r="C31" s="81" t="s">
        <v>2077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63754.972517069342</v>
      </c>
      <c r="L36" s="270"/>
      <c r="M36" s="271">
        <v>18</v>
      </c>
      <c r="N36" s="272">
        <f>K36/M36</f>
        <v>3541.9429176149633</v>
      </c>
    </row>
    <row r="37" spans="1:14">
      <c r="A37" s="113" t="s">
        <v>154</v>
      </c>
      <c r="B37" s="871" t="str">
        <f>VLOOKUP(A37,EQUIPOS!A7:D154,3,FALSE)</f>
        <v>Carrotanque Irrigador de asfalto, 1000 GALONES DE CAPACIDAD</v>
      </c>
      <c r="C37" s="872"/>
      <c r="D37" s="872"/>
      <c r="E37" s="872"/>
      <c r="F37" s="872"/>
      <c r="G37" s="872"/>
      <c r="H37" s="873"/>
      <c r="I37" s="267"/>
      <c r="J37" s="268"/>
      <c r="K37" s="269">
        <f>VLOOKUP(A37,EQUIPOS!A7:D164,4,FALSE)</f>
        <v>91181.65825861074</v>
      </c>
      <c r="L37" s="270"/>
      <c r="M37" s="271">
        <v>18</v>
      </c>
      <c r="N37" s="272">
        <f>K37/M37</f>
        <v>5065.64768103393</v>
      </c>
    </row>
    <row r="38" spans="1:14">
      <c r="A38" t="s">
        <v>269</v>
      </c>
      <c r="B38" s="871" t="str">
        <f>VLOOKUP(A38,EQUIPOS!A8:D154,3,FALSE)</f>
        <v>Motoniveladora  potencia 215 HP, ancho de cuchilla 4,27 m, peso 18 ton.</v>
      </c>
      <c r="C38" s="872"/>
      <c r="D38" s="872"/>
      <c r="E38" s="872"/>
      <c r="F38" s="872"/>
      <c r="G38" s="872"/>
      <c r="H38" s="873"/>
      <c r="I38" s="267"/>
      <c r="J38" s="268"/>
      <c r="K38" s="269">
        <f>VLOOKUP(A38,EQUIPOS!A8:D165,4,FALSE)</f>
        <v>184508.76729977701</v>
      </c>
      <c r="L38" s="270"/>
      <c r="M38" s="271">
        <v>18</v>
      </c>
      <c r="N38" s="272">
        <f>K38/M38</f>
        <v>10250.487072209835</v>
      </c>
    </row>
    <row r="39" spans="1:14">
      <c r="A39" t="s">
        <v>299</v>
      </c>
      <c r="B39" s="871" t="str">
        <f>VLOOKUP(A39,EQUIPOS!A9:D154,3,FALSE)</f>
        <v xml:space="preserve">Recicladora, potencia 430HP </v>
      </c>
      <c r="C39" s="872"/>
      <c r="D39" s="872"/>
      <c r="E39" s="872"/>
      <c r="F39" s="872"/>
      <c r="G39" s="872"/>
      <c r="H39" s="873"/>
      <c r="I39" s="874"/>
      <c r="J39" s="875"/>
      <c r="K39" s="269">
        <f>VLOOKUP(A39,EQUIPOS!A9:D166,4,FALSE)</f>
        <v>458053.74207560916</v>
      </c>
      <c r="L39" s="876">
        <v>18</v>
      </c>
      <c r="M39" s="877"/>
      <c r="N39" s="272">
        <f>K39/L39</f>
        <v>25447.430115311621</v>
      </c>
    </row>
    <row r="40" spans="1:14">
      <c r="A40" t="s">
        <v>365</v>
      </c>
      <c r="B40" s="871" t="str">
        <f>VLOOKUP(A40,EQUIPOS!A10:D154,3,FALSE)</f>
        <v xml:space="preserve">Vibrocompatador, potencia 153 HP, peso 10 Ton. </v>
      </c>
      <c r="C40" s="872"/>
      <c r="D40" s="872"/>
      <c r="E40" s="872"/>
      <c r="F40" s="872"/>
      <c r="G40" s="872"/>
      <c r="H40" s="873"/>
      <c r="I40" s="36"/>
      <c r="J40" s="37"/>
      <c r="K40" s="269">
        <f>VLOOKUP(A40,EQUIPOS!A10:D167,4,FALSE)</f>
        <v>101908.91217138847</v>
      </c>
      <c r="L40" s="276"/>
      <c r="M40" s="277">
        <v>18</v>
      </c>
      <c r="N40" s="272">
        <f>K40/M40</f>
        <v>5661.6062317438036</v>
      </c>
    </row>
    <row r="41" spans="1:14">
      <c r="B41" s="320"/>
      <c r="C41" s="321"/>
      <c r="D41" s="321"/>
      <c r="E41" s="321"/>
      <c r="F41" s="323"/>
      <c r="G41" s="323"/>
      <c r="H41" s="125"/>
      <c r="I41" s="36"/>
      <c r="J41" s="37"/>
      <c r="K41" s="274"/>
      <c r="L41" s="276"/>
      <c r="M41" s="277"/>
      <c r="N41" s="272"/>
    </row>
    <row r="42" spans="1:14">
      <c r="B42" s="879" t="s">
        <v>952</v>
      </c>
      <c r="C42" s="880"/>
      <c r="D42" s="880"/>
      <c r="E42" s="38"/>
      <c r="F42" s="39"/>
      <c r="G42" s="39"/>
      <c r="H42" s="40"/>
      <c r="I42" s="36"/>
      <c r="J42" s="37"/>
      <c r="K42" s="279"/>
      <c r="L42" s="276"/>
      <c r="M42" s="401">
        <v>0.01</v>
      </c>
      <c r="N42" s="344">
        <f>N76*M42</f>
        <v>29.963350251000556</v>
      </c>
    </row>
    <row r="43" spans="1:14" ht="15.75" thickBot="1">
      <c r="B43" s="871"/>
      <c r="C43" s="872"/>
      <c r="D43" s="872"/>
      <c r="E43" s="872"/>
      <c r="F43" s="872"/>
      <c r="G43" s="872"/>
      <c r="H43" s="873"/>
      <c r="I43" s="881"/>
      <c r="J43" s="882"/>
      <c r="K43" s="41"/>
      <c r="L43" s="883"/>
      <c r="M43" s="884"/>
      <c r="N43" s="105"/>
    </row>
    <row r="44" spans="1:14" ht="15.75" thickBot="1">
      <c r="B44" s="822" t="s">
        <v>953</v>
      </c>
      <c r="C44" s="823"/>
      <c r="D44" s="823"/>
      <c r="E44" s="823"/>
      <c r="F44" s="823"/>
      <c r="G44" s="823"/>
      <c r="H44" s="823"/>
      <c r="I44" s="823"/>
      <c r="J44" s="823"/>
      <c r="K44" s="823"/>
      <c r="L44" s="823"/>
      <c r="M44" s="824"/>
      <c r="N44" s="394">
        <f>SUM(N36:N43)</f>
        <v>49997.077368165155</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7" t="s">
        <v>944</v>
      </c>
      <c r="C48" s="868"/>
      <c r="D48" s="868"/>
      <c r="E48" s="868"/>
      <c r="F48" s="868"/>
      <c r="G48" s="868"/>
      <c r="H48" s="868"/>
      <c r="I48" s="902"/>
      <c r="J48" s="315" t="s">
        <v>945</v>
      </c>
      <c r="K48" s="85" t="s">
        <v>946</v>
      </c>
      <c r="L48" s="903" t="s">
        <v>955</v>
      </c>
      <c r="M48" s="902"/>
      <c r="N48" s="86" t="s">
        <v>951</v>
      </c>
    </row>
    <row r="49" spans="1:14">
      <c r="A49" t="s">
        <v>565</v>
      </c>
      <c r="B49" s="43" t="str">
        <f>VLOOKUP(A49,MATERIALES!A5:D373,3,FALSE)</f>
        <v>Mezcla densa en Caliente MDC-25</v>
      </c>
      <c r="C49" s="281"/>
      <c r="D49" s="281"/>
      <c r="E49" s="281"/>
      <c r="F49" s="281"/>
      <c r="G49" s="281"/>
      <c r="H49" s="281"/>
      <c r="I49" s="268"/>
      <c r="J49" s="224" t="str">
        <f>VLOOKUP(A49,MATERIALES!A5:D641,2,FALSE)</f>
        <v>m3</v>
      </c>
      <c r="K49" s="282">
        <v>0.153</v>
      </c>
      <c r="L49" s="267"/>
      <c r="M49" s="402">
        <f>VLOOKUP(A49,MATERIALES!A5:D396,4,FALSE)</f>
        <v>375905.34490530583</v>
      </c>
      <c r="N49" s="272">
        <f>K49*M49</f>
        <v>57513.517770511789</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SUM(N49:N53)</f>
        <v>57513.517770511789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909">
        <f>VLOOKUP(A59,TRANSPORTE!A5:D117,4,FALSE)</f>
        <v>1542.84425714705</v>
      </c>
      <c r="M59" s="910"/>
      <c r="N59" s="287">
        <f>K59*L59</f>
        <v>236.05517134349864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236.05517134349864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144</v>
      </c>
      <c r="N70" s="395">
        <f>K70/M70</f>
        <v>2255.4583333333335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2996.3350251000556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N44+N54+N65+N76</f>
        <v>110742.98533512049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22148.5970670241</v>
      </c>
      <c r="M83" s="858"/>
      <c r="N83" s="51"/>
    </row>
    <row r="84" spans="1:14">
      <c r="B84" s="89" t="s">
        <v>973</v>
      </c>
      <c r="C84" s="90"/>
      <c r="D84" s="90"/>
      <c r="E84" s="90"/>
      <c r="F84" s="90"/>
      <c r="G84" s="90"/>
      <c r="H84" s="90"/>
      <c r="I84" s="87"/>
      <c r="J84" s="88"/>
      <c r="K84" s="304">
        <v>0.05</v>
      </c>
      <c r="L84" s="857">
        <f>N78*K84</f>
        <v>5537.1492667560251</v>
      </c>
      <c r="M84" s="858"/>
      <c r="N84" s="51"/>
    </row>
    <row r="85" spans="1:14" ht="15.75" thickBot="1">
      <c r="B85" s="91" t="s">
        <v>974</v>
      </c>
      <c r="C85" s="92"/>
      <c r="D85" s="92"/>
      <c r="E85" s="92"/>
      <c r="F85" s="92"/>
      <c r="G85" s="92"/>
      <c r="H85" s="92"/>
      <c r="I85" s="93"/>
      <c r="J85" s="94"/>
      <c r="K85" s="305">
        <v>0.05</v>
      </c>
      <c r="L85" s="859">
        <f>N78*K85</f>
        <v>5537.1492667560251</v>
      </c>
      <c r="M85" s="860"/>
      <c r="N85" s="51"/>
    </row>
    <row r="86" spans="1:14" ht="15.75" thickBot="1">
      <c r="B86" s="822" t="s">
        <v>953</v>
      </c>
      <c r="C86" s="823"/>
      <c r="D86" s="823"/>
      <c r="E86" s="823"/>
      <c r="F86" s="823"/>
      <c r="G86" s="823"/>
      <c r="H86" s="823"/>
      <c r="I86" s="823"/>
      <c r="J86" s="823"/>
      <c r="K86" s="823"/>
      <c r="L86" s="823"/>
      <c r="M86" s="824"/>
      <c r="N86" s="52">
        <f>L83+L84+L85</f>
        <v>33222.895600536147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143965.88093565663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1599</v>
      </c>
      <c r="C31" s="81" t="s">
        <v>2080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63754.972517069342</v>
      </c>
      <c r="L36" s="270"/>
      <c r="M36" s="271">
        <v>18</v>
      </c>
      <c r="N36" s="272">
        <f>K36/M36</f>
        <v>3541.9429176149633</v>
      </c>
    </row>
    <row r="37" spans="1:14">
      <c r="A37" s="113" t="s">
        <v>154</v>
      </c>
      <c r="B37" s="871" t="str">
        <f>VLOOKUP(A37,EQUIPOS!A7:D154,3,FALSE)</f>
        <v>Carrotanque Irrigador de asfalto, 1000 GALONES DE CAPACIDAD</v>
      </c>
      <c r="C37" s="872"/>
      <c r="D37" s="872"/>
      <c r="E37" s="872"/>
      <c r="F37" s="872"/>
      <c r="G37" s="872"/>
      <c r="H37" s="873"/>
      <c r="I37" s="267"/>
      <c r="J37" s="268"/>
      <c r="K37" s="269">
        <f>VLOOKUP(A37,EQUIPOS!A7:D164,4,FALSE)</f>
        <v>91181.65825861074</v>
      </c>
      <c r="L37" s="270"/>
      <c r="M37" s="271">
        <v>18</v>
      </c>
      <c r="N37" s="272">
        <f>K37/M37</f>
        <v>5065.64768103393</v>
      </c>
    </row>
    <row r="38" spans="1:14">
      <c r="A38" t="s">
        <v>269</v>
      </c>
      <c r="B38" s="871" t="str">
        <f>VLOOKUP(A38,EQUIPOS!A8:D154,3,FALSE)</f>
        <v>Motoniveladora  potencia 215 HP, ancho de cuchilla 4,27 m, peso 18 ton.</v>
      </c>
      <c r="C38" s="872"/>
      <c r="D38" s="872"/>
      <c r="E38" s="872"/>
      <c r="F38" s="872"/>
      <c r="G38" s="872"/>
      <c r="H38" s="873"/>
      <c r="I38" s="267"/>
      <c r="J38" s="268"/>
      <c r="K38" s="269">
        <f>VLOOKUP(A38,EQUIPOS!A8:D165,4,FALSE)</f>
        <v>184508.76729977701</v>
      </c>
      <c r="L38" s="270"/>
      <c r="M38" s="271">
        <v>18</v>
      </c>
      <c r="N38" s="272">
        <f>K38/M38</f>
        <v>10250.487072209835</v>
      </c>
    </row>
    <row r="39" spans="1:14">
      <c r="A39" t="s">
        <v>299</v>
      </c>
      <c r="B39" s="871" t="str">
        <f>VLOOKUP(A39,EQUIPOS!A9:D154,3,FALSE)</f>
        <v xml:space="preserve">Recicladora, potencia 430HP </v>
      </c>
      <c r="C39" s="872"/>
      <c r="D39" s="872"/>
      <c r="E39" s="872"/>
      <c r="F39" s="872"/>
      <c r="G39" s="872"/>
      <c r="H39" s="873"/>
      <c r="I39" s="874"/>
      <c r="J39" s="875"/>
      <c r="K39" s="269">
        <f>VLOOKUP(A39,EQUIPOS!A9:D166,4,FALSE)</f>
        <v>458053.74207560916</v>
      </c>
      <c r="L39" s="876">
        <v>18</v>
      </c>
      <c r="M39" s="877"/>
      <c r="N39" s="272">
        <f>K39/L39</f>
        <v>25447.430115311621</v>
      </c>
    </row>
    <row r="40" spans="1:14">
      <c r="A40" t="s">
        <v>365</v>
      </c>
      <c r="B40" s="871" t="str">
        <f>VLOOKUP(A40,EQUIPOS!A10:D154,3,FALSE)</f>
        <v xml:space="preserve">Vibrocompatador, potencia 153 HP, peso 10 Ton. </v>
      </c>
      <c r="C40" s="872"/>
      <c r="D40" s="872"/>
      <c r="E40" s="872"/>
      <c r="F40" s="872"/>
      <c r="G40" s="872"/>
      <c r="H40" s="873"/>
      <c r="I40" s="36"/>
      <c r="J40" s="37"/>
      <c r="K40" s="269">
        <f>VLOOKUP(A40,EQUIPOS!A10:D167,4,FALSE)</f>
        <v>101908.91217138847</v>
      </c>
      <c r="L40" s="276"/>
      <c r="M40" s="277">
        <v>18</v>
      </c>
      <c r="N40" s="272">
        <f>K40/M40</f>
        <v>5661.6062317438036</v>
      </c>
    </row>
    <row r="41" spans="1:14">
      <c r="B41" s="320"/>
      <c r="C41" s="321"/>
      <c r="D41" s="321"/>
      <c r="E41" s="321"/>
      <c r="F41" s="323"/>
      <c r="G41" s="323"/>
      <c r="H41" s="125"/>
      <c r="I41" s="36"/>
      <c r="J41" s="37"/>
      <c r="K41" s="274"/>
      <c r="L41" s="276"/>
      <c r="M41" s="277"/>
      <c r="N41" s="278"/>
    </row>
    <row r="42" spans="1:14">
      <c r="B42" s="879" t="s">
        <v>952</v>
      </c>
      <c r="C42" s="880"/>
      <c r="D42" s="880"/>
      <c r="E42" s="38"/>
      <c r="F42" s="39"/>
      <c r="G42" s="39"/>
      <c r="H42" s="40"/>
      <c r="I42" s="36"/>
      <c r="J42" s="37"/>
      <c r="K42" s="279"/>
      <c r="L42" s="276"/>
      <c r="M42" s="401">
        <v>0.01</v>
      </c>
      <c r="N42" s="344">
        <f>N76*M42</f>
        <v>29.963350251000556</v>
      </c>
    </row>
    <row r="43" spans="1:14" ht="15.75" thickBot="1">
      <c r="B43" s="871"/>
      <c r="C43" s="872"/>
      <c r="D43" s="872"/>
      <c r="E43" s="872"/>
      <c r="F43" s="872"/>
      <c r="G43" s="872"/>
      <c r="H43" s="873"/>
      <c r="I43" s="881"/>
      <c r="J43" s="882"/>
      <c r="K43" s="41"/>
      <c r="L43" s="883"/>
      <c r="M43" s="884"/>
      <c r="N43" s="105"/>
    </row>
    <row r="44" spans="1:14" ht="15.75" thickBot="1">
      <c r="B44" s="822" t="s">
        <v>953</v>
      </c>
      <c r="C44" s="823"/>
      <c r="D44" s="823"/>
      <c r="E44" s="823"/>
      <c r="F44" s="823"/>
      <c r="G44" s="823"/>
      <c r="H44" s="823"/>
      <c r="I44" s="823"/>
      <c r="J44" s="823"/>
      <c r="K44" s="823"/>
      <c r="L44" s="823"/>
      <c r="M44" s="824"/>
      <c r="N44" s="394">
        <f>SUM(N36:N43)</f>
        <v>49997.077368165155</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7" t="s">
        <v>944</v>
      </c>
      <c r="C48" s="868"/>
      <c r="D48" s="868"/>
      <c r="E48" s="868"/>
      <c r="F48" s="868"/>
      <c r="G48" s="868"/>
      <c r="H48" s="868"/>
      <c r="I48" s="902"/>
      <c r="J48" s="315" t="s">
        <v>945</v>
      </c>
      <c r="K48" s="85" t="s">
        <v>946</v>
      </c>
      <c r="L48" s="903" t="s">
        <v>955</v>
      </c>
      <c r="M48" s="902"/>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393953.51210886321</v>
      </c>
      <c r="N49" s="272">
        <f>K49*M49</f>
        <v>60274.887352656071</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SUM(N49:N53)</f>
        <v>60274.887352656071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909">
        <f>VLOOKUP(A59,TRANSPORTE!A5:D117,4,FALSE)</f>
        <v>1234.2754057176401</v>
      </c>
      <c r="M59" s="910"/>
      <c r="N59" s="287">
        <f>K59*L59</f>
        <v>188.84413707479894</v>
      </c>
    </row>
    <row r="60" spans="1:14">
      <c r="B60" s="46"/>
      <c r="C60" s="47"/>
      <c r="D60" s="47"/>
      <c r="E60" s="47"/>
      <c r="F60" s="47"/>
      <c r="G60" s="47"/>
      <c r="H60" s="311"/>
      <c r="I60" s="279"/>
      <c r="J60" s="286"/>
      <c r="K60" s="279"/>
      <c r="L60" s="909"/>
      <c r="M60" s="91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188.84413707479894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144</v>
      </c>
      <c r="N70" s="395">
        <f>K70/M70</f>
        <v>2255.4583333333335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2996.3350251000556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N44+N54+N65+N76</f>
        <v>113457.14388299608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22691.428776599219</v>
      </c>
      <c r="M83" s="858"/>
      <c r="N83" s="51"/>
    </row>
    <row r="84" spans="1:14">
      <c r="B84" s="89" t="s">
        <v>973</v>
      </c>
      <c r="C84" s="90"/>
      <c r="D84" s="90"/>
      <c r="E84" s="90"/>
      <c r="F84" s="90"/>
      <c r="G84" s="90"/>
      <c r="H84" s="90"/>
      <c r="I84" s="87"/>
      <c r="J84" s="88"/>
      <c r="K84" s="304">
        <v>0.05</v>
      </c>
      <c r="L84" s="857">
        <f>N78*K84</f>
        <v>5672.8571941498049</v>
      </c>
      <c r="M84" s="858"/>
      <c r="N84" s="51"/>
    </row>
    <row r="85" spans="1:14" ht="15.75" thickBot="1">
      <c r="B85" s="91" t="s">
        <v>974</v>
      </c>
      <c r="C85" s="92"/>
      <c r="D85" s="92"/>
      <c r="E85" s="92"/>
      <c r="F85" s="92"/>
      <c r="G85" s="92"/>
      <c r="H85" s="92"/>
      <c r="I85" s="93"/>
      <c r="J85" s="94"/>
      <c r="K85" s="305">
        <v>0.05</v>
      </c>
      <c r="L85" s="859">
        <f>N78*K85</f>
        <v>5672.8571941498049</v>
      </c>
      <c r="M85" s="860"/>
      <c r="N85" s="51"/>
    </row>
    <row r="86" spans="1:14" ht="15.75" thickBot="1">
      <c r="B86" s="822" t="s">
        <v>953</v>
      </c>
      <c r="C86" s="823"/>
      <c r="D86" s="823"/>
      <c r="E86" s="823"/>
      <c r="F86" s="823"/>
      <c r="G86" s="823"/>
      <c r="H86" s="823"/>
      <c r="I86" s="823"/>
      <c r="J86" s="823"/>
      <c r="K86" s="823"/>
      <c r="L86" s="823"/>
      <c r="M86" s="824"/>
      <c r="N86" s="52">
        <f>L83+L84+L85</f>
        <v>34037.143164898829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147494.2870478949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1600</v>
      </c>
      <c r="C31" s="81" t="s">
        <v>2081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63754.972517069342</v>
      </c>
      <c r="L36" s="270"/>
      <c r="M36" s="271">
        <v>15</v>
      </c>
      <c r="N36" s="272">
        <f>K36/M36</f>
        <v>4250.3315011379564</v>
      </c>
    </row>
    <row r="37" spans="1:14">
      <c r="A37" s="113" t="s">
        <v>154</v>
      </c>
      <c r="B37" s="871" t="str">
        <f>VLOOKUP(A37,EQUIPOS!A7:D154,3,FALSE)</f>
        <v>Carrotanque Irrigador de asfalto, 1000 GALONES DE CAPACIDAD</v>
      </c>
      <c r="C37" s="872"/>
      <c r="D37" s="872"/>
      <c r="E37" s="872"/>
      <c r="F37" s="872"/>
      <c r="G37" s="872"/>
      <c r="H37" s="873"/>
      <c r="I37" s="267"/>
      <c r="J37" s="268"/>
      <c r="K37" s="269">
        <f>VLOOKUP(A37,EQUIPOS!A7:D164,4,FALSE)</f>
        <v>91181.65825861074</v>
      </c>
      <c r="L37" s="270"/>
      <c r="M37" s="271">
        <v>15</v>
      </c>
      <c r="N37" s="272">
        <f>K37/M37</f>
        <v>6078.7772172407158</v>
      </c>
    </row>
    <row r="38" spans="1:14">
      <c r="A38" t="s">
        <v>269</v>
      </c>
      <c r="B38" s="871" t="str">
        <f>VLOOKUP(A38,EQUIPOS!A8:D154,3,FALSE)</f>
        <v>Motoniveladora  potencia 215 HP, ancho de cuchilla 4,27 m, peso 18 ton.</v>
      </c>
      <c r="C38" s="872"/>
      <c r="D38" s="872"/>
      <c r="E38" s="872"/>
      <c r="F38" s="872"/>
      <c r="G38" s="872"/>
      <c r="H38" s="873"/>
      <c r="I38" s="267"/>
      <c r="J38" s="268"/>
      <c r="K38" s="269">
        <f>VLOOKUP(A38,EQUIPOS!A8:D165,4,FALSE)</f>
        <v>184508.76729977701</v>
      </c>
      <c r="L38" s="270"/>
      <c r="M38" s="271">
        <v>15</v>
      </c>
      <c r="N38" s="272">
        <f>K38/M38</f>
        <v>12300.5844866518</v>
      </c>
    </row>
    <row r="39" spans="1:14">
      <c r="A39" t="s">
        <v>299</v>
      </c>
      <c r="B39" s="871" t="str">
        <f>VLOOKUP(A39,EQUIPOS!A9:D154,3,FALSE)</f>
        <v xml:space="preserve">Recicladora, potencia 430HP </v>
      </c>
      <c r="C39" s="872"/>
      <c r="D39" s="872"/>
      <c r="E39" s="872"/>
      <c r="F39" s="872"/>
      <c r="G39" s="872"/>
      <c r="H39" s="873"/>
      <c r="I39" s="874"/>
      <c r="J39" s="875"/>
      <c r="K39" s="269">
        <f>VLOOKUP(A39,EQUIPOS!A9:D166,4,FALSE)</f>
        <v>458053.74207560916</v>
      </c>
      <c r="L39" s="876">
        <v>15</v>
      </c>
      <c r="M39" s="877"/>
      <c r="N39" s="272">
        <f>K39/L39</f>
        <v>30536.916138373945</v>
      </c>
    </row>
    <row r="40" spans="1:14">
      <c r="A40" t="s">
        <v>365</v>
      </c>
      <c r="B40" s="871" t="str">
        <f>VLOOKUP(A40,EQUIPOS!A10:D154,3,FALSE)</f>
        <v xml:space="preserve">Vibrocompatador, potencia 153 HP, peso 10 Ton. </v>
      </c>
      <c r="C40" s="872"/>
      <c r="D40" s="872"/>
      <c r="E40" s="872"/>
      <c r="F40" s="872"/>
      <c r="G40" s="872"/>
      <c r="H40" s="873"/>
      <c r="I40" s="36"/>
      <c r="J40" s="37"/>
      <c r="K40" s="269">
        <f>VLOOKUP(A40,EQUIPOS!A10:D167,4,FALSE)</f>
        <v>101908.91217138847</v>
      </c>
      <c r="L40" s="276"/>
      <c r="M40" s="277">
        <v>15</v>
      </c>
      <c r="N40" s="272">
        <f>K40/M40</f>
        <v>6793.9274780925643</v>
      </c>
    </row>
    <row r="41" spans="1:14">
      <c r="B41" s="320"/>
      <c r="C41" s="321"/>
      <c r="D41" s="321"/>
      <c r="E41" s="321"/>
      <c r="F41" s="323"/>
      <c r="G41" s="323"/>
      <c r="H41" s="125"/>
      <c r="I41" s="36"/>
      <c r="J41" s="37"/>
      <c r="K41" s="274"/>
      <c r="L41" s="276"/>
      <c r="M41" s="277"/>
      <c r="N41" s="278"/>
    </row>
    <row r="42" spans="1:14">
      <c r="B42" s="879" t="s">
        <v>952</v>
      </c>
      <c r="C42" s="880"/>
      <c r="D42" s="880"/>
      <c r="E42" s="38"/>
      <c r="F42" s="39"/>
      <c r="G42" s="39"/>
      <c r="H42" s="40"/>
      <c r="I42" s="36"/>
      <c r="J42" s="37"/>
      <c r="K42" s="279"/>
      <c r="L42" s="276"/>
      <c r="M42" s="401">
        <v>0.01</v>
      </c>
      <c r="N42" s="344">
        <f>N76*M42</f>
        <v>35.956020301200674</v>
      </c>
    </row>
    <row r="43" spans="1:14" ht="15.75" thickBot="1">
      <c r="B43" s="871"/>
      <c r="C43" s="872"/>
      <c r="D43" s="872"/>
      <c r="E43" s="872"/>
      <c r="F43" s="872"/>
      <c r="G43" s="872"/>
      <c r="H43" s="873"/>
      <c r="I43" s="881"/>
      <c r="J43" s="882"/>
      <c r="K43" s="41"/>
      <c r="L43" s="883"/>
      <c r="M43" s="884"/>
      <c r="N43" s="105"/>
    </row>
    <row r="44" spans="1:14" ht="15.75" thickBot="1">
      <c r="B44" s="822" t="s">
        <v>953</v>
      </c>
      <c r="C44" s="823"/>
      <c r="D44" s="823"/>
      <c r="E44" s="823"/>
      <c r="F44" s="823"/>
      <c r="G44" s="823"/>
      <c r="H44" s="823"/>
      <c r="I44" s="823"/>
      <c r="J44" s="823"/>
      <c r="K44" s="823"/>
      <c r="L44" s="823"/>
      <c r="M44" s="824"/>
      <c r="N44" s="394">
        <f>SUM(N36:N43)</f>
        <v>59996.492841798179</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7" t="s">
        <v>944</v>
      </c>
      <c r="C48" s="868"/>
      <c r="D48" s="868"/>
      <c r="E48" s="868"/>
      <c r="F48" s="868"/>
      <c r="G48" s="868"/>
      <c r="H48" s="868"/>
      <c r="I48" s="902"/>
      <c r="J48" s="315" t="s">
        <v>945</v>
      </c>
      <c r="K48" s="85" t="s">
        <v>946</v>
      </c>
      <c r="L48" s="903" t="s">
        <v>955</v>
      </c>
      <c r="M48" s="902"/>
      <c r="N48" s="86" t="s">
        <v>951</v>
      </c>
    </row>
    <row r="49" spans="1:14">
      <c r="A49" t="s">
        <v>565</v>
      </c>
      <c r="B49" s="43" t="str">
        <f>VLOOKUP(A49,MATERIALES!A4:D373,3,FALSE)</f>
        <v>Mezcla densa en Caliente MDC-25</v>
      </c>
      <c r="C49" s="281"/>
      <c r="D49" s="281"/>
      <c r="E49" s="281"/>
      <c r="F49" s="281"/>
      <c r="G49" s="281"/>
      <c r="H49" s="281"/>
      <c r="I49" s="268"/>
      <c r="J49" s="224" t="str">
        <f>VLOOKUP(A49,MATERIALES!A5:D641,2,FALSE)</f>
        <v>m3</v>
      </c>
      <c r="K49" s="282">
        <v>0.153</v>
      </c>
      <c r="L49" s="267"/>
      <c r="M49" s="402">
        <f>VLOOKUP(A49,MATERIALES!A5:D396,4,FALSE)</f>
        <v>375905.34490530583</v>
      </c>
      <c r="N49" s="272">
        <f>K49*M49</f>
        <v>57513.517770511789</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SUM(N49:N53)</f>
        <v>57513.517770511789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909">
        <f>VLOOKUP(A59,TRANSPORTE!A5:D117,4,FALSE)</f>
        <v>1542.84425714705</v>
      </c>
      <c r="M59" s="910"/>
      <c r="N59" s="287">
        <f>K59*L59</f>
        <v>236.05517134349864</v>
      </c>
    </row>
    <row r="60" spans="1:14">
      <c r="B60" s="46"/>
      <c r="C60" s="47"/>
      <c r="D60" s="47"/>
      <c r="E60" s="47"/>
      <c r="F60" s="47"/>
      <c r="G60" s="47"/>
      <c r="H60" s="311"/>
      <c r="I60" s="279"/>
      <c r="J60" s="286"/>
      <c r="K60" s="279"/>
      <c r="L60" s="909"/>
      <c r="M60" s="91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236.05517134349864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120</v>
      </c>
      <c r="N70" s="395">
        <f>K70/M70</f>
        <v>2706.55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3595.602030120067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N44+N54+N65+N76</f>
        <v>121341.66781377353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24268.333562754706</v>
      </c>
      <c r="M83" s="858"/>
      <c r="N83" s="51"/>
    </row>
    <row r="84" spans="1:14">
      <c r="B84" s="89" t="s">
        <v>973</v>
      </c>
      <c r="C84" s="90"/>
      <c r="D84" s="90"/>
      <c r="E84" s="90"/>
      <c r="F84" s="90"/>
      <c r="G84" s="90"/>
      <c r="H84" s="90"/>
      <c r="I84" s="87"/>
      <c r="J84" s="88"/>
      <c r="K84" s="304">
        <v>0.05</v>
      </c>
      <c r="L84" s="857">
        <f>N78*K84</f>
        <v>6067.0833906886764</v>
      </c>
      <c r="M84" s="858"/>
      <c r="N84" s="51"/>
    </row>
    <row r="85" spans="1:14" ht="15.75" thickBot="1">
      <c r="B85" s="91" t="s">
        <v>974</v>
      </c>
      <c r="C85" s="92"/>
      <c r="D85" s="92"/>
      <c r="E85" s="92"/>
      <c r="F85" s="92"/>
      <c r="G85" s="92"/>
      <c r="H85" s="92"/>
      <c r="I85" s="93"/>
      <c r="J85" s="94"/>
      <c r="K85" s="305">
        <v>0.05</v>
      </c>
      <c r="L85" s="859">
        <f>N78*K85</f>
        <v>6067.0833906886764</v>
      </c>
      <c r="M85" s="860"/>
      <c r="N85" s="51"/>
    </row>
    <row r="86" spans="1:14" ht="15.75" thickBot="1">
      <c r="B86" s="822" t="s">
        <v>953</v>
      </c>
      <c r="C86" s="823"/>
      <c r="D86" s="823"/>
      <c r="E86" s="823"/>
      <c r="F86" s="823"/>
      <c r="G86" s="823"/>
      <c r="H86" s="823"/>
      <c r="I86" s="823"/>
      <c r="J86" s="823"/>
      <c r="K86" s="823"/>
      <c r="L86" s="823"/>
      <c r="M86" s="824"/>
      <c r="N86" s="52">
        <f>L83+L84+L85</f>
        <v>36402.500344132059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157744.16815790557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1601</v>
      </c>
      <c r="C31" s="81" t="s">
        <v>2084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63754.972517069342</v>
      </c>
      <c r="L36" s="270"/>
      <c r="M36" s="271">
        <v>15</v>
      </c>
      <c r="N36" s="272">
        <f>K36/M36</f>
        <v>4250.3315011379564</v>
      </c>
    </row>
    <row r="37" spans="1:14">
      <c r="A37" s="113" t="s">
        <v>154</v>
      </c>
      <c r="B37" s="871" t="str">
        <f>VLOOKUP(A37,EQUIPOS!A7:D154,3,FALSE)</f>
        <v>Carrotanque Irrigador de asfalto, 1000 GALONES DE CAPACIDAD</v>
      </c>
      <c r="C37" s="872"/>
      <c r="D37" s="872"/>
      <c r="E37" s="872"/>
      <c r="F37" s="872"/>
      <c r="G37" s="872"/>
      <c r="H37" s="873"/>
      <c r="I37" s="267"/>
      <c r="J37" s="268"/>
      <c r="K37" s="269">
        <f>VLOOKUP(A37,EQUIPOS!A7:D164,4,FALSE)</f>
        <v>91181.65825861074</v>
      </c>
      <c r="L37" s="270"/>
      <c r="M37" s="271">
        <v>15</v>
      </c>
      <c r="N37" s="272">
        <f>K37/M37</f>
        <v>6078.7772172407158</v>
      </c>
    </row>
    <row r="38" spans="1:14">
      <c r="A38" t="s">
        <v>269</v>
      </c>
      <c r="B38" s="871" t="str">
        <f>VLOOKUP(A38,EQUIPOS!A8:D154,3,FALSE)</f>
        <v>Motoniveladora  potencia 215 HP, ancho de cuchilla 4,27 m, peso 18 ton.</v>
      </c>
      <c r="C38" s="872"/>
      <c r="D38" s="872"/>
      <c r="E38" s="872"/>
      <c r="F38" s="872"/>
      <c r="G38" s="872"/>
      <c r="H38" s="873"/>
      <c r="I38" s="267"/>
      <c r="J38" s="268"/>
      <c r="K38" s="269">
        <f>VLOOKUP(A38,EQUIPOS!A8:D165,4,FALSE)</f>
        <v>184508.76729977701</v>
      </c>
      <c r="L38" s="270"/>
      <c r="M38" s="271">
        <v>15</v>
      </c>
      <c r="N38" s="272">
        <f>K38/M38</f>
        <v>12300.5844866518</v>
      </c>
    </row>
    <row r="39" spans="1:14">
      <c r="A39" t="s">
        <v>299</v>
      </c>
      <c r="B39" s="871" t="str">
        <f>VLOOKUP(A39,EQUIPOS!A9:D154,3,FALSE)</f>
        <v xml:space="preserve">Recicladora, potencia 430HP </v>
      </c>
      <c r="C39" s="872"/>
      <c r="D39" s="872"/>
      <c r="E39" s="872"/>
      <c r="F39" s="872"/>
      <c r="G39" s="872"/>
      <c r="H39" s="873"/>
      <c r="I39" s="874"/>
      <c r="J39" s="875"/>
      <c r="K39" s="269">
        <f>VLOOKUP(A39,EQUIPOS!A9:D166,4,FALSE)</f>
        <v>458053.74207560916</v>
      </c>
      <c r="L39" s="876">
        <v>15</v>
      </c>
      <c r="M39" s="877"/>
      <c r="N39" s="272">
        <f>K39/L39</f>
        <v>30536.916138373945</v>
      </c>
    </row>
    <row r="40" spans="1:14">
      <c r="A40" t="s">
        <v>365</v>
      </c>
      <c r="B40" s="871" t="str">
        <f>VLOOKUP(A40,EQUIPOS!A10:D154,3,FALSE)</f>
        <v xml:space="preserve">Vibrocompatador, potencia 153 HP, peso 10 Ton. </v>
      </c>
      <c r="C40" s="872"/>
      <c r="D40" s="872"/>
      <c r="E40" s="872"/>
      <c r="F40" s="872"/>
      <c r="G40" s="872"/>
      <c r="H40" s="873"/>
      <c r="I40" s="36"/>
      <c r="J40" s="37"/>
      <c r="K40" s="269">
        <f>VLOOKUP(A40,EQUIPOS!A10:D167,4,FALSE)</f>
        <v>101908.91217138847</v>
      </c>
      <c r="L40" s="276"/>
      <c r="M40" s="277">
        <v>15</v>
      </c>
      <c r="N40" s="272">
        <f>K40/M40</f>
        <v>6793.9274780925643</v>
      </c>
    </row>
    <row r="41" spans="1:14">
      <c r="B41" s="320"/>
      <c r="C41" s="321"/>
      <c r="D41" s="321"/>
      <c r="E41" s="321"/>
      <c r="F41" s="323"/>
      <c r="G41" s="323"/>
      <c r="H41" s="125"/>
      <c r="I41" s="36"/>
      <c r="J41" s="37"/>
      <c r="K41" s="274"/>
      <c r="L41" s="276"/>
      <c r="M41" s="277"/>
      <c r="N41" s="278"/>
    </row>
    <row r="42" spans="1:14">
      <c r="B42" s="879" t="s">
        <v>952</v>
      </c>
      <c r="C42" s="880"/>
      <c r="D42" s="880"/>
      <c r="E42" s="38"/>
      <c r="F42" s="39"/>
      <c r="G42" s="39"/>
      <c r="H42" s="40"/>
      <c r="I42" s="36"/>
      <c r="J42" s="37"/>
      <c r="K42" s="279"/>
      <c r="L42" s="276"/>
      <c r="M42" s="401">
        <v>0.01</v>
      </c>
      <c r="N42" s="344">
        <f>N76*M42</f>
        <v>35.956020301200674</v>
      </c>
    </row>
    <row r="43" spans="1:14" ht="15.75" thickBot="1">
      <c r="B43" s="871"/>
      <c r="C43" s="872"/>
      <c r="D43" s="872"/>
      <c r="E43" s="872"/>
      <c r="F43" s="872"/>
      <c r="G43" s="872"/>
      <c r="H43" s="873"/>
      <c r="I43" s="881"/>
      <c r="J43" s="882"/>
      <c r="K43" s="41"/>
      <c r="L43" s="883"/>
      <c r="M43" s="884"/>
      <c r="N43" s="105"/>
    </row>
    <row r="44" spans="1:14" ht="15.75" thickBot="1">
      <c r="B44" s="822" t="s">
        <v>953</v>
      </c>
      <c r="C44" s="823"/>
      <c r="D44" s="823"/>
      <c r="E44" s="823"/>
      <c r="F44" s="823"/>
      <c r="G44" s="823"/>
      <c r="H44" s="823"/>
      <c r="I44" s="823"/>
      <c r="J44" s="823"/>
      <c r="K44" s="823"/>
      <c r="L44" s="823"/>
      <c r="M44" s="824"/>
      <c r="N44" s="394">
        <f>SUM(N36:N43)</f>
        <v>59996.492841798179</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7" t="s">
        <v>944</v>
      </c>
      <c r="C48" s="868"/>
      <c r="D48" s="868"/>
      <c r="E48" s="868"/>
      <c r="F48" s="868"/>
      <c r="G48" s="868"/>
      <c r="H48" s="868"/>
      <c r="I48" s="902"/>
      <c r="J48" s="315" t="s">
        <v>945</v>
      </c>
      <c r="K48" s="85" t="s">
        <v>946</v>
      </c>
      <c r="L48" s="903" t="s">
        <v>955</v>
      </c>
      <c r="M48" s="902"/>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393953.51210886321</v>
      </c>
      <c r="N49" s="272">
        <f>K49*M49</f>
        <v>60274.887352656071</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SUM(N49:N53)</f>
        <v>60274.887352656071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909">
        <f>VLOOKUP(A59,TRANSPORTE!A5:D117,4,FALSE)</f>
        <v>1234.2754057176401</v>
      </c>
      <c r="M59" s="910"/>
      <c r="N59" s="287">
        <f>K59*L59</f>
        <v>188.84413707479894</v>
      </c>
    </row>
    <row r="60" spans="1:14">
      <c r="B60" s="46"/>
      <c r="C60" s="47"/>
      <c r="D60" s="47"/>
      <c r="E60" s="47"/>
      <c r="F60" s="47"/>
      <c r="G60" s="47"/>
      <c r="H60" s="311"/>
      <c r="I60" s="279"/>
      <c r="J60" s="286"/>
      <c r="K60" s="279"/>
      <c r="L60" s="909"/>
      <c r="M60" s="91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188.84413707479894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120</v>
      </c>
      <c r="N70" s="395">
        <f>K70/M70</f>
        <v>2706.55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3595.602030120067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N44+N54+N65+N76</f>
        <v>124055.82636164912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24811.165272329825</v>
      </c>
      <c r="M83" s="858"/>
      <c r="N83" s="51"/>
    </row>
    <row r="84" spans="1:14">
      <c r="B84" s="89" t="s">
        <v>973</v>
      </c>
      <c r="C84" s="90"/>
      <c r="D84" s="90"/>
      <c r="E84" s="90"/>
      <c r="F84" s="90"/>
      <c r="G84" s="90"/>
      <c r="H84" s="90"/>
      <c r="I84" s="87"/>
      <c r="J84" s="88"/>
      <c r="K84" s="304">
        <v>0.05</v>
      </c>
      <c r="L84" s="857">
        <f>N78*K84</f>
        <v>6202.7913180824562</v>
      </c>
      <c r="M84" s="858"/>
      <c r="N84" s="51"/>
    </row>
    <row r="85" spans="1:14" ht="15.75" thickBot="1">
      <c r="B85" s="91" t="s">
        <v>974</v>
      </c>
      <c r="C85" s="92"/>
      <c r="D85" s="92"/>
      <c r="E85" s="92"/>
      <c r="F85" s="92"/>
      <c r="G85" s="92"/>
      <c r="H85" s="92"/>
      <c r="I85" s="93"/>
      <c r="J85" s="94"/>
      <c r="K85" s="305">
        <v>0.05</v>
      </c>
      <c r="L85" s="859">
        <f>N78*K85</f>
        <v>6202.7913180824562</v>
      </c>
      <c r="M85" s="860"/>
      <c r="N85" s="51"/>
    </row>
    <row r="86" spans="1:14" ht="15.75" thickBot="1">
      <c r="B86" s="822" t="s">
        <v>953</v>
      </c>
      <c r="C86" s="823"/>
      <c r="D86" s="823"/>
      <c r="E86" s="823"/>
      <c r="F86" s="823"/>
      <c r="G86" s="823"/>
      <c r="H86" s="823"/>
      <c r="I86" s="823"/>
      <c r="J86" s="823"/>
      <c r="K86" s="823"/>
      <c r="L86" s="823"/>
      <c r="M86" s="824"/>
      <c r="N86" s="52">
        <f>L83+L84+L85</f>
        <v>37216.747908494734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161272.57427014384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1088</v>
      </c>
      <c r="C31" s="81" t="s">
        <v>2085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2"/>
      <c r="F40" s="872"/>
      <c r="G40" s="872"/>
      <c r="H40" s="873"/>
      <c r="I40" s="36"/>
      <c r="J40" s="37"/>
      <c r="K40" s="269"/>
      <c r="L40" s="276"/>
      <c r="M40" s="277"/>
      <c r="N40" s="272"/>
    </row>
    <row r="41" spans="1:14">
      <c r="B41" s="320"/>
      <c r="C41" s="321"/>
      <c r="D41" s="321"/>
      <c r="E41" s="321"/>
      <c r="F41" s="323"/>
      <c r="G41" s="323"/>
      <c r="H41" s="125"/>
      <c r="I41" s="36"/>
      <c r="J41" s="37"/>
      <c r="K41" s="274"/>
      <c r="L41" s="276"/>
      <c r="M41" s="277"/>
      <c r="N41" s="278"/>
    </row>
    <row r="42" spans="1:14">
      <c r="B42" s="879" t="s">
        <v>952</v>
      </c>
      <c r="C42" s="880"/>
      <c r="D42" s="880"/>
      <c r="E42" s="38"/>
      <c r="F42" s="39"/>
      <c r="G42" s="39"/>
      <c r="H42" s="40"/>
      <c r="I42" s="36"/>
      <c r="J42" s="37"/>
      <c r="K42" s="279"/>
      <c r="L42" s="276"/>
      <c r="M42" s="401">
        <v>0.01</v>
      </c>
      <c r="N42" s="344">
        <f>N76*M42</f>
        <v>4.3147224361440797</v>
      </c>
    </row>
    <row r="43" spans="1:14" ht="15.75" thickBot="1">
      <c r="B43" s="871"/>
      <c r="C43" s="872"/>
      <c r="D43" s="872"/>
      <c r="E43" s="872"/>
      <c r="F43" s="872"/>
      <c r="G43" s="872"/>
      <c r="H43" s="873"/>
      <c r="I43" s="881"/>
      <c r="J43" s="882"/>
      <c r="K43" s="41"/>
      <c r="L43" s="883"/>
      <c r="M43" s="884"/>
      <c r="N43" s="105"/>
    </row>
    <row r="44" spans="1:14" ht="15.75" thickBot="1">
      <c r="B44" s="822" t="s">
        <v>953</v>
      </c>
      <c r="C44" s="823"/>
      <c r="D44" s="823"/>
      <c r="E44" s="823"/>
      <c r="F44" s="823"/>
      <c r="G44" s="823"/>
      <c r="H44" s="823"/>
      <c r="I44" s="823"/>
      <c r="J44" s="823"/>
      <c r="K44" s="823"/>
      <c r="L44" s="823"/>
      <c r="M44" s="824"/>
      <c r="N44" s="394">
        <f>SUM(N36:N43)</f>
        <v>4.3147224361440797</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7" t="s">
        <v>944</v>
      </c>
      <c r="C48" s="868"/>
      <c r="D48" s="868"/>
      <c r="E48" s="868"/>
      <c r="F48" s="868"/>
      <c r="G48" s="868"/>
      <c r="H48" s="868"/>
      <c r="I48" s="902"/>
      <c r="J48" s="315" t="s">
        <v>945</v>
      </c>
      <c r="K48" s="85" t="s">
        <v>946</v>
      </c>
      <c r="L48" s="903" t="s">
        <v>955</v>
      </c>
      <c r="M48" s="902"/>
      <c r="N48" s="86" t="s">
        <v>951</v>
      </c>
    </row>
    <row r="49" spans="1:14">
      <c r="A49" t="s">
        <v>887</v>
      </c>
      <c r="B49" s="43" t="str">
        <f>VLOOKUP(A49,MATERIALES!A4:D373,3,FALSE)</f>
        <v>Geotextil Nt Repav 450 O Similar (Proveedores Pavco, Lafayet, Geomatrix, Tensar, Omnes U Otros)</v>
      </c>
      <c r="C49" s="281"/>
      <c r="D49" s="281"/>
      <c r="E49" s="281"/>
      <c r="F49" s="281"/>
      <c r="G49" s="281"/>
      <c r="H49" s="281"/>
      <c r="I49" s="268"/>
      <c r="J49" s="224" t="str">
        <f>VLOOKUP(A49,MATERIALES!A5:D641,2,FALSE)</f>
        <v>m2</v>
      </c>
      <c r="K49" s="282">
        <v>1.0549999999999999</v>
      </c>
      <c r="L49" s="267"/>
      <c r="M49" s="402">
        <f>VLOOKUP(A49,MATERIALES!A5:D396,4,FALSE)</f>
        <v>8831.2069187511661</v>
      </c>
      <c r="N49" s="272">
        <f>K49*M49</f>
        <v>9316.92329928248</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SUM(N49:N53)</f>
        <v>9316.92329928248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311"/>
      <c r="I60" s="279"/>
      <c r="J60" s="286"/>
      <c r="K60" s="279"/>
      <c r="L60" s="909"/>
      <c r="M60" s="91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1000</v>
      </c>
      <c r="N70" s="395">
        <f>K70/M70</f>
        <v>324.786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431.472243614408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N44+N54+N65+N76</f>
        <v>9752.7102653330312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1950.5420530666063</v>
      </c>
      <c r="M83" s="858"/>
      <c r="N83" s="51"/>
    </row>
    <row r="84" spans="1:14">
      <c r="B84" s="89" t="s">
        <v>973</v>
      </c>
      <c r="C84" s="90"/>
      <c r="D84" s="90"/>
      <c r="E84" s="90"/>
      <c r="F84" s="90"/>
      <c r="G84" s="90"/>
      <c r="H84" s="90"/>
      <c r="I84" s="87"/>
      <c r="J84" s="88"/>
      <c r="K84" s="304">
        <v>0.05</v>
      </c>
      <c r="L84" s="857">
        <f>N78*K84</f>
        <v>487.63551326665157</v>
      </c>
      <c r="M84" s="858"/>
      <c r="N84" s="51"/>
    </row>
    <row r="85" spans="1:14" ht="15.75" thickBot="1">
      <c r="B85" s="91" t="s">
        <v>974</v>
      </c>
      <c r="C85" s="92"/>
      <c r="D85" s="92"/>
      <c r="E85" s="92"/>
      <c r="F85" s="92"/>
      <c r="G85" s="92"/>
      <c r="H85" s="92"/>
      <c r="I85" s="93"/>
      <c r="J85" s="94"/>
      <c r="K85" s="305">
        <v>0.05</v>
      </c>
      <c r="L85" s="859">
        <f>N78*K85</f>
        <v>487.63551326665157</v>
      </c>
      <c r="M85" s="860"/>
      <c r="N85" s="51"/>
    </row>
    <row r="86" spans="1:14" ht="15.75" thickBot="1">
      <c r="B86" s="822" t="s">
        <v>953</v>
      </c>
      <c r="C86" s="823"/>
      <c r="D86" s="823"/>
      <c r="E86" s="823"/>
      <c r="F86" s="823"/>
      <c r="G86" s="823"/>
      <c r="H86" s="823"/>
      <c r="I86" s="823"/>
      <c r="J86" s="823"/>
      <c r="K86" s="823"/>
      <c r="L86" s="823"/>
      <c r="M86" s="824"/>
      <c r="N86" s="52">
        <f>L83+L84+L85</f>
        <v>2925.8130795999095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12678.523344932941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1089</v>
      </c>
      <c r="C31" s="218" t="s">
        <v>2086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164</v>
      </c>
      <c r="B36" s="871" t="str">
        <f>VLOOKUP(A36,EQUIPOS!A6:D154,3,FALSE)</f>
        <v>Compactador manual de rodillo</v>
      </c>
      <c r="C36" s="872"/>
      <c r="D36" s="872"/>
      <c r="E36" s="872"/>
      <c r="F36" s="872"/>
      <c r="G36" s="872"/>
      <c r="H36" s="873"/>
      <c r="I36" s="267"/>
      <c r="J36" s="268"/>
      <c r="K36" s="269">
        <f>VLOOKUP(A36,EQUIPOS!A6:D163,4,FALSE)</f>
        <v>16184.622566970193</v>
      </c>
      <c r="L36" s="270"/>
      <c r="M36" s="271">
        <v>2</v>
      </c>
      <c r="N36" s="272">
        <f>K36/M36</f>
        <v>8092.3112834850963</v>
      </c>
    </row>
    <row r="37" spans="1:14">
      <c r="A37" s="113" t="s">
        <v>180</v>
      </c>
      <c r="B37" s="871" t="str">
        <f>VLOOKUP(A37,EQUIPOS!A7:D154,3,FALSE)</f>
        <v>Compresor 120 HP, con martillo.</v>
      </c>
      <c r="C37" s="872"/>
      <c r="D37" s="872"/>
      <c r="E37" s="872"/>
      <c r="F37" s="872"/>
      <c r="G37" s="872"/>
      <c r="H37" s="873"/>
      <c r="I37" s="267"/>
      <c r="J37" s="268"/>
      <c r="K37" s="269">
        <f>VLOOKUP(A37,EQUIPOS!A7:D164,4,FALSE)</f>
        <v>107272.53912777735</v>
      </c>
      <c r="L37" s="270"/>
      <c r="M37" s="271">
        <v>4</v>
      </c>
      <c r="N37" s="272">
        <f>K37/M37</f>
        <v>26818.134781944336</v>
      </c>
    </row>
    <row r="38" spans="1:14">
      <c r="A38" t="s">
        <v>184</v>
      </c>
      <c r="B38" s="871" t="str">
        <f>VLOOKUP(A38,EQUIPOS!A8:D154,3,FALSE)</f>
        <v>Cortadora de pavimento, Máxima profundidad de corte: 160 mm. Capacidad de disco: desde 12´´ hasta 18´´ de diámetro. Peso operacional: 135 kg, 13.5 hp de potencia</v>
      </c>
      <c r="C38" s="872"/>
      <c r="D38" s="872"/>
      <c r="E38" s="872"/>
      <c r="F38" s="872"/>
      <c r="G38" s="872"/>
      <c r="H38" s="873"/>
      <c r="I38" s="267"/>
      <c r="J38" s="268"/>
      <c r="K38" s="269">
        <f>VLOOKUP(A38,EQUIPOS!A8:D165,4,FALSE)</f>
        <v>21041.382067620456</v>
      </c>
      <c r="L38" s="270"/>
      <c r="M38" s="271">
        <v>10</v>
      </c>
      <c r="N38" s="272">
        <f>K38/M38</f>
        <v>2104.1382067620457</v>
      </c>
    </row>
    <row r="39" spans="1:14">
      <c r="A39" t="s">
        <v>303</v>
      </c>
      <c r="B39" s="871" t="str">
        <f>VLOOKUP(A39,EQUIPOS!A9:D154,3,FALSE)</f>
        <v>Retrocargador, pala de 1,1 m3 de capacidad, profundidad de excavación de 4.400 mm y una altura de 5.680 mm</v>
      </c>
      <c r="C39" s="872"/>
      <c r="D39" s="872"/>
      <c r="E39" s="872"/>
      <c r="F39" s="872"/>
      <c r="G39" s="872"/>
      <c r="H39" s="873"/>
      <c r="I39" s="267"/>
      <c r="J39" s="268"/>
      <c r="K39" s="269">
        <f>VLOOKUP(A39,EQUIPOS!A9:D166,4,FALSE)</f>
        <v>96545.285214999603</v>
      </c>
      <c r="L39" s="270"/>
      <c r="M39" s="271">
        <v>10</v>
      </c>
      <c r="N39" s="272">
        <f>K39/M39</f>
        <v>9654.5285214999603</v>
      </c>
    </row>
    <row r="40" spans="1:14">
      <c r="A40" t="s">
        <v>129</v>
      </c>
      <c r="B40" s="871" t="str">
        <f>VLOOKUP(A40,EQUIPOS!A10:D154,3,FALSE)</f>
        <v xml:space="preserve">Buldozer, Potencia al volante de 140 HP, motor de 2200 RPM, longitud de hoja 4,80m. </v>
      </c>
      <c r="C40" s="872"/>
      <c r="D40" s="872"/>
      <c r="E40" s="872"/>
      <c r="F40" s="872"/>
      <c r="G40" s="872"/>
      <c r="H40" s="873"/>
      <c r="I40" s="267"/>
      <c r="J40" s="268"/>
      <c r="K40" s="269">
        <f>VLOOKUP(A40,EQUIPOS!A10:D167,4,FALSE)</f>
        <v>150181.55477888827</v>
      </c>
      <c r="L40" s="270"/>
      <c r="M40" s="271">
        <v>100</v>
      </c>
      <c r="N40" s="272">
        <f>K40/M40</f>
        <v>1501.8155477888827</v>
      </c>
    </row>
    <row r="41" spans="1:14">
      <c r="B41" s="871"/>
      <c r="C41" s="872"/>
      <c r="D41" s="872"/>
      <c r="E41" s="872"/>
      <c r="F41" s="872"/>
      <c r="G41" s="872"/>
      <c r="H41" s="873"/>
      <c r="I41" s="267"/>
      <c r="J41" s="268"/>
      <c r="K41" s="269"/>
      <c r="L41" s="270"/>
      <c r="M41" s="271"/>
      <c r="N41" s="272"/>
    </row>
    <row r="42" spans="1:14">
      <c r="B42" s="871"/>
      <c r="C42" s="872"/>
      <c r="D42" s="872"/>
      <c r="E42" s="872"/>
      <c r="F42" s="872"/>
      <c r="G42" s="872"/>
      <c r="H42" s="873"/>
      <c r="I42" s="267"/>
      <c r="J42" s="268"/>
      <c r="K42" s="269"/>
      <c r="L42" s="270"/>
      <c r="M42" s="271"/>
      <c r="N42" s="272"/>
    </row>
    <row r="43" spans="1:14">
      <c r="B43" s="871"/>
      <c r="C43" s="872"/>
      <c r="D43" s="872"/>
      <c r="E43" s="872"/>
      <c r="F43" s="872"/>
      <c r="G43" s="872"/>
      <c r="H43" s="873"/>
      <c r="I43" s="267"/>
      <c r="J43" s="268"/>
      <c r="K43" s="269"/>
      <c r="L43" s="270"/>
      <c r="M43" s="271"/>
      <c r="N43" s="272"/>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1348.350761295025</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49519.279102775341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442</v>
      </c>
      <c r="B53" s="43" t="str">
        <f>VLOOKUP(A53,MATERIALES!A5:D373,3,FALSE)</f>
        <v>Derechos de explotación y/o disposición de materiales</v>
      </c>
      <c r="C53" s="281"/>
      <c r="D53" s="281"/>
      <c r="E53" s="281"/>
      <c r="F53" s="281"/>
      <c r="G53" s="281"/>
      <c r="H53" s="281"/>
      <c r="I53" s="268"/>
      <c r="J53" s="224" t="str">
        <f>VLOOKUP(A53,MATERIALES!A7:D645,2,FALSE)</f>
        <v>m3</v>
      </c>
      <c r="K53" s="282">
        <v>1</v>
      </c>
      <c r="L53" s="267"/>
      <c r="M53" s="402">
        <f>VLOOKUP(A53,MATERIALES!A5:D396,4,FALSE)</f>
        <v>4571.4394576630202</v>
      </c>
      <c r="N53" s="272">
        <f>K53*M53</f>
        <v>4571.4394576630202</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4571.4394576630202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1256</v>
      </c>
      <c r="B63" s="46" t="str">
        <f>VLOOKUP(A63,TRANSPORTE!A5:D117,3,FALSE)</f>
        <v>Transporte de material de excavación</v>
      </c>
      <c r="C63" s="317"/>
      <c r="D63" s="317"/>
      <c r="E63" s="317"/>
      <c r="F63" s="317"/>
      <c r="G63" s="317"/>
      <c r="H63" s="311" t="s">
        <v>1468</v>
      </c>
      <c r="I63" s="279">
        <v>1.3</v>
      </c>
      <c r="J63" s="286">
        <v>1</v>
      </c>
      <c r="K63" s="279">
        <f>I63*J63</f>
        <v>1.3</v>
      </c>
      <c r="L63" s="909">
        <f>VLOOKUP(A63,TRANSPORTE!A5:D117,4,FALSE)</f>
        <v>1234.2754057176401</v>
      </c>
      <c r="M63" s="910"/>
      <c r="N63" s="287">
        <f>K63*L63</f>
        <v>1604.5580274329322</v>
      </c>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1604.5580274329322</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15</v>
      </c>
      <c r="B74" s="49" t="str">
        <f>VLOOKUP(A74,'MANO DE OBRA'!A8:D68,3,FALSE)</f>
        <v>Obrero (6)</v>
      </c>
      <c r="C74" s="47"/>
      <c r="D74" s="47"/>
      <c r="E74" s="47"/>
      <c r="F74" s="47"/>
      <c r="G74" s="47"/>
      <c r="H74" s="47"/>
      <c r="I74" s="292">
        <f>K74/J74*100</f>
        <v>175560</v>
      </c>
      <c r="J74" s="293">
        <v>185</v>
      </c>
      <c r="K74" s="294">
        <f>VLOOKUP(A74,'MANO DE OBRA'!A8:D99,4,FALSE)</f>
        <v>324786</v>
      </c>
      <c r="L74" s="50"/>
      <c r="M74" s="295">
        <v>32</v>
      </c>
      <c r="N74" s="395">
        <f>K74/M74</f>
        <v>10149.5625</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32</v>
      </c>
      <c r="N75" s="395">
        <f>K75/M75</f>
        <v>3333.9451129502495</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127"/>
    </row>
    <row r="80" spans="1:15" ht="15.75" thickBot="1">
      <c r="B80" s="911" t="s">
        <v>953</v>
      </c>
      <c r="C80" s="865"/>
      <c r="D80" s="865"/>
      <c r="E80" s="865"/>
      <c r="F80" s="865"/>
      <c r="G80" s="865"/>
      <c r="H80" s="865"/>
      <c r="I80" s="865"/>
      <c r="J80" s="865"/>
      <c r="K80" s="865"/>
      <c r="L80" s="865"/>
      <c r="M80" s="866"/>
      <c r="N80" s="460">
        <f>SUM(N74:N79)</f>
        <v>13483.507612950249</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69178.784200821538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13835.756840164308</v>
      </c>
      <c r="M87" s="858"/>
      <c r="N87" s="51"/>
    </row>
    <row r="88" spans="1:14">
      <c r="B88" s="89" t="s">
        <v>973</v>
      </c>
      <c r="C88" s="90"/>
      <c r="D88" s="90"/>
      <c r="E88" s="90"/>
      <c r="F88" s="90"/>
      <c r="G88" s="90"/>
      <c r="H88" s="90"/>
      <c r="I88" s="87"/>
      <c r="J88" s="88"/>
      <c r="K88" s="304">
        <v>0.05</v>
      </c>
      <c r="L88" s="857">
        <f>N82*K88</f>
        <v>3458.9392100410769</v>
      </c>
      <c r="M88" s="858"/>
      <c r="N88" s="51"/>
    </row>
    <row r="89" spans="1:14" ht="15.75" thickBot="1">
      <c r="B89" s="91" t="s">
        <v>974</v>
      </c>
      <c r="C89" s="92"/>
      <c r="D89" s="92"/>
      <c r="E89" s="92"/>
      <c r="F89" s="92"/>
      <c r="G89" s="92"/>
      <c r="H89" s="92"/>
      <c r="I89" s="93"/>
      <c r="J89" s="94"/>
      <c r="K89" s="305">
        <v>0.05</v>
      </c>
      <c r="L89" s="859">
        <f>N82*K89</f>
        <v>3458.9392100410769</v>
      </c>
      <c r="M89" s="860"/>
      <c r="N89" s="51"/>
    </row>
    <row r="90" spans="1:14" ht="15.75" thickBot="1">
      <c r="B90" s="822" t="s">
        <v>953</v>
      </c>
      <c r="C90" s="823"/>
      <c r="D90" s="823"/>
      <c r="E90" s="823"/>
      <c r="F90" s="823"/>
      <c r="G90" s="823"/>
      <c r="H90" s="823"/>
      <c r="I90" s="823"/>
      <c r="J90" s="823"/>
      <c r="K90" s="823"/>
      <c r="L90" s="823"/>
      <c r="M90" s="824"/>
      <c r="N90" s="52">
        <f>L87+L88+L89</f>
        <v>20753.635260246461</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89932.419461067999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1602</v>
      </c>
      <c r="C31" s="81" t="s">
        <v>2087</v>
      </c>
      <c r="D31" s="82"/>
      <c r="E31" s="82"/>
      <c r="F31" s="82"/>
      <c r="G31" s="82"/>
      <c r="H31" s="82"/>
      <c r="I31" s="82"/>
      <c r="J31" s="83"/>
      <c r="K31" s="308"/>
      <c r="L31" s="306" t="s">
        <v>387</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160</v>
      </c>
      <c r="B36" s="871" t="str">
        <f>VLOOKUP(A36,EQUIPOS!A6:D154,3,FALSE)</f>
        <v>COMPACTADOR MANUAL VIBRATORIO (RANA) con motor de 6 HP</v>
      </c>
      <c r="C36" s="872"/>
      <c r="D36" s="872"/>
      <c r="E36" s="872"/>
      <c r="F36" s="872"/>
      <c r="G36" s="872"/>
      <c r="H36" s="873"/>
      <c r="I36" s="267"/>
      <c r="J36" s="268"/>
      <c r="K36" s="269">
        <f>VLOOKUP(A36,EQUIPOS!A6:D163,4,FALSE)</f>
        <v>6640.90033783736</v>
      </c>
      <c r="L36" s="270"/>
      <c r="M36" s="271">
        <v>2</v>
      </c>
      <c r="N36" s="272">
        <f>K36/M36</f>
        <v>3320.45016891868</v>
      </c>
    </row>
    <row r="37" spans="1:14">
      <c r="A37" s="113" t="s">
        <v>303</v>
      </c>
      <c r="B37" s="871" t="str">
        <f>VLOOKUP(A37,EQUIPOS!A7:D154,3,FALSE)</f>
        <v>Retrocargador, pala de 1,1 m3 de capacidad, profundidad de excavación de 4.400 mm y una altura de 5.680 mm</v>
      </c>
      <c r="C37" s="872"/>
      <c r="D37" s="872"/>
      <c r="E37" s="872"/>
      <c r="F37" s="872"/>
      <c r="G37" s="872"/>
      <c r="H37" s="873"/>
      <c r="I37" s="267"/>
      <c r="J37" s="268"/>
      <c r="K37" s="269">
        <f>VLOOKUP(A37,EQUIPOS!A7:D164,4,FALSE)</f>
        <v>96545.285214999603</v>
      </c>
      <c r="L37" s="270"/>
      <c r="M37" s="271">
        <v>10</v>
      </c>
      <c r="N37" s="272">
        <f>K37/M37</f>
        <v>9654.5285214999603</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267"/>
      <c r="J39" s="268"/>
      <c r="K39" s="269"/>
      <c r="L39" s="270"/>
      <c r="M39" s="271"/>
      <c r="N39" s="272"/>
    </row>
    <row r="40" spans="1:14">
      <c r="B40" s="871"/>
      <c r="C40" s="872"/>
      <c r="D40" s="872"/>
      <c r="E40" s="872"/>
      <c r="F40" s="872"/>
      <c r="G40" s="872"/>
      <c r="H40" s="873"/>
      <c r="I40" s="267"/>
      <c r="J40" s="268"/>
      <c r="K40" s="269"/>
      <c r="L40" s="270"/>
      <c r="M40" s="271"/>
      <c r="N40" s="272"/>
    </row>
    <row r="41" spans="1:14">
      <c r="B41" s="871"/>
      <c r="C41" s="872"/>
      <c r="D41" s="872"/>
      <c r="E41" s="872"/>
      <c r="F41" s="872"/>
      <c r="G41" s="872"/>
      <c r="H41" s="873"/>
      <c r="I41" s="267"/>
      <c r="J41" s="268"/>
      <c r="K41" s="269"/>
      <c r="L41" s="270"/>
      <c r="M41" s="271"/>
      <c r="N41" s="272"/>
    </row>
    <row r="42" spans="1:14">
      <c r="B42" s="871"/>
      <c r="C42" s="872"/>
      <c r="D42" s="872"/>
      <c r="E42" s="872"/>
      <c r="F42" s="872"/>
      <c r="G42" s="872"/>
      <c r="H42" s="873"/>
      <c r="I42" s="267"/>
      <c r="J42" s="268"/>
      <c r="K42" s="269"/>
      <c r="L42" s="270"/>
      <c r="M42" s="271"/>
      <c r="N42" s="272"/>
    </row>
    <row r="43" spans="1:14">
      <c r="B43" s="871"/>
      <c r="C43" s="872"/>
      <c r="D43" s="872"/>
      <c r="E43" s="872"/>
      <c r="F43" s="872"/>
      <c r="G43" s="872"/>
      <c r="H43" s="873"/>
      <c r="I43" s="267"/>
      <c r="J43" s="268"/>
      <c r="K43" s="269"/>
      <c r="L43" s="270"/>
      <c r="M43" s="271"/>
      <c r="N43" s="272"/>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0.05</v>
      </c>
      <c r="N46" s="344">
        <f>N80*M46</f>
        <v>269.67015225900496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13244.648842677645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B53" s="43"/>
      <c r="C53" s="281"/>
      <c r="D53" s="281"/>
      <c r="E53" s="281"/>
      <c r="F53" s="281"/>
      <c r="G53" s="281"/>
      <c r="H53" s="281"/>
      <c r="I53" s="268"/>
      <c r="J53" s="224"/>
      <c r="K53" s="282"/>
      <c r="L53" s="267"/>
      <c r="M53" s="402"/>
      <c r="N53" s="272"/>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B63" s="46"/>
      <c r="C63" s="317"/>
      <c r="D63" s="317"/>
      <c r="E63" s="317"/>
      <c r="F63" s="317"/>
      <c r="G63" s="31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15</v>
      </c>
      <c r="B74" s="49" t="str">
        <f>VLOOKUP(A74,'MANO DE OBRA'!A8:D68,3,FALSE)</f>
        <v>Obrero (6)</v>
      </c>
      <c r="C74" s="47"/>
      <c r="D74" s="47"/>
      <c r="E74" s="47"/>
      <c r="F74" s="47"/>
      <c r="G74" s="47"/>
      <c r="H74" s="47"/>
      <c r="I74" s="292">
        <f>K74/J74*100</f>
        <v>175560</v>
      </c>
      <c r="J74" s="293">
        <v>185</v>
      </c>
      <c r="K74" s="294">
        <f>VLOOKUP(A74,'MANO DE OBRA'!A8:D99,4,FALSE)</f>
        <v>324786</v>
      </c>
      <c r="L74" s="50"/>
      <c r="M74" s="295">
        <v>80</v>
      </c>
      <c r="N74" s="395">
        <f>K74/M74</f>
        <v>4059.8249999999998</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5393.4030451800991</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18638.051887857742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3727.6103775715487</v>
      </c>
      <c r="M87" s="858"/>
      <c r="N87" s="51"/>
    </row>
    <row r="88" spans="1:14">
      <c r="B88" s="89" t="s">
        <v>973</v>
      </c>
      <c r="C88" s="90"/>
      <c r="D88" s="90"/>
      <c r="E88" s="90"/>
      <c r="F88" s="90"/>
      <c r="G88" s="90"/>
      <c r="H88" s="90"/>
      <c r="I88" s="87"/>
      <c r="J88" s="88"/>
      <c r="K88" s="304">
        <v>0.05</v>
      </c>
      <c r="L88" s="857">
        <f>N82*K88</f>
        <v>931.90259439288718</v>
      </c>
      <c r="M88" s="858"/>
      <c r="N88" s="51"/>
    </row>
    <row r="89" spans="1:14" ht="15.75" thickBot="1">
      <c r="B89" s="91" t="s">
        <v>974</v>
      </c>
      <c r="C89" s="92"/>
      <c r="D89" s="92"/>
      <c r="E89" s="92"/>
      <c r="F89" s="92"/>
      <c r="G89" s="92"/>
      <c r="H89" s="92"/>
      <c r="I89" s="93"/>
      <c r="J89" s="94"/>
      <c r="K89" s="305">
        <v>0.05</v>
      </c>
      <c r="L89" s="859">
        <f>N82*K89</f>
        <v>931.90259439288718</v>
      </c>
      <c r="M89" s="860"/>
      <c r="N89" s="51"/>
    </row>
    <row r="90" spans="1:14" ht="15.75" thickBot="1">
      <c r="B90" s="822" t="s">
        <v>953</v>
      </c>
      <c r="C90" s="823"/>
      <c r="D90" s="823"/>
      <c r="E90" s="823"/>
      <c r="F90" s="823"/>
      <c r="G90" s="823"/>
      <c r="H90" s="823"/>
      <c r="I90" s="823"/>
      <c r="J90" s="823"/>
      <c r="K90" s="823"/>
      <c r="L90" s="823"/>
      <c r="M90" s="824"/>
      <c r="N90" s="52">
        <f>L87+L88+L89</f>
        <v>5591.4155663573229</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24229.467454215064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1090</v>
      </c>
      <c r="C31" s="81" t="s">
        <v>2038</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1603</v>
      </c>
      <c r="B36" s="871" t="str">
        <f>VLOOKUP(A36,EQUIPOS!A6:D154,3,FALSE)</f>
        <v>Derretidora de asfalto (crafco o similar)</v>
      </c>
      <c r="C36" s="872"/>
      <c r="D36" s="872"/>
      <c r="E36" s="872"/>
      <c r="F36" s="872"/>
      <c r="G36" s="872"/>
      <c r="H36" s="873"/>
      <c r="I36" s="267"/>
      <c r="J36" s="268"/>
      <c r="K36" s="269">
        <f>VLOOKUP(A36,EQUIPOS!A6:D163,4,FALSE)</f>
        <v>2415.5418982419055</v>
      </c>
      <c r="L36" s="270"/>
      <c r="M36" s="271">
        <v>60</v>
      </c>
      <c r="N36" s="272">
        <f>K36/M36</f>
        <v>40.259031637365091</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69043.182634780998</v>
      </c>
      <c r="L37" s="270"/>
      <c r="M37" s="271">
        <v>60</v>
      </c>
      <c r="N37" s="272">
        <f>K37/M37</f>
        <v>1150.7197105796834</v>
      </c>
    </row>
    <row r="38" spans="1:14">
      <c r="A38" t="s">
        <v>138</v>
      </c>
      <c r="B38" s="871" t="str">
        <f>VLOOKUP(A38,EQUIPOS!A8:D154,3,FALSE)</f>
        <v>Camioneta D-300</v>
      </c>
      <c r="C38" s="872"/>
      <c r="D38" s="872"/>
      <c r="E38" s="872"/>
      <c r="F38" s="872"/>
      <c r="G38" s="872"/>
      <c r="H38" s="873"/>
      <c r="I38" s="267"/>
      <c r="J38" s="268"/>
      <c r="K38" s="269">
        <f>VLOOKUP(A38,EQUIPOS!A8:D165,4,FALSE)</f>
        <v>52563.544172610891</v>
      </c>
      <c r="L38" s="270"/>
      <c r="M38" s="271">
        <v>60</v>
      </c>
      <c r="N38" s="272">
        <f>K38/M38</f>
        <v>876.05906954351485</v>
      </c>
    </row>
    <row r="39" spans="1:14">
      <c r="B39" s="871"/>
      <c r="C39" s="872"/>
      <c r="D39" s="872"/>
      <c r="E39" s="872"/>
      <c r="F39" s="872"/>
      <c r="G39" s="872"/>
      <c r="H39" s="873"/>
      <c r="I39" s="267"/>
      <c r="J39" s="268"/>
      <c r="K39" s="269"/>
      <c r="L39" s="270"/>
      <c r="M39" s="271"/>
      <c r="N39" s="272"/>
    </row>
    <row r="40" spans="1:14">
      <c r="B40" s="871"/>
      <c r="C40" s="872"/>
      <c r="D40" s="872"/>
      <c r="E40" s="872"/>
      <c r="F40" s="872"/>
      <c r="G40" s="872"/>
      <c r="H40" s="873"/>
      <c r="I40" s="267"/>
      <c r="J40" s="268"/>
      <c r="K40" s="269"/>
      <c r="L40" s="270"/>
      <c r="M40" s="271"/>
      <c r="N40" s="272"/>
    </row>
    <row r="41" spans="1:14">
      <c r="B41" s="871"/>
      <c r="C41" s="872"/>
      <c r="D41" s="872"/>
      <c r="E41" s="872"/>
      <c r="F41" s="872"/>
      <c r="G41" s="872"/>
      <c r="H41" s="873"/>
      <c r="I41" s="267"/>
      <c r="J41" s="268"/>
      <c r="K41" s="269"/>
      <c r="L41" s="270"/>
      <c r="M41" s="271"/>
      <c r="N41" s="272"/>
    </row>
    <row r="42" spans="1:14">
      <c r="B42" s="871"/>
      <c r="C42" s="872"/>
      <c r="D42" s="872"/>
      <c r="E42" s="872"/>
      <c r="F42" s="872"/>
      <c r="G42" s="872"/>
      <c r="H42" s="873"/>
      <c r="I42" s="267"/>
      <c r="J42" s="268"/>
      <c r="K42" s="269"/>
      <c r="L42" s="270"/>
      <c r="M42" s="271"/>
      <c r="N42" s="272"/>
    </row>
    <row r="43" spans="1:14">
      <c r="B43" s="871"/>
      <c r="C43" s="872"/>
      <c r="D43" s="872"/>
      <c r="E43" s="872"/>
      <c r="F43" s="872"/>
      <c r="G43" s="872"/>
      <c r="H43" s="873"/>
      <c r="I43" s="267"/>
      <c r="J43" s="268"/>
      <c r="K43" s="269"/>
      <c r="L43" s="270"/>
      <c r="M43" s="271"/>
      <c r="N43" s="272"/>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0.05</v>
      </c>
      <c r="N46" s="344">
        <f>N80*M46</f>
        <v>22.390442043167496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2089.428253803731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860</v>
      </c>
      <c r="B53" s="43" t="str">
        <f>VLOOKUP(A53,MATERIALES!A5:D373,3,FALSE)</f>
        <v>Emulsión CRR-2</v>
      </c>
      <c r="C53" s="281"/>
      <c r="D53" s="281"/>
      <c r="E53" s="281"/>
      <c r="F53" s="281"/>
      <c r="G53" s="281"/>
      <c r="H53" s="281"/>
      <c r="I53" s="268"/>
      <c r="J53" s="224" t="str">
        <f>VLOOKUP(A53,MATERIALES!A7:D645,2,FALSE)</f>
        <v>lt</v>
      </c>
      <c r="K53" s="282">
        <v>0.12</v>
      </c>
      <c r="L53" s="267"/>
      <c r="M53" s="402">
        <f>VLOOKUP(A53,MATERIALES!A5:D396,4,FALSE)</f>
        <v>1061.379797379687</v>
      </c>
      <c r="N53" s="272">
        <f>K53*M53</f>
        <v>127.36557568556243</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127.36557568556243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B63" s="46"/>
      <c r="C63" s="317"/>
      <c r="D63" s="317"/>
      <c r="E63" s="317"/>
      <c r="F63" s="317"/>
      <c r="G63" s="31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7</v>
      </c>
      <c r="B74" s="49" t="str">
        <f>VLOOKUP(A74,'MANO DE OBRA'!A8:D68,3,FALSE)</f>
        <v>Obrero (2)</v>
      </c>
      <c r="C74" s="47"/>
      <c r="D74" s="47"/>
      <c r="E74" s="47"/>
      <c r="F74" s="47"/>
      <c r="G74" s="47"/>
      <c r="H74" s="47"/>
      <c r="I74" s="292">
        <f>K74/J74*100</f>
        <v>58520.000000000007</v>
      </c>
      <c r="J74" s="293">
        <v>185</v>
      </c>
      <c r="K74" s="294">
        <f>VLOOKUP(A74,'MANO DE OBRA'!A8:D99,4,FALSE)</f>
        <v>108262</v>
      </c>
      <c r="L74" s="50"/>
      <c r="M74" s="295">
        <v>480</v>
      </c>
      <c r="N74" s="395">
        <f>K74/M74</f>
        <v>225.54583333333332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480</v>
      </c>
      <c r="N75" s="395">
        <f>K75/M75</f>
        <v>222.26300753001664</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447.80884086334993</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2664.6026703526431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532.92053407052867</v>
      </c>
      <c r="M87" s="858"/>
      <c r="N87" s="51"/>
    </row>
    <row r="88" spans="1:14">
      <c r="B88" s="89" t="s">
        <v>973</v>
      </c>
      <c r="C88" s="90"/>
      <c r="D88" s="90"/>
      <c r="E88" s="90"/>
      <c r="F88" s="90"/>
      <c r="G88" s="90"/>
      <c r="H88" s="90"/>
      <c r="I88" s="87"/>
      <c r="J88" s="88"/>
      <c r="K88" s="304">
        <v>0.05</v>
      </c>
      <c r="L88" s="857">
        <f>N82*K88</f>
        <v>133.23013351763217</v>
      </c>
      <c r="M88" s="858"/>
      <c r="N88" s="51"/>
    </row>
    <row r="89" spans="1:14" ht="15.75" thickBot="1">
      <c r="B89" s="91" t="s">
        <v>974</v>
      </c>
      <c r="C89" s="92"/>
      <c r="D89" s="92"/>
      <c r="E89" s="92"/>
      <c r="F89" s="92"/>
      <c r="G89" s="92"/>
      <c r="H89" s="92"/>
      <c r="I89" s="93"/>
      <c r="J89" s="94"/>
      <c r="K89" s="305">
        <v>0.05</v>
      </c>
      <c r="L89" s="859">
        <f>N82*K89</f>
        <v>133.23013351763217</v>
      </c>
      <c r="M89" s="860"/>
      <c r="N89" s="51"/>
    </row>
    <row r="90" spans="1:14" ht="15.75" thickBot="1">
      <c r="B90" s="822" t="s">
        <v>953</v>
      </c>
      <c r="C90" s="823"/>
      <c r="D90" s="823"/>
      <c r="E90" s="823"/>
      <c r="F90" s="823"/>
      <c r="G90" s="823"/>
      <c r="H90" s="823"/>
      <c r="I90" s="823"/>
      <c r="J90" s="823"/>
      <c r="K90" s="823"/>
      <c r="L90" s="823"/>
      <c r="M90" s="824"/>
      <c r="N90" s="52">
        <f>L87+L88+L89</f>
        <v>799.3808011057929</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3463.9834714584358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1091</v>
      </c>
      <c r="C31" s="81" t="s">
        <v>1605</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1603</v>
      </c>
      <c r="B36" s="871" t="str">
        <f>VLOOKUP(A36,EQUIPOS!A6:D154,3,FALSE)</f>
        <v>Derretidora de asfalto (crafco o similar)</v>
      </c>
      <c r="C36" s="872"/>
      <c r="D36" s="872"/>
      <c r="E36" s="872"/>
      <c r="F36" s="872"/>
      <c r="G36" s="872"/>
      <c r="H36" s="873"/>
      <c r="I36" s="267"/>
      <c r="J36" s="268"/>
      <c r="K36" s="269">
        <f>VLOOKUP(A36,EQUIPOS!A6:D163,4,FALSE)</f>
        <v>2415.5418982419055</v>
      </c>
      <c r="L36" s="270"/>
      <c r="M36" s="271">
        <v>60</v>
      </c>
      <c r="N36" s="272">
        <f t="shared" ref="N36:N39" si="0">K36/M36</f>
        <v>40.259031637365091</v>
      </c>
    </row>
    <row r="37" spans="1:14">
      <c r="A37" s="113" t="s">
        <v>324</v>
      </c>
      <c r="B37" s="871" t="str">
        <f>VLOOKUP(A37,EQUIPOS!A7:D154,3,FALSE)</f>
        <v xml:space="preserve">Ruteadora </v>
      </c>
      <c r="C37" s="872"/>
      <c r="D37" s="872"/>
      <c r="E37" s="872"/>
      <c r="F37" s="872"/>
      <c r="G37" s="872"/>
      <c r="H37" s="873"/>
      <c r="I37" s="267"/>
      <c r="J37" s="268"/>
      <c r="K37" s="269">
        <f>VLOOKUP(A37,EQUIPOS!A7:D164,4,FALSE)</f>
        <v>4574.3350993386475</v>
      </c>
      <c r="L37" s="270"/>
      <c r="M37" s="271">
        <v>60</v>
      </c>
      <c r="N37" s="272">
        <f t="shared" si="0"/>
        <v>76.238918322310795</v>
      </c>
    </row>
    <row r="38" spans="1:14">
      <c r="A38" t="s">
        <v>176</v>
      </c>
      <c r="B38" s="871" t="str">
        <f>VLOOKUP(A38,EQUIPOS!A8:D154,3,FALSE)</f>
        <v xml:space="preserve">Compresor (barrido y soplado)
</v>
      </c>
      <c r="C38" s="872"/>
      <c r="D38" s="872"/>
      <c r="E38" s="872"/>
      <c r="F38" s="872"/>
      <c r="G38" s="872"/>
      <c r="H38" s="873"/>
      <c r="I38" s="267"/>
      <c r="J38" s="268"/>
      <c r="K38" s="269">
        <f>VLOOKUP(A38,EQUIPOS!A8:D165,4,FALSE)</f>
        <v>69043.182634780998</v>
      </c>
      <c r="L38" s="270"/>
      <c r="M38" s="271">
        <v>60</v>
      </c>
      <c r="N38" s="272">
        <f t="shared" si="0"/>
        <v>1150.7197105796834</v>
      </c>
    </row>
    <row r="39" spans="1:14">
      <c r="A39" t="s">
        <v>138</v>
      </c>
      <c r="B39" s="871" t="str">
        <f>VLOOKUP(A39,EQUIPOS!A9:D154,3,FALSE)</f>
        <v>Camioneta D-300</v>
      </c>
      <c r="C39" s="872"/>
      <c r="D39" s="872"/>
      <c r="E39" s="872"/>
      <c r="F39" s="872"/>
      <c r="G39" s="872"/>
      <c r="H39" s="873"/>
      <c r="I39" s="267"/>
      <c r="J39" s="268"/>
      <c r="K39" s="269">
        <f>VLOOKUP(A39,EQUIPOS!A9:D166,4,FALSE)</f>
        <v>52563.544172610891</v>
      </c>
      <c r="L39" s="270"/>
      <c r="M39" s="271">
        <v>60</v>
      </c>
      <c r="N39" s="272">
        <f t="shared" si="0"/>
        <v>876.05906954351485</v>
      </c>
    </row>
    <row r="40" spans="1:14">
      <c r="B40" s="871"/>
      <c r="C40" s="872"/>
      <c r="D40" s="872"/>
      <c r="E40" s="872"/>
      <c r="F40" s="872"/>
      <c r="G40" s="872"/>
      <c r="H40" s="873"/>
      <c r="I40" s="267"/>
      <c r="J40" s="268"/>
      <c r="K40" s="269"/>
      <c r="L40" s="270"/>
      <c r="M40" s="271"/>
      <c r="N40" s="272"/>
    </row>
    <row r="41" spans="1:14">
      <c r="B41" s="871"/>
      <c r="C41" s="872"/>
      <c r="D41" s="872"/>
      <c r="E41" s="872"/>
      <c r="F41" s="872"/>
      <c r="G41" s="872"/>
      <c r="H41" s="873"/>
      <c r="I41" s="267"/>
      <c r="J41" s="268"/>
      <c r="K41" s="269"/>
      <c r="L41" s="270"/>
      <c r="M41" s="271"/>
      <c r="N41" s="272"/>
    </row>
    <row r="42" spans="1:14">
      <c r="B42" s="871"/>
      <c r="C42" s="872"/>
      <c r="D42" s="872"/>
      <c r="E42" s="872"/>
      <c r="F42" s="872"/>
      <c r="G42" s="872"/>
      <c r="H42" s="873"/>
      <c r="I42" s="267"/>
      <c r="J42" s="268"/>
      <c r="K42" s="269"/>
      <c r="L42" s="270"/>
      <c r="M42" s="271"/>
      <c r="N42" s="272"/>
    </row>
    <row r="43" spans="1:14">
      <c r="B43" s="871"/>
      <c r="C43" s="872"/>
      <c r="D43" s="872"/>
      <c r="E43" s="872"/>
      <c r="F43" s="872"/>
      <c r="G43" s="872"/>
      <c r="H43" s="873"/>
      <c r="I43" s="267"/>
      <c r="J43" s="268"/>
      <c r="K43" s="269"/>
      <c r="L43" s="270"/>
      <c r="M43" s="271"/>
      <c r="N43" s="272"/>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0.05</v>
      </c>
      <c r="N46" s="344">
        <f>N84*M46</f>
        <v>22.390442043167496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2165.6671721260418</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799</v>
      </c>
      <c r="B53" s="43" t="str">
        <f>VLOOKUP(A53,MATERIALES!A5:D373,3,FALSE)</f>
        <v>Arena de Trituración</v>
      </c>
      <c r="C53" s="281"/>
      <c r="D53" s="281"/>
      <c r="E53" s="281"/>
      <c r="F53" s="281"/>
      <c r="G53" s="281"/>
      <c r="H53" s="281"/>
      <c r="I53" s="268"/>
      <c r="J53" s="224" t="str">
        <f>VLOOKUP(A53,MATERIALES!A7:D645,2,FALSE)</f>
        <v>m3</v>
      </c>
      <c r="K53" s="282">
        <v>7.0000000000000001E-3</v>
      </c>
      <c r="L53" s="267"/>
      <c r="M53" s="402">
        <f>VLOOKUP(A53,MATERIALES!A5:D396,4,FALSE)</f>
        <v>56754.33638766381</v>
      </c>
      <c r="N53" s="272">
        <f t="shared" ref="N53:N54" si="1">K53*M53</f>
        <v>397.28035471364666</v>
      </c>
    </row>
    <row r="54" spans="1:14">
      <c r="A54" s="116" t="s">
        <v>860</v>
      </c>
      <c r="B54" s="43" t="str">
        <f>VLOOKUP(A54,MATERIALES!A6:D373,3,FALSE)</f>
        <v>Emulsión CRR-2</v>
      </c>
      <c r="C54" s="281"/>
      <c r="D54" s="281"/>
      <c r="E54" s="281"/>
      <c r="F54" s="281"/>
      <c r="G54" s="281"/>
      <c r="H54" s="281"/>
      <c r="I54" s="268"/>
      <c r="J54" s="224" t="str">
        <f>VLOOKUP(A54,MATERIALES!A8:D646,2,FALSE)</f>
        <v>lt</v>
      </c>
      <c r="K54" s="282">
        <v>0.12</v>
      </c>
      <c r="L54" s="267"/>
      <c r="M54" s="402">
        <f>VLOOKUP(A54,MATERIALES!A6:D397,4,FALSE)</f>
        <v>1061.379797379687</v>
      </c>
      <c r="N54" s="272">
        <f t="shared" si="1"/>
        <v>127.36557568556243</v>
      </c>
    </row>
    <row r="55" spans="1:14">
      <c r="A55" s="116"/>
      <c r="B55" s="43"/>
      <c r="C55" s="281"/>
      <c r="D55" s="281"/>
      <c r="E55" s="281"/>
      <c r="F55" s="281"/>
      <c r="G55" s="281"/>
      <c r="H55" s="281"/>
      <c r="I55" s="268"/>
      <c r="J55" s="224"/>
      <c r="K55" s="282"/>
      <c r="L55" s="267"/>
      <c r="M55" s="402"/>
      <c r="N55" s="272"/>
    </row>
    <row r="56" spans="1:14">
      <c r="A56" s="116"/>
      <c r="B56" s="43"/>
      <c r="C56" s="281"/>
      <c r="D56" s="281"/>
      <c r="E56" s="281"/>
      <c r="F56" s="281"/>
      <c r="G56" s="281"/>
      <c r="H56" s="281"/>
      <c r="I56" s="268"/>
      <c r="J56" s="224"/>
      <c r="K56" s="282"/>
      <c r="L56" s="267"/>
      <c r="M56" s="402"/>
      <c r="N56" s="272"/>
    </row>
    <row r="57" spans="1:14">
      <c r="A57" s="116"/>
      <c r="B57" s="43"/>
      <c r="C57" s="281"/>
      <c r="D57" s="281"/>
      <c r="E57" s="281"/>
      <c r="F57" s="281"/>
      <c r="G57" s="281"/>
      <c r="H57" s="281"/>
      <c r="I57" s="268"/>
      <c r="J57" s="224"/>
      <c r="K57" s="282"/>
      <c r="L57" s="267"/>
      <c r="M57" s="402"/>
      <c r="N57" s="272"/>
    </row>
    <row r="58" spans="1:14">
      <c r="A58" s="116"/>
      <c r="B58" s="43"/>
      <c r="C58" s="281"/>
      <c r="D58" s="281"/>
      <c r="E58" s="281"/>
      <c r="F58" s="281"/>
      <c r="G58" s="281"/>
      <c r="H58" s="281"/>
      <c r="I58" s="268"/>
      <c r="J58" s="224"/>
      <c r="K58" s="282"/>
      <c r="L58" s="267"/>
      <c r="M58" s="402"/>
      <c r="N58" s="272"/>
    </row>
    <row r="59" spans="1:14">
      <c r="B59" s="43"/>
      <c r="C59" s="281"/>
      <c r="D59" s="281"/>
      <c r="E59" s="281"/>
      <c r="F59" s="281"/>
      <c r="G59" s="281"/>
      <c r="H59" s="281"/>
      <c r="I59" s="268"/>
      <c r="J59" s="224"/>
      <c r="K59" s="282"/>
      <c r="L59" s="267"/>
      <c r="M59" s="283"/>
      <c r="N59" s="284"/>
    </row>
    <row r="60" spans="1:14">
      <c r="B60" s="43"/>
      <c r="C60" s="281"/>
      <c r="D60" s="281"/>
      <c r="E60" s="281"/>
      <c r="F60" s="281"/>
      <c r="G60" s="281"/>
      <c r="H60" s="281"/>
      <c r="I60" s="268"/>
      <c r="J60" s="224"/>
      <c r="K60" s="282"/>
      <c r="L60" s="267"/>
      <c r="M60" s="283"/>
      <c r="N60" s="284"/>
    </row>
    <row r="61" spans="1:14" ht="15.75" thickBot="1">
      <c r="B61" s="904"/>
      <c r="C61" s="905"/>
      <c r="D61" s="905"/>
      <c r="E61" s="905"/>
      <c r="F61" s="905"/>
      <c r="G61" s="905"/>
      <c r="H61" s="905"/>
      <c r="I61" s="875"/>
      <c r="J61" s="42"/>
      <c r="K61" s="44"/>
      <c r="L61" s="906"/>
      <c r="M61" s="907"/>
      <c r="N61" s="45"/>
    </row>
    <row r="62" spans="1:14" ht="15.75" thickBot="1">
      <c r="B62" s="822" t="s">
        <v>953</v>
      </c>
      <c r="C62" s="823"/>
      <c r="D62" s="823"/>
      <c r="E62" s="823"/>
      <c r="F62" s="823"/>
      <c r="G62" s="823"/>
      <c r="H62" s="823"/>
      <c r="I62" s="823"/>
      <c r="J62" s="823"/>
      <c r="K62" s="823"/>
      <c r="L62" s="823"/>
      <c r="M62" s="824"/>
      <c r="N62" s="394">
        <f>SUM(N53:N61)</f>
        <v>524.64593039920908</v>
      </c>
    </row>
    <row r="63" spans="1:14">
      <c r="B63" s="33"/>
      <c r="C63" s="34"/>
      <c r="D63" s="34"/>
      <c r="E63" s="34"/>
      <c r="F63" s="34"/>
      <c r="G63" s="34"/>
      <c r="H63" s="34"/>
      <c r="I63" s="34"/>
      <c r="J63" s="34"/>
      <c r="K63" s="34"/>
      <c r="L63" s="34"/>
      <c r="M63" s="34"/>
      <c r="N63" s="35"/>
    </row>
    <row r="64" spans="1:14">
      <c r="B64" s="64" t="s">
        <v>956</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313" t="s">
        <v>957</v>
      </c>
      <c r="C66" s="314"/>
      <c r="D66" s="314"/>
      <c r="E66" s="314"/>
      <c r="F66" s="314"/>
      <c r="G66" s="314"/>
      <c r="H66" s="73" t="s">
        <v>945</v>
      </c>
      <c r="I66" s="74" t="s">
        <v>958</v>
      </c>
      <c r="J66" s="75" t="s">
        <v>959</v>
      </c>
      <c r="K66" s="73" t="s">
        <v>960</v>
      </c>
      <c r="L66" s="908" t="s">
        <v>961</v>
      </c>
      <c r="M66" s="887"/>
      <c r="N66" s="76" t="s">
        <v>951</v>
      </c>
    </row>
    <row r="67" spans="1:15">
      <c r="A67" t="s">
        <v>1227</v>
      </c>
      <c r="B67" s="46" t="str">
        <f>VLOOKUP(A67,TRANSPORTE!A5:D117,3,FALSE)</f>
        <v>Transporte de Arena</v>
      </c>
      <c r="C67" s="317"/>
      <c r="D67" s="317"/>
      <c r="E67" s="317"/>
      <c r="F67" s="317"/>
      <c r="G67" s="317"/>
      <c r="H67" s="311" t="s">
        <v>339</v>
      </c>
      <c r="I67" s="413">
        <v>7.0000000000000001E-3</v>
      </c>
      <c r="J67" s="286">
        <v>1</v>
      </c>
      <c r="K67" s="413">
        <f>I67*J67</f>
        <v>7.0000000000000001E-3</v>
      </c>
      <c r="L67" s="909">
        <f>VLOOKUP(A67,TRANSPORTE!A6:D120,4,FALSE)</f>
        <v>1234.2754057176401</v>
      </c>
      <c r="M67" s="910"/>
      <c r="N67" s="287">
        <f>L67*K67</f>
        <v>8.6399278400234802</v>
      </c>
    </row>
    <row r="68" spans="1:15">
      <c r="B68" s="46"/>
      <c r="C68" s="47"/>
      <c r="D68" s="47"/>
      <c r="E68" s="47"/>
      <c r="F68" s="47"/>
      <c r="G68" s="47"/>
      <c r="H68" s="311"/>
      <c r="I68" s="279"/>
      <c r="J68" s="286"/>
      <c r="K68" s="279"/>
      <c r="L68" s="909"/>
      <c r="M68" s="910"/>
      <c r="N68" s="287"/>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c r="B71" s="46"/>
      <c r="C71" s="47"/>
      <c r="D71" s="47"/>
      <c r="E71" s="47"/>
      <c r="F71" s="47"/>
      <c r="G71" s="47"/>
      <c r="H71" s="288"/>
      <c r="I71" s="279"/>
      <c r="J71" s="279"/>
      <c r="K71" s="279"/>
      <c r="L71" s="289"/>
      <c r="M71" s="290"/>
      <c r="N71" s="291"/>
    </row>
    <row r="72" spans="1:15" ht="15.75" thickBot="1">
      <c r="B72" s="447"/>
      <c r="C72" s="448"/>
      <c r="D72" s="448"/>
      <c r="E72" s="448"/>
      <c r="F72" s="448"/>
      <c r="G72" s="448"/>
      <c r="H72" s="48"/>
      <c r="I72" s="126"/>
      <c r="J72" s="126"/>
      <c r="K72" s="126"/>
      <c r="L72" s="900"/>
      <c r="M72" s="901"/>
      <c r="N72" s="127"/>
    </row>
    <row r="73" spans="1:15" ht="15.75" thickBot="1">
      <c r="B73" s="911" t="s">
        <v>953</v>
      </c>
      <c r="C73" s="865"/>
      <c r="D73" s="865"/>
      <c r="E73" s="865"/>
      <c r="F73" s="865"/>
      <c r="G73" s="865"/>
      <c r="H73" s="865"/>
      <c r="I73" s="865"/>
      <c r="J73" s="865"/>
      <c r="K73" s="865"/>
      <c r="L73" s="865"/>
      <c r="M73" s="866"/>
      <c r="N73" s="104">
        <f>N67+N68+N69+N70+N71</f>
        <v>8.6399278400234802</v>
      </c>
    </row>
    <row r="74" spans="1:15">
      <c r="B74" s="33"/>
      <c r="C74" s="34"/>
      <c r="D74" s="34"/>
      <c r="E74" s="34"/>
      <c r="F74" s="34"/>
      <c r="G74" s="34"/>
      <c r="H74" s="34"/>
      <c r="I74" s="34"/>
      <c r="J74" s="34"/>
      <c r="K74" s="34"/>
      <c r="L74" s="34"/>
      <c r="M74" s="34"/>
      <c r="N74" s="35"/>
    </row>
    <row r="75" spans="1:15">
      <c r="B75" s="64" t="s">
        <v>962</v>
      </c>
      <c r="C75" s="65"/>
      <c r="D75" s="65"/>
      <c r="E75" s="65"/>
      <c r="F75" s="65"/>
      <c r="G75" s="65"/>
      <c r="H75" s="65"/>
      <c r="I75" s="65"/>
      <c r="J75" s="65"/>
      <c r="K75" s="65"/>
      <c r="L75" s="65"/>
      <c r="M75" s="65"/>
      <c r="N75" s="66"/>
    </row>
    <row r="76" spans="1:15" ht="15.75" thickBot="1">
      <c r="B76" s="68"/>
      <c r="C76" s="61"/>
      <c r="D76" s="61"/>
      <c r="E76" s="61"/>
      <c r="F76" s="61"/>
      <c r="G76" s="61"/>
      <c r="H76" s="61"/>
      <c r="I76" s="61"/>
      <c r="J76" s="61"/>
      <c r="K76" s="61"/>
      <c r="L76" s="61"/>
      <c r="M76" s="61"/>
      <c r="N76" s="63"/>
    </row>
    <row r="77" spans="1:15" ht="25.5">
      <c r="B77" s="861" t="s">
        <v>963</v>
      </c>
      <c r="C77" s="862"/>
      <c r="D77" s="862"/>
      <c r="E77" s="862"/>
      <c r="F77" s="862"/>
      <c r="G77" s="862"/>
      <c r="H77" s="862"/>
      <c r="I77" s="73" t="s">
        <v>964</v>
      </c>
      <c r="J77" s="75" t="s">
        <v>1410</v>
      </c>
      <c r="K77" s="74" t="s">
        <v>966</v>
      </c>
      <c r="L77" s="863" t="s">
        <v>950</v>
      </c>
      <c r="M77" s="864"/>
      <c r="N77" s="98" t="s">
        <v>951</v>
      </c>
    </row>
    <row r="78" spans="1:15">
      <c r="A78" t="s">
        <v>7</v>
      </c>
      <c r="B78" s="49" t="str">
        <f>VLOOKUP(A78,'MANO DE OBRA'!A8:D68,3,FALSE)</f>
        <v>Obrero (2)</v>
      </c>
      <c r="C78" s="47"/>
      <c r="D78" s="47"/>
      <c r="E78" s="47"/>
      <c r="F78" s="47"/>
      <c r="G78" s="47"/>
      <c r="H78" s="47"/>
      <c r="I78" s="292">
        <f>K78/J78*100</f>
        <v>58520.000000000007</v>
      </c>
      <c r="J78" s="293">
        <v>185</v>
      </c>
      <c r="K78" s="294">
        <f>VLOOKUP(A78,'MANO DE OBRA'!A8:D99,4,FALSE)</f>
        <v>108262</v>
      </c>
      <c r="L78" s="50"/>
      <c r="M78" s="295">
        <v>480</v>
      </c>
      <c r="N78" s="395">
        <f>K78/M78</f>
        <v>225.54583333333332</v>
      </c>
      <c r="O78" s="106"/>
    </row>
    <row r="79" spans="1:15">
      <c r="A79" t="s">
        <v>30</v>
      </c>
      <c r="B79" s="49" t="str">
        <f>VLOOKUP(A79,'MANO DE OBRA'!A8:D69,3,FALSE)</f>
        <v>Oficial</v>
      </c>
      <c r="C79" s="47"/>
      <c r="D79" s="47"/>
      <c r="E79" s="47"/>
      <c r="F79" s="47"/>
      <c r="G79" s="47"/>
      <c r="H79" s="47"/>
      <c r="I79" s="292">
        <f>K79/J79*100</f>
        <v>57668.23979157189</v>
      </c>
      <c r="J79" s="293">
        <v>185</v>
      </c>
      <c r="K79" s="294">
        <f>VLOOKUP(A79,'MANO DE OBRA'!A8:D100,4,FALSE)</f>
        <v>106686.24361440798</v>
      </c>
      <c r="L79" s="50"/>
      <c r="M79" s="299">
        <v>480</v>
      </c>
      <c r="N79" s="395">
        <f>K79/M79</f>
        <v>222.26300753001664</v>
      </c>
    </row>
    <row r="80" spans="1:15">
      <c r="B80" s="49"/>
      <c r="C80" s="47"/>
      <c r="D80" s="47"/>
      <c r="E80" s="47"/>
      <c r="F80" s="47"/>
      <c r="G80" s="47"/>
      <c r="H80" s="47"/>
      <c r="I80" s="292"/>
      <c r="J80" s="293"/>
      <c r="K80" s="294"/>
      <c r="L80" s="50"/>
      <c r="M80" s="300"/>
      <c r="N80" s="395"/>
    </row>
    <row r="81" spans="1:14">
      <c r="B81" s="49"/>
      <c r="C81" s="47"/>
      <c r="D81" s="47"/>
      <c r="E81" s="47"/>
      <c r="F81" s="47"/>
      <c r="G81" s="47"/>
      <c r="H81" s="47"/>
      <c r="I81" s="279"/>
      <c r="J81" s="297"/>
      <c r="K81" s="298"/>
      <c r="L81" s="318"/>
      <c r="M81" s="300"/>
      <c r="N81" s="296"/>
    </row>
    <row r="82" spans="1:14">
      <c r="B82" s="49"/>
      <c r="C82" s="47"/>
      <c r="D82" s="47"/>
      <c r="E82" s="47"/>
      <c r="F82" s="47"/>
      <c r="G82" s="47"/>
      <c r="H82" s="47"/>
      <c r="I82" s="279"/>
      <c r="J82" s="297"/>
      <c r="K82" s="298"/>
      <c r="L82" s="318"/>
      <c r="M82" s="300"/>
      <c r="N82" s="296"/>
    </row>
    <row r="83" spans="1:14" ht="15.75" thickBot="1">
      <c r="B83" s="898"/>
      <c r="C83" s="899"/>
      <c r="D83" s="899"/>
      <c r="E83" s="899"/>
      <c r="F83" s="899"/>
      <c r="G83" s="899"/>
      <c r="H83" s="899"/>
      <c r="I83" s="126"/>
      <c r="J83" s="126"/>
      <c r="K83" s="126"/>
      <c r="L83" s="912"/>
      <c r="M83" s="912"/>
      <c r="N83" s="45"/>
    </row>
    <row r="84" spans="1:14" ht="15.75" thickBot="1">
      <c r="B84" s="911" t="s">
        <v>953</v>
      </c>
      <c r="C84" s="865"/>
      <c r="D84" s="865"/>
      <c r="E84" s="865"/>
      <c r="F84" s="865"/>
      <c r="G84" s="865"/>
      <c r="H84" s="865"/>
      <c r="I84" s="865"/>
      <c r="J84" s="865"/>
      <c r="K84" s="865"/>
      <c r="L84" s="865"/>
      <c r="M84" s="866"/>
      <c r="N84" s="301">
        <f>SUM(N78:N83)</f>
        <v>447.80884086334993</v>
      </c>
    </row>
    <row r="85" spans="1:14" ht="15.75" thickBot="1">
      <c r="B85" s="33"/>
      <c r="C85" s="34"/>
      <c r="D85" s="34"/>
      <c r="E85" s="34"/>
      <c r="F85" s="34"/>
      <c r="G85" s="34"/>
      <c r="H85" s="34"/>
      <c r="I85" s="34"/>
      <c r="J85" s="34"/>
      <c r="K85" s="34"/>
      <c r="L85" s="34"/>
      <c r="M85" s="34"/>
      <c r="N85" s="35"/>
    </row>
    <row r="86" spans="1:14" ht="15.75" thickBot="1">
      <c r="B86" s="822" t="s">
        <v>967</v>
      </c>
      <c r="C86" s="823"/>
      <c r="D86" s="823"/>
      <c r="E86" s="823"/>
      <c r="F86" s="823"/>
      <c r="G86" s="823"/>
      <c r="H86" s="823"/>
      <c r="I86" s="823"/>
      <c r="J86" s="823"/>
      <c r="K86" s="823"/>
      <c r="L86" s="823"/>
      <c r="M86" s="824"/>
      <c r="N86" s="99">
        <f>N48+N62+N73+N84</f>
        <v>3146.7618712286244</v>
      </c>
    </row>
    <row r="87" spans="1:14">
      <c r="B87" s="33"/>
      <c r="C87" s="34"/>
      <c r="D87" s="34"/>
      <c r="E87" s="34"/>
      <c r="F87" s="34"/>
      <c r="G87" s="34"/>
      <c r="H87" s="34"/>
      <c r="I87" s="34"/>
      <c r="J87" s="34"/>
      <c r="K87" s="34"/>
      <c r="L87" s="34"/>
      <c r="M87" s="34"/>
      <c r="N87" s="35"/>
    </row>
    <row r="88" spans="1:14">
      <c r="B88" s="64" t="s">
        <v>968</v>
      </c>
      <c r="C88" s="65"/>
      <c r="D88" s="65"/>
      <c r="E88" s="65"/>
      <c r="F88" s="65"/>
      <c r="G88" s="65"/>
      <c r="H88" s="65"/>
      <c r="I88" s="65"/>
      <c r="J88" s="65"/>
      <c r="K88" s="65"/>
      <c r="L88" s="65"/>
      <c r="M88" s="65"/>
      <c r="N88" s="66"/>
    </row>
    <row r="89" spans="1:14" ht="15.75" thickBot="1">
      <c r="B89" s="68"/>
      <c r="C89" s="61"/>
      <c r="D89" s="61"/>
      <c r="E89" s="61"/>
      <c r="F89" s="61"/>
      <c r="G89" s="61"/>
      <c r="H89" s="61"/>
      <c r="I89" s="61"/>
      <c r="J89" s="61"/>
      <c r="K89" s="61"/>
      <c r="L89" s="61"/>
      <c r="M89" s="61"/>
      <c r="N89" s="63"/>
    </row>
    <row r="90" spans="1:14">
      <c r="B90" s="867" t="s">
        <v>969</v>
      </c>
      <c r="C90" s="868"/>
      <c r="D90" s="868"/>
      <c r="E90" s="868"/>
      <c r="F90" s="868"/>
      <c r="G90" s="868"/>
      <c r="H90" s="868"/>
      <c r="I90" s="314"/>
      <c r="J90" s="334"/>
      <c r="K90" s="302" t="s">
        <v>970</v>
      </c>
      <c r="L90" s="869" t="s">
        <v>971</v>
      </c>
      <c r="M90" s="870"/>
      <c r="N90" s="303"/>
    </row>
    <row r="91" spans="1:14">
      <c r="B91" s="855" t="s">
        <v>972</v>
      </c>
      <c r="C91" s="856"/>
      <c r="D91" s="856"/>
      <c r="E91" s="856"/>
      <c r="F91" s="856"/>
      <c r="G91" s="856"/>
      <c r="H91" s="856"/>
      <c r="I91" s="87"/>
      <c r="J91" s="88"/>
      <c r="K91" s="304">
        <v>0.2</v>
      </c>
      <c r="L91" s="857">
        <f>N86*K91</f>
        <v>629.35237424572495</v>
      </c>
      <c r="M91" s="858"/>
      <c r="N91" s="51"/>
    </row>
    <row r="92" spans="1:14">
      <c r="B92" s="89" t="s">
        <v>973</v>
      </c>
      <c r="C92" s="90"/>
      <c r="D92" s="90"/>
      <c r="E92" s="90"/>
      <c r="F92" s="90"/>
      <c r="G92" s="90"/>
      <c r="H92" s="90"/>
      <c r="I92" s="87"/>
      <c r="J92" s="88"/>
      <c r="K92" s="304">
        <v>0.05</v>
      </c>
      <c r="L92" s="857">
        <f>N86*K92</f>
        <v>157.33809356143124</v>
      </c>
      <c r="M92" s="858"/>
      <c r="N92" s="51"/>
    </row>
    <row r="93" spans="1:14" ht="15.75" thickBot="1">
      <c r="B93" s="91" t="s">
        <v>974</v>
      </c>
      <c r="C93" s="92"/>
      <c r="D93" s="92"/>
      <c r="E93" s="92"/>
      <c r="F93" s="92"/>
      <c r="G93" s="92"/>
      <c r="H93" s="92"/>
      <c r="I93" s="93"/>
      <c r="J93" s="94"/>
      <c r="K93" s="305">
        <v>0.05</v>
      </c>
      <c r="L93" s="859">
        <f>N86*K93</f>
        <v>157.33809356143124</v>
      </c>
      <c r="M93" s="860"/>
      <c r="N93" s="51"/>
    </row>
    <row r="94" spans="1:14" ht="15.75" thickBot="1">
      <c r="B94" s="822" t="s">
        <v>953</v>
      </c>
      <c r="C94" s="823"/>
      <c r="D94" s="823"/>
      <c r="E94" s="823"/>
      <c r="F94" s="823"/>
      <c r="G94" s="823"/>
      <c r="H94" s="823"/>
      <c r="I94" s="823"/>
      <c r="J94" s="823"/>
      <c r="K94" s="823"/>
      <c r="L94" s="823"/>
      <c r="M94" s="824"/>
      <c r="N94" s="52">
        <f>L91+L92+L93</f>
        <v>944.02856136858748</v>
      </c>
    </row>
    <row r="95" spans="1:14" ht="15.75" thickBot="1">
      <c r="B95" s="33"/>
      <c r="C95" s="34"/>
      <c r="D95" s="34"/>
      <c r="E95" s="34"/>
      <c r="F95" s="34"/>
      <c r="G95" s="34"/>
      <c r="H95" s="34"/>
      <c r="I95" s="34"/>
      <c r="J95" s="34"/>
      <c r="K95" s="34"/>
      <c r="L95" s="34"/>
      <c r="M95" s="34"/>
      <c r="N95" s="35"/>
    </row>
    <row r="96" spans="1:14" ht="15.75" thickBot="1">
      <c r="A96" t="s">
        <v>2016</v>
      </c>
      <c r="B96" s="822" t="s">
        <v>975</v>
      </c>
      <c r="C96" s="823"/>
      <c r="D96" s="823"/>
      <c r="E96" s="823"/>
      <c r="F96" s="823"/>
      <c r="G96" s="823"/>
      <c r="H96" s="823"/>
      <c r="I96" s="823"/>
      <c r="J96" s="823"/>
      <c r="K96" s="823"/>
      <c r="L96" s="823"/>
      <c r="M96" s="824"/>
      <c r="N96" s="188">
        <f>N86+N94</f>
        <v>4090.7904325972117</v>
      </c>
    </row>
    <row r="97" spans="2:14">
      <c r="B97" s="13"/>
      <c r="C97" s="14"/>
      <c r="D97" s="14"/>
      <c r="E97" s="14"/>
      <c r="F97" s="14"/>
      <c r="G97" s="14"/>
      <c r="H97" s="14"/>
      <c r="I97" s="14"/>
      <c r="J97" s="14"/>
      <c r="K97" s="14"/>
      <c r="L97" s="14"/>
      <c r="M97" s="14"/>
      <c r="N97" s="15"/>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12"/>
      <c r="F100" s="12"/>
      <c r="G100" s="12"/>
      <c r="H100" s="12"/>
      <c r="I100" s="12"/>
      <c r="J100" s="12"/>
      <c r="K100" s="12"/>
      <c r="L100" s="12"/>
      <c r="M100" s="12"/>
      <c r="N100" s="17"/>
    </row>
    <row r="101" spans="2:14">
      <c r="B101" s="16"/>
      <c r="C101" s="12"/>
      <c r="D101" s="12"/>
      <c r="E101" s="53" t="s">
        <v>976</v>
      </c>
      <c r="F101" s="53"/>
      <c r="G101" s="53"/>
      <c r="H101" s="53"/>
      <c r="I101" s="53"/>
      <c r="J101" s="53"/>
      <c r="K101" s="12"/>
      <c r="L101" s="12"/>
      <c r="M101" s="12"/>
      <c r="N101" s="17"/>
    </row>
    <row r="102" spans="2:14">
      <c r="B102" s="16"/>
      <c r="C102" s="12"/>
      <c r="D102" s="12"/>
      <c r="E102" s="12" t="s">
        <v>977</v>
      </c>
      <c r="F102" s="12"/>
      <c r="G102" s="12"/>
      <c r="H102" s="12"/>
      <c r="I102" s="12"/>
      <c r="J102" s="12"/>
      <c r="K102" s="12"/>
      <c r="L102" s="12"/>
      <c r="M102" s="12"/>
      <c r="N102" s="17"/>
    </row>
    <row r="103" spans="2:14">
      <c r="B103" s="16"/>
      <c r="C103" s="12"/>
      <c r="D103" s="12"/>
      <c r="E103" s="12" t="s">
        <v>978</v>
      </c>
      <c r="F103" s="12"/>
      <c r="G103" s="12"/>
      <c r="H103" s="12"/>
      <c r="I103" s="12"/>
      <c r="J103" s="12"/>
      <c r="K103" s="12"/>
      <c r="L103" s="12"/>
      <c r="M103" s="12"/>
      <c r="N103" s="17"/>
    </row>
    <row r="104" spans="2:14">
      <c r="B104" s="16"/>
      <c r="C104" s="12"/>
      <c r="D104" s="12"/>
      <c r="E104" s="12" t="s">
        <v>979</v>
      </c>
      <c r="F104" s="12"/>
      <c r="G104" s="12"/>
      <c r="H104" s="12"/>
      <c r="I104" s="12"/>
      <c r="J104" s="12"/>
      <c r="K104" s="12"/>
      <c r="L104" s="12"/>
      <c r="M104" s="12"/>
      <c r="N104" s="17"/>
    </row>
    <row r="105" spans="2:14" ht="15.75" thickBot="1">
      <c r="B105" s="16"/>
      <c r="C105" s="12"/>
      <c r="D105" s="12"/>
      <c r="E105" s="12"/>
      <c r="F105" s="12" t="s">
        <v>980</v>
      </c>
      <c r="G105" s="12"/>
      <c r="H105" s="12"/>
      <c r="I105" s="12"/>
      <c r="J105" s="12"/>
      <c r="K105" s="12"/>
      <c r="L105" s="12"/>
      <c r="M105" s="12"/>
      <c r="N105" s="17"/>
    </row>
    <row r="106" spans="2:14">
      <c r="B106" s="227" t="s">
        <v>2216</v>
      </c>
      <c r="C106" s="228"/>
      <c r="D106" s="228"/>
      <c r="E106" s="228"/>
      <c r="F106" s="228"/>
      <c r="G106" s="228"/>
      <c r="H106" s="228"/>
      <c r="I106" s="228"/>
      <c r="J106" s="228"/>
      <c r="K106" s="228"/>
      <c r="L106" s="228"/>
      <c r="M106" s="228"/>
      <c r="N106" s="229"/>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c r="B109" s="230"/>
      <c r="C109" s="231"/>
      <c r="D109" s="231"/>
      <c r="E109" s="231"/>
      <c r="F109" s="231"/>
      <c r="G109" s="231"/>
      <c r="H109" s="231"/>
      <c r="I109" s="231"/>
      <c r="J109" s="231"/>
      <c r="K109" s="231"/>
      <c r="L109" s="231"/>
      <c r="M109" s="231"/>
      <c r="N109" s="232"/>
    </row>
    <row r="110" spans="2:14" ht="15.75" thickBot="1">
      <c r="B110" s="233"/>
      <c r="C110" s="234"/>
      <c r="D110" s="234"/>
      <c r="E110" s="234"/>
      <c r="F110" s="234"/>
      <c r="G110" s="234"/>
      <c r="H110" s="234"/>
      <c r="I110" s="234"/>
      <c r="J110" s="234"/>
      <c r="K110" s="234"/>
      <c r="L110" s="234"/>
      <c r="M110" s="234"/>
      <c r="N110" s="235"/>
    </row>
    <row r="111" spans="2:14">
      <c r="B111" s="236"/>
      <c r="C111" s="237"/>
      <c r="D111" s="237"/>
      <c r="E111" s="237"/>
      <c r="F111" s="237"/>
      <c r="G111" s="237"/>
      <c r="H111" s="237"/>
      <c r="I111" s="237"/>
      <c r="J111" s="237"/>
      <c r="K111" s="237"/>
      <c r="L111" s="237"/>
      <c r="M111" s="237"/>
      <c r="N111" s="238"/>
    </row>
    <row r="112" spans="2:14">
      <c r="B112" s="222" t="s">
        <v>2217</v>
      </c>
      <c r="C112" s="31"/>
      <c r="D112" s="31"/>
      <c r="E112" s="31"/>
      <c r="F112" s="31"/>
      <c r="G112" s="31"/>
      <c r="H112" s="31"/>
      <c r="I112" s="31"/>
      <c r="J112" s="31"/>
      <c r="K112" s="31"/>
      <c r="L112" s="31"/>
      <c r="M112" s="31"/>
      <c r="N112" s="32"/>
    </row>
    <row r="113" spans="2:14" ht="15" customHeight="1">
      <c r="B113" s="825" t="s">
        <v>2218</v>
      </c>
      <c r="C113" s="826"/>
      <c r="D113" s="826"/>
      <c r="E113" s="826"/>
      <c r="F113" s="826"/>
      <c r="G113" s="826"/>
      <c r="H113" s="826"/>
      <c r="I113" s="826"/>
      <c r="J113" s="826"/>
      <c r="K113" s="826"/>
      <c r="L113" s="826"/>
      <c r="M113" s="826"/>
      <c r="N113" s="827"/>
    </row>
    <row r="114" spans="2:14" ht="15" customHeight="1">
      <c r="B114" s="825"/>
      <c r="C114" s="826"/>
      <c r="D114" s="826"/>
      <c r="E114" s="826"/>
      <c r="F114" s="826"/>
      <c r="G114" s="826"/>
      <c r="H114" s="826"/>
      <c r="I114" s="826"/>
      <c r="J114" s="826"/>
      <c r="K114" s="826"/>
      <c r="L114" s="826"/>
      <c r="M114" s="826"/>
      <c r="N114" s="827"/>
    </row>
    <row r="115" spans="2:14" ht="30" customHeight="1">
      <c r="B115" s="828" t="s">
        <v>2219</v>
      </c>
      <c r="C115" s="829"/>
      <c r="D115" s="829"/>
      <c r="E115" s="829"/>
      <c r="F115" s="829"/>
      <c r="G115" s="829"/>
      <c r="H115" s="829"/>
      <c r="I115" s="829"/>
      <c r="J115" s="829"/>
      <c r="K115" s="829"/>
      <c r="L115" s="829"/>
      <c r="M115" s="829"/>
      <c r="N115" s="830"/>
    </row>
    <row r="116" spans="2:14">
      <c r="B116" s="828"/>
      <c r="C116" s="829"/>
      <c r="D116" s="829"/>
      <c r="E116" s="829"/>
      <c r="F116" s="829"/>
      <c r="G116" s="829"/>
      <c r="H116" s="829"/>
      <c r="I116" s="829"/>
      <c r="J116" s="829"/>
      <c r="K116" s="829"/>
      <c r="L116" s="829"/>
      <c r="M116" s="829"/>
      <c r="N116" s="830"/>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331"/>
      <c r="C119" s="332"/>
      <c r="D119" s="332"/>
      <c r="E119" s="332"/>
      <c r="F119" s="332"/>
      <c r="G119" s="332"/>
      <c r="H119" s="332"/>
      <c r="I119" s="332"/>
      <c r="J119" s="332"/>
      <c r="K119" s="332"/>
      <c r="L119" s="332"/>
      <c r="M119" s="332"/>
      <c r="N119" s="333"/>
    </row>
    <row r="120" spans="2:14">
      <c r="B120" s="222"/>
      <c r="C120" s="31"/>
      <c r="D120" s="31"/>
      <c r="E120" s="31"/>
      <c r="F120" s="31"/>
      <c r="G120" s="31"/>
      <c r="H120" s="31"/>
      <c r="I120" s="31"/>
      <c r="J120" s="31"/>
      <c r="K120" s="31"/>
      <c r="L120" s="31"/>
      <c r="M120" s="31"/>
      <c r="N120" s="32"/>
    </row>
    <row r="121" spans="2:14">
      <c r="B121" s="16"/>
      <c r="C121" s="12"/>
      <c r="D121" s="12"/>
      <c r="E121" s="12" t="s">
        <v>976</v>
      </c>
      <c r="F121" s="53"/>
      <c r="G121" s="53"/>
      <c r="H121" s="12"/>
      <c r="I121" s="12"/>
      <c r="J121" s="12"/>
      <c r="K121" s="12"/>
      <c r="L121" s="12"/>
      <c r="M121" s="12"/>
      <c r="N121" s="17"/>
    </row>
    <row r="122" spans="2:14">
      <c r="B122" s="16"/>
      <c r="C122" s="12"/>
      <c r="D122" s="12"/>
      <c r="E122" s="54" t="s">
        <v>977</v>
      </c>
      <c r="F122" s="12"/>
      <c r="G122" s="12"/>
      <c r="H122" s="54"/>
      <c r="I122" s="54"/>
      <c r="J122" s="54"/>
      <c r="K122" s="12"/>
      <c r="L122" s="12"/>
      <c r="M122" s="12"/>
      <c r="N122" s="17"/>
    </row>
    <row r="123" spans="2:14">
      <c r="B123" s="16"/>
      <c r="C123" s="12"/>
      <c r="D123" s="12"/>
      <c r="E123" s="55" t="s">
        <v>981</v>
      </c>
      <c r="F123" s="12"/>
      <c r="G123" s="12"/>
      <c r="H123" s="55"/>
      <c r="I123" s="55"/>
      <c r="J123" s="55"/>
      <c r="K123" s="12"/>
      <c r="L123" s="12"/>
      <c r="M123" s="12"/>
      <c r="N123" s="17"/>
    </row>
    <row r="124" spans="2:14">
      <c r="B124" s="56"/>
      <c r="C124" s="31"/>
      <c r="D124" s="31"/>
      <c r="E124" s="12" t="s">
        <v>979</v>
      </c>
      <c r="F124" s="12"/>
      <c r="G124" s="12"/>
      <c r="H124" s="12"/>
      <c r="I124" s="12"/>
      <c r="J124" s="12"/>
      <c r="K124" s="31"/>
      <c r="L124" s="31"/>
      <c r="M124" s="31"/>
      <c r="N124" s="32"/>
    </row>
    <row r="125" spans="2:14">
      <c r="B125" s="56"/>
      <c r="C125" s="31"/>
      <c r="D125" s="31"/>
      <c r="E125" s="31"/>
      <c r="F125" s="12"/>
      <c r="G125" s="12"/>
      <c r="H125" s="12"/>
      <c r="I125" s="12"/>
      <c r="J125" s="12"/>
      <c r="K125" s="31"/>
      <c r="L125" s="31"/>
      <c r="M125" s="31"/>
      <c r="N125" s="32"/>
    </row>
    <row r="126" spans="2:14">
      <c r="B126" s="56" t="s">
        <v>2220</v>
      </c>
      <c r="C126" s="55"/>
      <c r="D126" s="55"/>
      <c r="E126" s="12"/>
      <c r="F126" s="12"/>
      <c r="G126" s="12"/>
      <c r="H126" s="12"/>
      <c r="I126" s="12"/>
      <c r="J126" s="888"/>
      <c r="K126" s="888"/>
      <c r="L126" s="888"/>
      <c r="M126" s="888"/>
      <c r="N126" s="889"/>
    </row>
    <row r="127" spans="2:14" ht="15.75" thickBot="1">
      <c r="B127" s="261" t="s">
        <v>2221</v>
      </c>
      <c r="C127" s="393"/>
      <c r="D127" s="393"/>
      <c r="E127" s="57"/>
      <c r="F127" s="57"/>
      <c r="G127" s="57"/>
      <c r="H127" s="57"/>
      <c r="I127" s="57"/>
      <c r="J127" s="890"/>
      <c r="K127" s="890"/>
      <c r="L127" s="890"/>
      <c r="M127" s="890"/>
      <c r="N127" s="891"/>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1092</v>
      </c>
      <c r="C31" s="81" t="s">
        <v>2039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112</v>
      </c>
      <c r="B36" s="871" t="str">
        <f>VLOOKUP(A36,EQUIPOS!A6:D154,3,FALSE)</f>
        <v xml:space="preserve">Aspersor manual
</v>
      </c>
      <c r="C36" s="872"/>
      <c r="D36" s="872"/>
      <c r="E36" s="872"/>
      <c r="F36" s="872"/>
      <c r="G36" s="872"/>
      <c r="H36" s="873"/>
      <c r="I36" s="267"/>
      <c r="J36" s="268"/>
      <c r="K36" s="269">
        <f>VLOOKUP(A36,EQUIPOS!A6:D163,4,FALSE)</f>
        <v>3209.5943707030974</v>
      </c>
      <c r="L36" s="270"/>
      <c r="M36" s="271">
        <v>6.25</v>
      </c>
      <c r="N36" s="272">
        <f t="shared" ref="N36:N41" si="0">K36/M36</f>
        <v>513.53509931249562</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69043.182634780998</v>
      </c>
      <c r="L37" s="270"/>
      <c r="M37" s="271">
        <v>50</v>
      </c>
      <c r="N37" s="272">
        <f t="shared" si="0"/>
        <v>1380.86365269562</v>
      </c>
    </row>
    <row r="38" spans="1:14">
      <c r="A38" t="s">
        <v>184</v>
      </c>
      <c r="B38" s="871" t="str">
        <f>VLOOKUP(A38,EQUIPOS!A8:D154,3,FALSE)</f>
        <v>Cortadora de pavimento, Máxima profundidad de corte: 160 mm. Capacidad de disco: desde 12´´ hasta 18´´ de diámetro. Peso operacional: 135 kg, 13.5 hp de potencia</v>
      </c>
      <c r="C38" s="872"/>
      <c r="D38" s="872"/>
      <c r="E38" s="872"/>
      <c r="F38" s="872"/>
      <c r="G38" s="872"/>
      <c r="H38" s="873"/>
      <c r="I38" s="267"/>
      <c r="J38" s="268"/>
      <c r="K38" s="269">
        <f>VLOOKUP(A38,EQUIPOS!A8:D165,4,FALSE)</f>
        <v>21041.382067620456</v>
      </c>
      <c r="L38" s="270"/>
      <c r="M38" s="271">
        <v>3.75</v>
      </c>
      <c r="N38" s="272">
        <f t="shared" si="0"/>
        <v>5611.0352180321215</v>
      </c>
    </row>
    <row r="39" spans="1:14">
      <c r="A39" t="s">
        <v>228</v>
      </c>
      <c r="B39" s="871" t="str">
        <f>VLOOKUP(A39,EQUIPOS!A9:D154,3,FALSE)</f>
        <v xml:space="preserve">Formaleta metálica (concreto hidráulico)
</v>
      </c>
      <c r="C39" s="872"/>
      <c r="D39" s="872"/>
      <c r="E39" s="872"/>
      <c r="F39" s="872"/>
      <c r="G39" s="872"/>
      <c r="H39" s="873"/>
      <c r="I39" s="267"/>
      <c r="J39" s="268"/>
      <c r="K39" s="269">
        <f>VLOOKUP(A39,EQUIPOS!A9:D166,4,FALSE)</f>
        <v>4725.3860128679589</v>
      </c>
      <c r="L39" s="270"/>
      <c r="M39" s="271">
        <v>6.25</v>
      </c>
      <c r="N39" s="272">
        <f t="shared" si="0"/>
        <v>756.06176205887346</v>
      </c>
    </row>
    <row r="40" spans="1:14">
      <c r="A40" t="s">
        <v>301</v>
      </c>
      <c r="B40" s="871" t="str">
        <f>VLOOKUP(A40,EQUIPOS!A10:D154,3,FALSE)</f>
        <v>Regla vibratoria, de longitud de 3 a 5 m, motor de 3600 rpm, potencia 6 HP</v>
      </c>
      <c r="C40" s="872"/>
      <c r="D40" s="872"/>
      <c r="E40" s="872"/>
      <c r="F40" s="872"/>
      <c r="G40" s="872"/>
      <c r="H40" s="873"/>
      <c r="I40" s="267"/>
      <c r="J40" s="268"/>
      <c r="K40" s="269">
        <f>VLOOKUP(A40,EQUIPOS!A10:D167,4,FALSE)</f>
        <v>9337.5685285778181</v>
      </c>
      <c r="L40" s="270"/>
      <c r="M40" s="271">
        <v>6.25</v>
      </c>
      <c r="N40" s="272">
        <f t="shared" si="0"/>
        <v>1494.0109645724508</v>
      </c>
    </row>
    <row r="41" spans="1:14">
      <c r="A41" t="s">
        <v>363</v>
      </c>
      <c r="B41" s="871" t="str">
        <f>VLOOKUP(A41,EQUIPOS!A11:D155,3,FALSE)</f>
        <v>Vibrador de concreto, Motor de 3 hp a 18.000 rpm Mangueras de 4 mt</v>
      </c>
      <c r="C41" s="872"/>
      <c r="D41" s="872"/>
      <c r="E41" s="872"/>
      <c r="F41" s="872"/>
      <c r="G41" s="872"/>
      <c r="H41" s="873"/>
      <c r="I41" s="267"/>
      <c r="J41" s="268"/>
      <c r="K41" s="269">
        <f>VLOOKUP(A41,EQUIPOS!A11:D168,4,FALSE)</f>
        <v>7618.103011797175</v>
      </c>
      <c r="L41" s="270"/>
      <c r="M41" s="271">
        <v>6.25</v>
      </c>
      <c r="N41" s="272">
        <f t="shared" si="0"/>
        <v>1218.8964818875479</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N83*M46</f>
        <v>971.20648722881606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11945.609665787926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s="144" t="s">
        <v>382</v>
      </c>
      <c r="B53" s="43" t="str">
        <f>VLOOKUP(A53,MATERIALES!A5:D373,3,FALSE)</f>
        <v>Barras de transferencia de carga (1'')</v>
      </c>
      <c r="C53" s="281"/>
      <c r="D53" s="281"/>
      <c r="E53" s="281"/>
      <c r="F53" s="281"/>
      <c r="G53" s="281"/>
      <c r="H53" s="281"/>
      <c r="I53" s="268"/>
      <c r="J53" s="224" t="str">
        <f>VLOOKUP(A53,MATERIALES!A7:D645,2,FALSE)</f>
        <v>kg</v>
      </c>
      <c r="K53" s="407">
        <v>6.1342592592592586</v>
      </c>
      <c r="L53" s="267"/>
      <c r="M53" s="402">
        <f>VLOOKUP(A53,MATERIALES!A5:D396,4,FALSE)</f>
        <v>3427.3722623719054</v>
      </c>
      <c r="N53" s="272">
        <f>K53*M53</f>
        <v>21024.390035383214</v>
      </c>
    </row>
    <row r="54" spans="1:14">
      <c r="A54" s="144" t="s">
        <v>384</v>
      </c>
      <c r="B54" s="43" t="str">
        <f>VLOOKUP(A54,MATERIALES!A6:D373,3,FALSE)</f>
        <v>Barras de unión de 1/2´´</v>
      </c>
      <c r="C54" s="281"/>
      <c r="D54" s="281"/>
      <c r="E54" s="281"/>
      <c r="F54" s="281"/>
      <c r="G54" s="281"/>
      <c r="H54" s="281"/>
      <c r="I54" s="268"/>
      <c r="J54" s="224" t="str">
        <f>VLOOKUP(A54,MATERIALES!A8:D646,2,FALSE)</f>
        <v>kg</v>
      </c>
      <c r="K54" s="282">
        <v>0.37037037037037041</v>
      </c>
      <c r="L54" s="267"/>
      <c r="M54" s="402">
        <f>VLOOKUP(A54,MATERIALES!A6:D397,4,FALSE)</f>
        <v>3012.0337097167298</v>
      </c>
      <c r="N54" s="272">
        <f>K54*M54</f>
        <v>1115.568040635826</v>
      </c>
    </row>
    <row r="55" spans="1:14">
      <c r="A55" s="144" t="s">
        <v>417</v>
      </c>
      <c r="B55" s="43" t="str">
        <f>VLOOKUP(A55,MATERIALES!A6:D373,3,FALSE)</f>
        <v>Cintilla De Poliuretano (Sikarod) (Pavimentos De Concreto Hidráulico)</v>
      </c>
      <c r="C55" s="281"/>
      <c r="D55" s="281"/>
      <c r="E55" s="281"/>
      <c r="F55" s="281"/>
      <c r="G55" s="281"/>
      <c r="H55" s="281"/>
      <c r="I55" s="268"/>
      <c r="J55" s="224" t="str">
        <f>VLOOKUP(A55,MATERIALES!A9:D647,2,FALSE)</f>
        <v>m</v>
      </c>
      <c r="K55" s="282">
        <v>1.1111111111111112</v>
      </c>
      <c r="L55" s="267"/>
      <c r="M55" s="402">
        <f>VLOOKUP(A55,MATERIALES!A6:D398,4,FALSE)</f>
        <v>855.73746163737258</v>
      </c>
      <c r="N55" s="272">
        <f>K55*M55</f>
        <v>950.81940181930293</v>
      </c>
    </row>
    <row r="56" spans="1:14">
      <c r="A56" s="144" t="s">
        <v>646</v>
      </c>
      <c r="B56" s="43" t="str">
        <f>VLOOKUP(A56,MATERIALES!A6:D373,3,FALSE)</f>
        <v>Sello de silicona o sellador autonivelante</v>
      </c>
      <c r="C56" s="281"/>
      <c r="D56" s="281"/>
      <c r="E56" s="281"/>
      <c r="F56" s="281"/>
      <c r="G56" s="281"/>
      <c r="H56" s="281"/>
      <c r="I56" s="268"/>
      <c r="J56" s="224" t="str">
        <f>VLOOKUP(A56,MATERIALES!A10:D648,2,FALSE)</f>
        <v>m</v>
      </c>
      <c r="K56" s="282">
        <v>1.1111111111111112</v>
      </c>
      <c r="L56" s="267"/>
      <c r="M56" s="402">
        <f>VLOOKUP(A56,MATERIALES!A6:D399,4,FALSE)</f>
        <v>5913.2251681350372</v>
      </c>
      <c r="N56" s="272">
        <f>K56*M56</f>
        <v>6570.2501868167083</v>
      </c>
    </row>
    <row r="57" spans="1:14">
      <c r="A57" s="144" t="s">
        <v>778</v>
      </c>
      <c r="B57" s="904" t="str">
        <f>VLOOKUP(A57,MATERIALES!A7:D373,3,FALSE)</f>
        <v>Antisol blanco (presentación 20 kg)</v>
      </c>
      <c r="C57" s="905" t="e">
        <f>VLOOKUP(B57,MATERIALES!B7:E373,3,FALSE)</f>
        <v>#N/A</v>
      </c>
      <c r="D57" s="905" t="e">
        <f>VLOOKUP(C57,MATERIALES!C7:F373,3,FALSE)</f>
        <v>#N/A</v>
      </c>
      <c r="E57" s="905" t="e">
        <f>VLOOKUP(D57,MATERIALES!D7:G373,3,FALSE)</f>
        <v>#N/A</v>
      </c>
      <c r="F57" s="905" t="e">
        <f>VLOOKUP(E57,MATERIALES!E7:H373,3,FALSE)</f>
        <v>#N/A</v>
      </c>
      <c r="G57" s="905" t="e">
        <f>VLOOKUP(F57,MATERIALES!F7:I373,3,FALSE)</f>
        <v>#N/A</v>
      </c>
      <c r="H57" s="905" t="e">
        <f>VLOOKUP(G57,MATERIALES!G7:J373,3,FALSE)</f>
        <v>#N/A</v>
      </c>
      <c r="I57" s="905" t="e">
        <f>VLOOKUP(H57,MATERIALES!H7:K373,3,FALSE)</f>
        <v>#N/A</v>
      </c>
      <c r="J57" s="311" t="str">
        <f>VLOOKUP(A57,MATERIALES!A11:D649,2,FALSE)</f>
        <v>kg</v>
      </c>
      <c r="K57" s="44">
        <v>1.1200000000000001</v>
      </c>
      <c r="L57" s="909">
        <f>VLOOKUP(A57,MATERIALES!A4:D373,4,FALSE)</f>
        <v>5875.9164893825437</v>
      </c>
      <c r="M57" s="910"/>
      <c r="N57" s="272">
        <f>K57*L57</f>
        <v>6581.0264681084491</v>
      </c>
    </row>
    <row r="58" spans="1:14">
      <c r="A58" s="144" t="s">
        <v>838</v>
      </c>
      <c r="B58" s="316" t="str">
        <f>VLOOKUP(A58,MATERIALES!A8:D373,3,FALSE)</f>
        <v>Concreto hidráulico para pavimento MR-43</v>
      </c>
      <c r="C58" s="317"/>
      <c r="D58" s="317"/>
      <c r="E58" s="317"/>
      <c r="F58" s="317"/>
      <c r="G58" s="317"/>
      <c r="H58" s="317"/>
      <c r="I58" s="317"/>
      <c r="J58" s="311" t="str">
        <f>VLOOKUP(A58,MATERIALES!A11:D650,2,FALSE)</f>
        <v>m3</v>
      </c>
      <c r="K58" s="44">
        <v>1.01</v>
      </c>
      <c r="L58" s="318"/>
      <c r="M58" s="414">
        <f>VLOOKUP(A58,MATERIALES!A8:D401,4,FALSE)</f>
        <v>371021.78019985295</v>
      </c>
      <c r="N58" s="272">
        <f>K58*M58</f>
        <v>374731.99800185149</v>
      </c>
    </row>
    <row r="59" spans="1:14">
      <c r="B59" s="316"/>
      <c r="C59" s="317"/>
      <c r="D59" s="317"/>
      <c r="E59" s="317"/>
      <c r="F59" s="317"/>
      <c r="G59" s="317"/>
      <c r="H59" s="317"/>
      <c r="I59" s="317"/>
      <c r="J59" s="44"/>
      <c r="K59" s="44"/>
      <c r="L59" s="318"/>
      <c r="M59" s="319"/>
      <c r="N59" s="45"/>
    </row>
    <row r="60" spans="1:14" ht="15.75" thickBot="1">
      <c r="B60" s="309"/>
      <c r="C60" s="310"/>
      <c r="D60" s="310"/>
      <c r="E60" s="310"/>
      <c r="F60" s="310"/>
      <c r="G60" s="310"/>
      <c r="H60" s="310"/>
      <c r="I60" s="310"/>
      <c r="J60" s="126"/>
      <c r="K60" s="126"/>
      <c r="L60" s="325"/>
      <c r="M60" s="324"/>
      <c r="N60" s="127"/>
    </row>
    <row r="61" spans="1:14" ht="15.75" thickBot="1">
      <c r="B61" s="822" t="s">
        <v>953</v>
      </c>
      <c r="C61" s="823"/>
      <c r="D61" s="823"/>
      <c r="E61" s="823"/>
      <c r="F61" s="823"/>
      <c r="G61" s="823"/>
      <c r="H61" s="823"/>
      <c r="I61" s="823"/>
      <c r="J61" s="823"/>
      <c r="K61" s="823"/>
      <c r="L61" s="823"/>
      <c r="M61" s="824"/>
      <c r="N61" s="394">
        <f>SUM(N53:N60)</f>
        <v>410974.05213461502</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08" t="s">
        <v>961</v>
      </c>
      <c r="M65" s="887"/>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909">
        <f>VLOOKUP(A66,TRANSPORTE!A5:D117,4,FALSE)</f>
        <v>1851.4131085764604</v>
      </c>
      <c r="M66" s="910"/>
      <c r="N66" s="287">
        <f>K66*L66</f>
        <v>1869.927239662225</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900"/>
      <c r="M71" s="901"/>
      <c r="N71" s="127"/>
    </row>
    <row r="72" spans="1:15" ht="15.75" thickBot="1">
      <c r="B72" s="911" t="s">
        <v>953</v>
      </c>
      <c r="C72" s="865"/>
      <c r="D72" s="865"/>
      <c r="E72" s="865"/>
      <c r="F72" s="865"/>
      <c r="G72" s="865"/>
      <c r="H72" s="865"/>
      <c r="I72" s="865"/>
      <c r="J72" s="865"/>
      <c r="K72" s="865"/>
      <c r="L72" s="865"/>
      <c r="M72" s="866"/>
      <c r="N72" s="104">
        <f>N66+N67+N68+N69+N70</f>
        <v>1869.927239662225</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1" t="s">
        <v>963</v>
      </c>
      <c r="C76" s="862"/>
      <c r="D76" s="862"/>
      <c r="E76" s="862"/>
      <c r="F76" s="862"/>
      <c r="G76" s="862"/>
      <c r="H76" s="862"/>
      <c r="I76" s="73" t="s">
        <v>964</v>
      </c>
      <c r="J76" s="75" t="s">
        <v>1410</v>
      </c>
      <c r="K76" s="74" t="s">
        <v>966</v>
      </c>
      <c r="L76" s="863" t="s">
        <v>950</v>
      </c>
      <c r="M76" s="864"/>
      <c r="N76" s="98" t="s">
        <v>951</v>
      </c>
    </row>
    <row r="77" spans="1:15">
      <c r="A77" s="145" t="s">
        <v>17</v>
      </c>
      <c r="B77" s="49" t="str">
        <f>VLOOKUP(A77,'MANO DE OBRA'!A8:D68,3,FALSE)</f>
        <v>Obrero (7)</v>
      </c>
      <c r="C77" s="47"/>
      <c r="D77" s="47"/>
      <c r="E77" s="47"/>
      <c r="F77" s="47"/>
      <c r="G77" s="47"/>
      <c r="H77" s="47"/>
      <c r="I77" s="292">
        <f>K77/J77*100</f>
        <v>204819.99999999997</v>
      </c>
      <c r="J77" s="293">
        <v>185</v>
      </c>
      <c r="K77" s="294">
        <f>VLOOKUP(A77,'MANO DE OBRA'!A8:D99,4,FALSE)</f>
        <v>378917</v>
      </c>
      <c r="L77" s="50"/>
      <c r="M77" s="295">
        <v>50</v>
      </c>
      <c r="N77" s="395">
        <f>K77/M77</f>
        <v>7578.34</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98"/>
      <c r="C82" s="899"/>
      <c r="D82" s="899"/>
      <c r="E82" s="899"/>
      <c r="F82" s="899"/>
      <c r="G82" s="899"/>
      <c r="H82" s="899"/>
      <c r="I82" s="126"/>
      <c r="J82" s="126"/>
      <c r="K82" s="126"/>
      <c r="L82" s="912"/>
      <c r="M82" s="912"/>
      <c r="N82" s="127"/>
    </row>
    <row r="83" spans="1:14" ht="15.75" thickBot="1">
      <c r="B83" s="911" t="s">
        <v>953</v>
      </c>
      <c r="C83" s="865"/>
      <c r="D83" s="865"/>
      <c r="E83" s="865"/>
      <c r="F83" s="865"/>
      <c r="G83" s="865"/>
      <c r="H83" s="865"/>
      <c r="I83" s="865"/>
      <c r="J83" s="865"/>
      <c r="K83" s="865"/>
      <c r="L83" s="865"/>
      <c r="M83" s="866"/>
      <c r="N83" s="460">
        <f>SUM(N77:N82)</f>
        <v>9712.0648722881597</v>
      </c>
    </row>
    <row r="84" spans="1:14" ht="15.75" thickBot="1">
      <c r="B84" s="33"/>
      <c r="C84" s="34"/>
      <c r="D84" s="34"/>
      <c r="E84" s="34"/>
      <c r="F84" s="34"/>
      <c r="G84" s="34"/>
      <c r="H84" s="34"/>
      <c r="I84" s="34"/>
      <c r="J84" s="34"/>
      <c r="K84" s="34"/>
      <c r="L84" s="34"/>
      <c r="M84" s="34"/>
      <c r="N84" s="35"/>
    </row>
    <row r="85" spans="1:14" ht="15.75" thickBot="1">
      <c r="B85" s="822" t="s">
        <v>967</v>
      </c>
      <c r="C85" s="823"/>
      <c r="D85" s="823"/>
      <c r="E85" s="823"/>
      <c r="F85" s="823"/>
      <c r="G85" s="823"/>
      <c r="H85" s="823"/>
      <c r="I85" s="823"/>
      <c r="J85" s="823"/>
      <c r="K85" s="823"/>
      <c r="L85" s="823"/>
      <c r="M85" s="824"/>
      <c r="N85" s="99">
        <f>N48+N61+N72+N83</f>
        <v>434501.65391235333</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7" t="s">
        <v>969</v>
      </c>
      <c r="C89" s="868"/>
      <c r="D89" s="868"/>
      <c r="E89" s="868"/>
      <c r="F89" s="868"/>
      <c r="G89" s="868"/>
      <c r="H89" s="868"/>
      <c r="I89" s="314"/>
      <c r="J89" s="334"/>
      <c r="K89" s="302" t="s">
        <v>970</v>
      </c>
      <c r="L89" s="869" t="s">
        <v>971</v>
      </c>
      <c r="M89" s="870"/>
      <c r="N89" s="303"/>
    </row>
    <row r="90" spans="1:14">
      <c r="B90" s="855" t="s">
        <v>972</v>
      </c>
      <c r="C90" s="856"/>
      <c r="D90" s="856"/>
      <c r="E90" s="856"/>
      <c r="F90" s="856"/>
      <c r="G90" s="856"/>
      <c r="H90" s="856"/>
      <c r="I90" s="87"/>
      <c r="J90" s="88"/>
      <c r="K90" s="304">
        <v>0.2</v>
      </c>
      <c r="L90" s="857">
        <f>N85*K90</f>
        <v>86900.330782470672</v>
      </c>
      <c r="M90" s="858"/>
      <c r="N90" s="51"/>
    </row>
    <row r="91" spans="1:14">
      <c r="B91" s="89" t="s">
        <v>973</v>
      </c>
      <c r="C91" s="90"/>
      <c r="D91" s="90"/>
      <c r="E91" s="90"/>
      <c r="F91" s="90"/>
      <c r="G91" s="90"/>
      <c r="H91" s="90"/>
      <c r="I91" s="87"/>
      <c r="J91" s="88"/>
      <c r="K91" s="304">
        <v>0.05</v>
      </c>
      <c r="L91" s="857">
        <f>N85*K91</f>
        <v>21725.082695617668</v>
      </c>
      <c r="M91" s="858"/>
      <c r="N91" s="51"/>
    </row>
    <row r="92" spans="1:14" ht="15.75" thickBot="1">
      <c r="B92" s="91" t="s">
        <v>974</v>
      </c>
      <c r="C92" s="92"/>
      <c r="D92" s="92"/>
      <c r="E92" s="92"/>
      <c r="F92" s="92"/>
      <c r="G92" s="92"/>
      <c r="H92" s="92"/>
      <c r="I92" s="93"/>
      <c r="J92" s="94"/>
      <c r="K92" s="305">
        <v>0.05</v>
      </c>
      <c r="L92" s="859">
        <f>N85*K92</f>
        <v>21725.082695617668</v>
      </c>
      <c r="M92" s="860"/>
      <c r="N92" s="51"/>
    </row>
    <row r="93" spans="1:14" ht="15.75" thickBot="1">
      <c r="B93" s="822" t="s">
        <v>953</v>
      </c>
      <c r="C93" s="823"/>
      <c r="D93" s="823"/>
      <c r="E93" s="823"/>
      <c r="F93" s="823"/>
      <c r="G93" s="823"/>
      <c r="H93" s="823"/>
      <c r="I93" s="823"/>
      <c r="J93" s="823"/>
      <c r="K93" s="823"/>
      <c r="L93" s="823"/>
      <c r="M93" s="824"/>
      <c r="N93" s="52">
        <f>L90+L91+L92</f>
        <v>130350.49617370599</v>
      </c>
    </row>
    <row r="94" spans="1:14" ht="15.75" thickBot="1">
      <c r="B94" s="33"/>
      <c r="C94" s="34"/>
      <c r="D94" s="34"/>
      <c r="E94" s="34"/>
      <c r="F94" s="34"/>
      <c r="G94" s="34"/>
      <c r="H94" s="34"/>
      <c r="I94" s="34"/>
      <c r="J94" s="34"/>
      <c r="K94" s="34"/>
      <c r="L94" s="34"/>
      <c r="M94" s="34"/>
      <c r="N94" s="35"/>
    </row>
    <row r="95" spans="1:14" ht="15.75" thickBot="1">
      <c r="A95" t="s">
        <v>2016</v>
      </c>
      <c r="B95" s="822" t="s">
        <v>975</v>
      </c>
      <c r="C95" s="823"/>
      <c r="D95" s="823"/>
      <c r="E95" s="823"/>
      <c r="F95" s="823"/>
      <c r="G95" s="823"/>
      <c r="H95" s="823"/>
      <c r="I95" s="823"/>
      <c r="J95" s="823"/>
      <c r="K95" s="823"/>
      <c r="L95" s="823"/>
      <c r="M95" s="824"/>
      <c r="N95" s="188">
        <f>N85+N93</f>
        <v>564852.15008605935</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5" t="s">
        <v>2218</v>
      </c>
      <c r="C112" s="826"/>
      <c r="D112" s="826"/>
      <c r="E112" s="826"/>
      <c r="F112" s="826"/>
      <c r="G112" s="826"/>
      <c r="H112" s="826"/>
      <c r="I112" s="826"/>
      <c r="J112" s="826"/>
      <c r="K112" s="826"/>
      <c r="L112" s="826"/>
      <c r="M112" s="826"/>
      <c r="N112" s="827"/>
    </row>
    <row r="113" spans="2:14" ht="15" customHeight="1">
      <c r="B113" s="825"/>
      <c r="C113" s="826"/>
      <c r="D113" s="826"/>
      <c r="E113" s="826"/>
      <c r="F113" s="826"/>
      <c r="G113" s="826"/>
      <c r="H113" s="826"/>
      <c r="I113" s="826"/>
      <c r="J113" s="826"/>
      <c r="K113" s="826"/>
      <c r="L113" s="826"/>
      <c r="M113" s="826"/>
      <c r="N113" s="827"/>
    </row>
    <row r="114" spans="2:14" ht="30" customHeight="1">
      <c r="B114" s="828" t="s">
        <v>2219</v>
      </c>
      <c r="C114" s="829"/>
      <c r="D114" s="829"/>
      <c r="E114" s="829"/>
      <c r="F114" s="829"/>
      <c r="G114" s="829"/>
      <c r="H114" s="829"/>
      <c r="I114" s="829"/>
      <c r="J114" s="829"/>
      <c r="K114" s="829"/>
      <c r="L114" s="829"/>
      <c r="M114" s="829"/>
      <c r="N114" s="830"/>
    </row>
    <row r="115" spans="2:14">
      <c r="B115" s="828"/>
      <c r="C115" s="829"/>
      <c r="D115" s="829"/>
      <c r="E115" s="829"/>
      <c r="F115" s="829"/>
      <c r="G115" s="829"/>
      <c r="H115" s="829"/>
      <c r="I115" s="829"/>
      <c r="J115" s="829"/>
      <c r="K115" s="829"/>
      <c r="L115" s="829"/>
      <c r="M115" s="829"/>
      <c r="N115" s="830"/>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88"/>
      <c r="K125" s="888"/>
      <c r="L125" s="888"/>
      <c r="M125" s="888"/>
      <c r="N125" s="889"/>
    </row>
    <row r="126" spans="2:14" ht="15.75" customHeight="1" thickBot="1">
      <c r="B126" s="261" t="s">
        <v>2221</v>
      </c>
      <c r="C126" s="393"/>
      <c r="D126" s="393"/>
      <c r="E126" s="57"/>
      <c r="F126" s="57"/>
      <c r="G126" s="57"/>
      <c r="H126" s="57"/>
      <c r="I126" s="57"/>
      <c r="J126" s="890"/>
      <c r="K126" s="890"/>
      <c r="L126" s="890"/>
      <c r="M126" s="890"/>
      <c r="N126" s="891"/>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1624</v>
      </c>
      <c r="C31" s="81" t="s">
        <v>1623</v>
      </c>
      <c r="D31" s="82"/>
      <c r="E31" s="82"/>
      <c r="F31" s="82"/>
      <c r="G31" s="82"/>
      <c r="H31" s="82"/>
      <c r="I31" s="82"/>
      <c r="J31" s="83"/>
      <c r="K31" s="308"/>
      <c r="L31" s="306" t="s">
        <v>387</v>
      </c>
      <c r="M31" s="203"/>
      <c r="N31" s="84"/>
    </row>
    <row r="32" spans="1:14" ht="8.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112</v>
      </c>
      <c r="B36" s="871" t="str">
        <f>VLOOKUP(A36,EQUIPOS!A6:D154,3,FALSE)</f>
        <v xml:space="preserve">Aspersor manual
</v>
      </c>
      <c r="C36" s="872"/>
      <c r="D36" s="872"/>
      <c r="E36" s="872"/>
      <c r="F36" s="872"/>
      <c r="G36" s="872"/>
      <c r="H36" s="873"/>
      <c r="I36" s="267"/>
      <c r="J36" s="268"/>
      <c r="K36" s="269">
        <f>VLOOKUP(A36,EQUIPOS!A6:D163,4,FALSE)</f>
        <v>3209.5943707030974</v>
      </c>
      <c r="L36" s="270"/>
      <c r="M36" s="271">
        <v>6.25</v>
      </c>
      <c r="N36" s="272">
        <f t="shared" ref="N36:N41" si="0">K36/M36</f>
        <v>513.53509931249562</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69043.182634780998</v>
      </c>
      <c r="L37" s="270"/>
      <c r="M37" s="271">
        <v>50</v>
      </c>
      <c r="N37" s="272">
        <f t="shared" si="0"/>
        <v>1380.86365269562</v>
      </c>
    </row>
    <row r="38" spans="1:14">
      <c r="A38" t="s">
        <v>184</v>
      </c>
      <c r="B38" s="871" t="str">
        <f>VLOOKUP(A38,EQUIPOS!A8:D154,3,FALSE)</f>
        <v>Cortadora de pavimento, Máxima profundidad de corte: 160 mm. Capacidad de disco: desde 12´´ hasta 18´´ de diámetro. Peso operacional: 135 kg, 13.5 hp de potencia</v>
      </c>
      <c r="C38" s="872"/>
      <c r="D38" s="872"/>
      <c r="E38" s="872"/>
      <c r="F38" s="872"/>
      <c r="G38" s="872"/>
      <c r="H38" s="873"/>
      <c r="I38" s="267"/>
      <c r="J38" s="268"/>
      <c r="K38" s="269">
        <f>VLOOKUP(A38,EQUIPOS!A8:D165,4,FALSE)</f>
        <v>21041.382067620456</v>
      </c>
      <c r="L38" s="270"/>
      <c r="M38" s="271">
        <v>3.75</v>
      </c>
      <c r="N38" s="272">
        <f t="shared" si="0"/>
        <v>5611.0352180321215</v>
      </c>
    </row>
    <row r="39" spans="1:14">
      <c r="A39" t="s">
        <v>228</v>
      </c>
      <c r="B39" s="871" t="str">
        <f>VLOOKUP(A39,EQUIPOS!A9:D154,3,FALSE)</f>
        <v xml:space="preserve">Formaleta metálica (concreto hidráulico)
</v>
      </c>
      <c r="C39" s="872"/>
      <c r="D39" s="872"/>
      <c r="E39" s="872"/>
      <c r="F39" s="872"/>
      <c r="G39" s="872"/>
      <c r="H39" s="873"/>
      <c r="I39" s="267"/>
      <c r="J39" s="268"/>
      <c r="K39" s="269">
        <f>VLOOKUP(A39,EQUIPOS!A9:D166,4,FALSE)</f>
        <v>4725.3860128679589</v>
      </c>
      <c r="L39" s="270"/>
      <c r="M39" s="271">
        <v>6.25</v>
      </c>
      <c r="N39" s="272">
        <f t="shared" si="0"/>
        <v>756.06176205887346</v>
      </c>
    </row>
    <row r="40" spans="1:14">
      <c r="A40" t="s">
        <v>301</v>
      </c>
      <c r="B40" s="871" t="str">
        <f>VLOOKUP(A40,EQUIPOS!A10:D154,3,FALSE)</f>
        <v>Regla vibratoria, de longitud de 3 a 5 m, motor de 3600 rpm, potencia 6 HP</v>
      </c>
      <c r="C40" s="872"/>
      <c r="D40" s="872"/>
      <c r="E40" s="872"/>
      <c r="F40" s="872"/>
      <c r="G40" s="872"/>
      <c r="H40" s="873"/>
      <c r="I40" s="267"/>
      <c r="J40" s="268"/>
      <c r="K40" s="269">
        <f>VLOOKUP(A40,EQUIPOS!A10:D167,4,FALSE)</f>
        <v>9337.5685285778181</v>
      </c>
      <c r="L40" s="270"/>
      <c r="M40" s="271">
        <v>6.25</v>
      </c>
      <c r="N40" s="272">
        <f t="shared" si="0"/>
        <v>1494.0109645724508</v>
      </c>
    </row>
    <row r="41" spans="1:14">
      <c r="A41" t="s">
        <v>363</v>
      </c>
      <c r="B41" s="871" t="str">
        <f>VLOOKUP(A41,EQUIPOS!A11:D155,3,FALSE)</f>
        <v>Vibrador de concreto, Motor de 3 hp a 18.000 rpm Mangueras de 4 mt</v>
      </c>
      <c r="C41" s="872"/>
      <c r="D41" s="872"/>
      <c r="E41" s="872"/>
      <c r="F41" s="872"/>
      <c r="G41" s="872"/>
      <c r="H41" s="873"/>
      <c r="I41" s="267"/>
      <c r="J41" s="268"/>
      <c r="K41" s="269">
        <f>VLOOKUP(A41,EQUIPOS!A11:D168,4,FALSE)</f>
        <v>7618.103011797175</v>
      </c>
      <c r="L41" s="270"/>
      <c r="M41" s="271">
        <v>6.25</v>
      </c>
      <c r="N41" s="272">
        <f t="shared" si="0"/>
        <v>1218.8964818875479</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N83*M46</f>
        <v>971.20648722881606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11945.609665787926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s="144" t="s">
        <v>382</v>
      </c>
      <c r="B53" s="43" t="str">
        <f>VLOOKUP(A53,MATERIALES!A5:D373,3,FALSE)</f>
        <v>Barras de transferencia de carga (1'')</v>
      </c>
      <c r="C53" s="281"/>
      <c r="D53" s="281"/>
      <c r="E53" s="281"/>
      <c r="F53" s="281"/>
      <c r="G53" s="281"/>
      <c r="H53" s="281"/>
      <c r="I53" s="268"/>
      <c r="J53" s="224" t="s">
        <v>377</v>
      </c>
      <c r="K53" s="282">
        <v>6.1342592592592586</v>
      </c>
      <c r="L53" s="267"/>
      <c r="M53" s="402">
        <f>VLOOKUP(A53,MATERIALES!A5:D396,4,FALSE)</f>
        <v>3427.3722623719054</v>
      </c>
      <c r="N53" s="272">
        <f>K53*M53</f>
        <v>21024.390035383214</v>
      </c>
    </row>
    <row r="54" spans="1:14">
      <c r="A54" s="144" t="s">
        <v>751</v>
      </c>
      <c r="B54" s="43" t="str">
        <f>VLOOKUP(A54,MATERIALES!A6:D373,3,FALSE)</f>
        <v>Aditivo Acelerante de Fraguado</v>
      </c>
      <c r="C54" s="281"/>
      <c r="D54" s="281"/>
      <c r="E54" s="281"/>
      <c r="F54" s="281"/>
      <c r="G54" s="281"/>
      <c r="H54" s="281"/>
      <c r="I54" s="268"/>
      <c r="J54" s="224" t="s">
        <v>377</v>
      </c>
      <c r="K54" s="282">
        <v>1.1200000000000001</v>
      </c>
      <c r="L54" s="267"/>
      <c r="M54" s="402">
        <f>VLOOKUP(A54,MATERIALES!A6:D397,4,FALSE)</f>
        <v>15332.244795588189</v>
      </c>
      <c r="N54" s="272">
        <f>K54*M54</f>
        <v>17172.114171058773</v>
      </c>
    </row>
    <row r="55" spans="1:14">
      <c r="A55" s="144" t="s">
        <v>384</v>
      </c>
      <c r="B55" s="43" t="str">
        <f>VLOOKUP(A55,MATERIALES!A6:D373,3,FALSE)</f>
        <v>Barras de unión de 1/2´´</v>
      </c>
      <c r="C55" s="281"/>
      <c r="D55" s="281"/>
      <c r="E55" s="281"/>
      <c r="F55" s="281"/>
      <c r="G55" s="281"/>
      <c r="H55" s="281"/>
      <c r="I55" s="268"/>
      <c r="J55" s="224" t="s">
        <v>377</v>
      </c>
      <c r="K55" s="282">
        <v>0.37037037037037041</v>
      </c>
      <c r="L55" s="267"/>
      <c r="M55" s="402">
        <f>VLOOKUP(A55,MATERIALES!A6:D398,4,FALSE)</f>
        <v>3012.0337097167298</v>
      </c>
      <c r="N55" s="272">
        <f>K55*M55</f>
        <v>1115.568040635826</v>
      </c>
    </row>
    <row r="56" spans="1:14">
      <c r="A56" s="144" t="s">
        <v>417</v>
      </c>
      <c r="B56" s="43" t="str">
        <f>VLOOKUP(A56,MATERIALES!A6:D373,3,FALSE)</f>
        <v>Cintilla De Poliuretano (Sikarod) (Pavimentos De Concreto Hidráulico)</v>
      </c>
      <c r="C56" s="281"/>
      <c r="D56" s="281"/>
      <c r="E56" s="281"/>
      <c r="F56" s="281"/>
      <c r="G56" s="281"/>
      <c r="H56" s="281"/>
      <c r="I56" s="268"/>
      <c r="J56" s="224" t="s">
        <v>144</v>
      </c>
      <c r="K56" s="282">
        <v>1.1111111111111112</v>
      </c>
      <c r="L56" s="267"/>
      <c r="M56" s="402">
        <f>VLOOKUP(A56,MATERIALES!A6:D399,4,FALSE)</f>
        <v>855.73746163737258</v>
      </c>
      <c r="N56" s="272">
        <f>K56*M56</f>
        <v>950.81940181930293</v>
      </c>
    </row>
    <row r="57" spans="1:14">
      <c r="A57" s="144" t="s">
        <v>646</v>
      </c>
      <c r="B57" s="904" t="str">
        <f>VLOOKUP(A57,MATERIALES!A7:D373,3,FALSE)</f>
        <v>Sello de silicona o sellador autonivelante</v>
      </c>
      <c r="C57" s="905" t="e">
        <f>VLOOKUP(B57,MATERIALES!B7:E373,3,FALSE)</f>
        <v>#N/A</v>
      </c>
      <c r="D57" s="905" t="e">
        <f>VLOOKUP(C57,MATERIALES!C7:F373,3,FALSE)</f>
        <v>#N/A</v>
      </c>
      <c r="E57" s="905" t="e">
        <f>VLOOKUP(D57,MATERIALES!D7:G373,3,FALSE)</f>
        <v>#N/A</v>
      </c>
      <c r="F57" s="905" t="e">
        <f>VLOOKUP(E57,MATERIALES!E7:H373,3,FALSE)</f>
        <v>#N/A</v>
      </c>
      <c r="G57" s="905" t="e">
        <f>VLOOKUP(F57,MATERIALES!F7:I373,3,FALSE)</f>
        <v>#N/A</v>
      </c>
      <c r="H57" s="905" t="e">
        <f>VLOOKUP(G57,MATERIALES!G7:J373,3,FALSE)</f>
        <v>#N/A</v>
      </c>
      <c r="I57" s="905" t="e">
        <f>VLOOKUP(H57,MATERIALES!H7:K373,3,FALSE)</f>
        <v>#N/A</v>
      </c>
      <c r="J57" s="311" t="s">
        <v>144</v>
      </c>
      <c r="K57" s="44">
        <v>1.1111111111111112</v>
      </c>
      <c r="L57" s="909">
        <f>VLOOKUP(A57,MATERIALES!A4:D373,4,FALSE)</f>
        <v>5913.2251681350372</v>
      </c>
      <c r="M57" s="910"/>
      <c r="N57" s="272">
        <f>K57*L57</f>
        <v>6570.2501868167083</v>
      </c>
    </row>
    <row r="58" spans="1:14">
      <c r="A58" s="144" t="s">
        <v>778</v>
      </c>
      <c r="B58" s="316" t="str">
        <f>VLOOKUP(A58,MATERIALES!A8:D373,3,FALSE)</f>
        <v>Antisol blanco (presentación 20 kg)</v>
      </c>
      <c r="C58" s="317"/>
      <c r="D58" s="317"/>
      <c r="E58" s="317"/>
      <c r="F58" s="317"/>
      <c r="G58" s="317"/>
      <c r="H58" s="317"/>
      <c r="I58" s="317"/>
      <c r="J58" s="311" t="s">
        <v>377</v>
      </c>
      <c r="K58" s="44">
        <v>1.1200000000000001</v>
      </c>
      <c r="L58" s="415"/>
      <c r="M58" s="414">
        <f>VLOOKUP(A58,MATERIALES!A8:D401,4,FALSE)</f>
        <v>5875.9164893825437</v>
      </c>
      <c r="N58" s="272">
        <f>K58*M58</f>
        <v>6581.0264681084491</v>
      </c>
    </row>
    <row r="59" spans="1:14">
      <c r="A59" t="s">
        <v>838</v>
      </c>
      <c r="B59" s="316" t="str">
        <f>VLOOKUP(A59,MATERIALES!A9:D373,3,FALSE)</f>
        <v>Concreto hidráulico para pavimento MR-43</v>
      </c>
      <c r="C59" s="317"/>
      <c r="D59" s="317"/>
      <c r="E59" s="317"/>
      <c r="F59" s="317"/>
      <c r="G59" s="317"/>
      <c r="H59" s="317"/>
      <c r="I59" s="317"/>
      <c r="J59" s="311" t="s">
        <v>387</v>
      </c>
      <c r="K59" s="44">
        <v>1.01</v>
      </c>
      <c r="L59" s="415"/>
      <c r="M59" s="414">
        <f>VLOOKUP(A59,MATERIALES!A9:D402,4,FALSE)</f>
        <v>371021.78019985295</v>
      </c>
      <c r="N59" s="272">
        <f>K59*M59</f>
        <v>374731.99800185149</v>
      </c>
    </row>
    <row r="60" spans="1:14" ht="15.75" thickBot="1">
      <c r="B60" s="309"/>
      <c r="C60" s="310"/>
      <c r="D60" s="310"/>
      <c r="E60" s="310"/>
      <c r="F60" s="310"/>
      <c r="G60" s="310"/>
      <c r="H60" s="310"/>
      <c r="I60" s="310"/>
      <c r="J60" s="126"/>
      <c r="K60" s="126"/>
      <c r="L60" s="325"/>
      <c r="M60" s="324"/>
      <c r="N60" s="127"/>
    </row>
    <row r="61" spans="1:14" ht="15.75" thickBot="1">
      <c r="B61" s="822" t="s">
        <v>953</v>
      </c>
      <c r="C61" s="823"/>
      <c r="D61" s="823"/>
      <c r="E61" s="823"/>
      <c r="F61" s="823"/>
      <c r="G61" s="823"/>
      <c r="H61" s="823"/>
      <c r="I61" s="823"/>
      <c r="J61" s="823"/>
      <c r="K61" s="823"/>
      <c r="L61" s="823"/>
      <c r="M61" s="824"/>
      <c r="N61" s="394">
        <f>SUM(N53:N60)</f>
        <v>428146.16630567377</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08" t="s">
        <v>961</v>
      </c>
      <c r="M65" s="887"/>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909">
        <f>VLOOKUP(A66,TRANSPORTE!A5:D117,4,FALSE)</f>
        <v>1851.4131085764604</v>
      </c>
      <c r="M66" s="910"/>
      <c r="N66" s="287">
        <f>K66*L66</f>
        <v>1869.927239662225</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900"/>
      <c r="M71" s="901"/>
      <c r="N71" s="127"/>
    </row>
    <row r="72" spans="1:15" ht="15.75" thickBot="1">
      <c r="B72" s="911" t="s">
        <v>953</v>
      </c>
      <c r="C72" s="865"/>
      <c r="D72" s="865"/>
      <c r="E72" s="865"/>
      <c r="F72" s="865"/>
      <c r="G72" s="865"/>
      <c r="H72" s="865"/>
      <c r="I72" s="865"/>
      <c r="J72" s="865"/>
      <c r="K72" s="865"/>
      <c r="L72" s="865"/>
      <c r="M72" s="866"/>
      <c r="N72" s="104">
        <f>N66+N67+N68+N69+N70</f>
        <v>1869.927239662225</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1" t="s">
        <v>963</v>
      </c>
      <c r="C76" s="862"/>
      <c r="D76" s="862"/>
      <c r="E76" s="862"/>
      <c r="F76" s="862"/>
      <c r="G76" s="862"/>
      <c r="H76" s="862"/>
      <c r="I76" s="73" t="s">
        <v>964</v>
      </c>
      <c r="J76" s="75" t="s">
        <v>1410</v>
      </c>
      <c r="K76" s="74" t="s">
        <v>966</v>
      </c>
      <c r="L76" s="863" t="s">
        <v>950</v>
      </c>
      <c r="M76" s="864"/>
      <c r="N76" s="98" t="s">
        <v>951</v>
      </c>
    </row>
    <row r="77" spans="1:15">
      <c r="A77" s="145" t="s">
        <v>17</v>
      </c>
      <c r="B77" s="49" t="str">
        <f>VLOOKUP(A77,'MANO DE OBRA'!A8:D68,3,FALSE)</f>
        <v>Obrero (7)</v>
      </c>
      <c r="C77" s="47"/>
      <c r="D77" s="47"/>
      <c r="E77" s="47"/>
      <c r="F77" s="47"/>
      <c r="G77" s="47"/>
      <c r="H77" s="47"/>
      <c r="I77" s="292">
        <f>K77/J77*100</f>
        <v>204819.99999999997</v>
      </c>
      <c r="J77" s="293">
        <v>185</v>
      </c>
      <c r="K77" s="294">
        <f>VLOOKUP(A77,'MANO DE OBRA'!A8:D99,4,FALSE)</f>
        <v>378917</v>
      </c>
      <c r="L77" s="50"/>
      <c r="M77" s="295">
        <v>50</v>
      </c>
      <c r="N77" s="395">
        <f>K77/M77</f>
        <v>7578.34</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98"/>
      <c r="C82" s="899"/>
      <c r="D82" s="899"/>
      <c r="E82" s="899"/>
      <c r="F82" s="899"/>
      <c r="G82" s="899"/>
      <c r="H82" s="899"/>
      <c r="I82" s="126"/>
      <c r="J82" s="126"/>
      <c r="K82" s="126"/>
      <c r="L82" s="912"/>
      <c r="M82" s="912"/>
      <c r="N82" s="45"/>
    </row>
    <row r="83" spans="1:14" ht="15.75" thickBot="1">
      <c r="B83" s="911" t="s">
        <v>953</v>
      </c>
      <c r="C83" s="865"/>
      <c r="D83" s="865"/>
      <c r="E83" s="865"/>
      <c r="F83" s="865"/>
      <c r="G83" s="865"/>
      <c r="H83" s="865"/>
      <c r="I83" s="865"/>
      <c r="J83" s="865"/>
      <c r="K83" s="865"/>
      <c r="L83" s="865"/>
      <c r="M83" s="866"/>
      <c r="N83" s="301">
        <f>SUM(N77:N82)</f>
        <v>9712.0648722881597</v>
      </c>
    </row>
    <row r="84" spans="1:14" ht="15.75" thickBot="1">
      <c r="B84" s="33"/>
      <c r="C84" s="34"/>
      <c r="D84" s="34"/>
      <c r="E84" s="34"/>
      <c r="F84" s="34"/>
      <c r="G84" s="34"/>
      <c r="H84" s="34"/>
      <c r="I84" s="34"/>
      <c r="J84" s="34"/>
      <c r="K84" s="34"/>
      <c r="L84" s="34"/>
      <c r="M84" s="34"/>
      <c r="N84" s="35"/>
    </row>
    <row r="85" spans="1:14" ht="15.75" thickBot="1">
      <c r="B85" s="822" t="s">
        <v>967</v>
      </c>
      <c r="C85" s="823"/>
      <c r="D85" s="823"/>
      <c r="E85" s="823"/>
      <c r="F85" s="823"/>
      <c r="G85" s="823"/>
      <c r="H85" s="823"/>
      <c r="I85" s="823"/>
      <c r="J85" s="823"/>
      <c r="K85" s="823"/>
      <c r="L85" s="823"/>
      <c r="M85" s="824"/>
      <c r="N85" s="99">
        <f>N48+N61+N72+N83</f>
        <v>451673.76808341208</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7" t="s">
        <v>969</v>
      </c>
      <c r="C89" s="868"/>
      <c r="D89" s="868"/>
      <c r="E89" s="868"/>
      <c r="F89" s="868"/>
      <c r="G89" s="868"/>
      <c r="H89" s="868"/>
      <c r="I89" s="314"/>
      <c r="J89" s="334"/>
      <c r="K89" s="302" t="s">
        <v>970</v>
      </c>
      <c r="L89" s="869" t="s">
        <v>971</v>
      </c>
      <c r="M89" s="870"/>
      <c r="N89" s="303"/>
    </row>
    <row r="90" spans="1:14">
      <c r="B90" s="855" t="s">
        <v>972</v>
      </c>
      <c r="C90" s="856"/>
      <c r="D90" s="856"/>
      <c r="E90" s="856"/>
      <c r="F90" s="856"/>
      <c r="G90" s="856"/>
      <c r="H90" s="856"/>
      <c r="I90" s="87"/>
      <c r="J90" s="88"/>
      <c r="K90" s="304">
        <v>0.2</v>
      </c>
      <c r="L90" s="857">
        <f>N85*K90</f>
        <v>90334.753616682428</v>
      </c>
      <c r="M90" s="858"/>
      <c r="N90" s="51"/>
    </row>
    <row r="91" spans="1:14">
      <c r="B91" s="89" t="s">
        <v>973</v>
      </c>
      <c r="C91" s="90"/>
      <c r="D91" s="90"/>
      <c r="E91" s="90"/>
      <c r="F91" s="90"/>
      <c r="G91" s="90"/>
      <c r="H91" s="90"/>
      <c r="I91" s="87"/>
      <c r="J91" s="88"/>
      <c r="K91" s="304">
        <v>0.05</v>
      </c>
      <c r="L91" s="857">
        <f>N85*K91</f>
        <v>22583.688404170607</v>
      </c>
      <c r="M91" s="858"/>
      <c r="N91" s="51"/>
    </row>
    <row r="92" spans="1:14" ht="15.75" thickBot="1">
      <c r="B92" s="91" t="s">
        <v>974</v>
      </c>
      <c r="C92" s="92"/>
      <c r="D92" s="92"/>
      <c r="E92" s="92"/>
      <c r="F92" s="92"/>
      <c r="G92" s="92"/>
      <c r="H92" s="92"/>
      <c r="I92" s="93"/>
      <c r="J92" s="94"/>
      <c r="K92" s="305">
        <v>0.05</v>
      </c>
      <c r="L92" s="859">
        <f>N85*K92</f>
        <v>22583.688404170607</v>
      </c>
      <c r="M92" s="860"/>
      <c r="N92" s="51"/>
    </row>
    <row r="93" spans="1:14" ht="15.75" thickBot="1">
      <c r="B93" s="822" t="s">
        <v>953</v>
      </c>
      <c r="C93" s="823"/>
      <c r="D93" s="823"/>
      <c r="E93" s="823"/>
      <c r="F93" s="823"/>
      <c r="G93" s="823"/>
      <c r="H93" s="823"/>
      <c r="I93" s="823"/>
      <c r="J93" s="823"/>
      <c r="K93" s="823"/>
      <c r="L93" s="823"/>
      <c r="M93" s="824"/>
      <c r="N93" s="52">
        <f>L90+L91+L92</f>
        <v>135502.13042502364</v>
      </c>
    </row>
    <row r="94" spans="1:14" ht="15.75" thickBot="1">
      <c r="B94" s="33"/>
      <c r="C94" s="34"/>
      <c r="D94" s="34"/>
      <c r="E94" s="34"/>
      <c r="F94" s="34"/>
      <c r="G94" s="34"/>
      <c r="H94" s="34"/>
      <c r="I94" s="34"/>
      <c r="J94" s="34"/>
      <c r="K94" s="34"/>
      <c r="L94" s="34"/>
      <c r="M94" s="34"/>
      <c r="N94" s="35"/>
    </row>
    <row r="95" spans="1:14" ht="15.75" thickBot="1">
      <c r="A95" t="s">
        <v>2016</v>
      </c>
      <c r="B95" s="822" t="s">
        <v>975</v>
      </c>
      <c r="C95" s="823"/>
      <c r="D95" s="823"/>
      <c r="E95" s="823"/>
      <c r="F95" s="823"/>
      <c r="G95" s="823"/>
      <c r="H95" s="823"/>
      <c r="I95" s="823"/>
      <c r="J95" s="823"/>
      <c r="K95" s="823"/>
      <c r="L95" s="823"/>
      <c r="M95" s="824"/>
      <c r="N95" s="188">
        <f>N85+N93</f>
        <v>587175.8985084357</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5" t="s">
        <v>2218</v>
      </c>
      <c r="C112" s="826"/>
      <c r="D112" s="826"/>
      <c r="E112" s="826"/>
      <c r="F112" s="826"/>
      <c r="G112" s="826"/>
      <c r="H112" s="826"/>
      <c r="I112" s="826"/>
      <c r="J112" s="826"/>
      <c r="K112" s="826"/>
      <c r="L112" s="826"/>
      <c r="M112" s="826"/>
      <c r="N112" s="827"/>
    </row>
    <row r="113" spans="2:14" ht="15" customHeight="1">
      <c r="B113" s="825"/>
      <c r="C113" s="826"/>
      <c r="D113" s="826"/>
      <c r="E113" s="826"/>
      <c r="F113" s="826"/>
      <c r="G113" s="826"/>
      <c r="H113" s="826"/>
      <c r="I113" s="826"/>
      <c r="J113" s="826"/>
      <c r="K113" s="826"/>
      <c r="L113" s="826"/>
      <c r="M113" s="826"/>
      <c r="N113" s="827"/>
    </row>
    <row r="114" spans="2:14" ht="30" customHeight="1">
      <c r="B114" s="828" t="s">
        <v>2219</v>
      </c>
      <c r="C114" s="829"/>
      <c r="D114" s="829"/>
      <c r="E114" s="829"/>
      <c r="F114" s="829"/>
      <c r="G114" s="829"/>
      <c r="H114" s="829"/>
      <c r="I114" s="829"/>
      <c r="J114" s="829"/>
      <c r="K114" s="829"/>
      <c r="L114" s="829"/>
      <c r="M114" s="829"/>
      <c r="N114" s="830"/>
    </row>
    <row r="115" spans="2:14">
      <c r="B115" s="828"/>
      <c r="C115" s="829"/>
      <c r="D115" s="829"/>
      <c r="E115" s="829"/>
      <c r="F115" s="829"/>
      <c r="G115" s="829"/>
      <c r="H115" s="829"/>
      <c r="I115" s="829"/>
      <c r="J115" s="829"/>
      <c r="K115" s="829"/>
      <c r="L115" s="829"/>
      <c r="M115" s="829"/>
      <c r="N115" s="830"/>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88"/>
      <c r="K125" s="888"/>
      <c r="L125" s="888"/>
      <c r="M125" s="888"/>
      <c r="N125" s="889"/>
    </row>
    <row r="126" spans="2:14" ht="15.75" customHeight="1" thickBot="1">
      <c r="B126" s="261" t="s">
        <v>2221</v>
      </c>
      <c r="C126" s="393"/>
      <c r="D126" s="393"/>
      <c r="E126" s="57"/>
      <c r="F126" s="57"/>
      <c r="G126" s="57"/>
      <c r="H126" s="57"/>
      <c r="I126" s="57"/>
      <c r="J126" s="890"/>
      <c r="K126" s="890"/>
      <c r="L126" s="890"/>
      <c r="M126" s="890"/>
      <c r="N126" s="891"/>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29.25" customHeight="1" thickBot="1">
      <c r="A31" s="157" t="s">
        <v>1845</v>
      </c>
      <c r="B31" s="80" t="s">
        <v>1093</v>
      </c>
      <c r="C31" s="964" t="s">
        <v>1625</v>
      </c>
      <c r="D31" s="965"/>
      <c r="E31" s="965"/>
      <c r="F31" s="965"/>
      <c r="G31" s="965"/>
      <c r="H31" s="965"/>
      <c r="I31" s="965"/>
      <c r="J31" s="965"/>
      <c r="K31" s="468"/>
      <c r="L31" s="306" t="s">
        <v>377</v>
      </c>
      <c r="M31" s="203"/>
      <c r="N31" s="84"/>
    </row>
    <row r="32" spans="1:14" ht="13.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2"/>
      <c r="F40" s="872"/>
      <c r="G40" s="872"/>
      <c r="H40" s="873"/>
      <c r="I40" s="36"/>
      <c r="J40" s="37"/>
      <c r="K40" s="269"/>
      <c r="L40" s="276"/>
      <c r="M40" s="277"/>
      <c r="N40" s="272"/>
    </row>
    <row r="41" spans="1:14">
      <c r="B41" s="320"/>
      <c r="C41" s="321"/>
      <c r="D41" s="321"/>
      <c r="E41" s="321"/>
      <c r="F41" s="323"/>
      <c r="G41" s="323"/>
      <c r="H41" s="125"/>
      <c r="I41" s="36"/>
      <c r="J41" s="37"/>
      <c r="K41" s="274"/>
      <c r="L41" s="276"/>
      <c r="M41" s="277"/>
      <c r="N41" s="278"/>
    </row>
    <row r="42" spans="1:14">
      <c r="B42" s="879"/>
      <c r="C42" s="880"/>
      <c r="D42" s="880"/>
      <c r="E42" s="38"/>
      <c r="F42" s="39"/>
      <c r="G42" s="39"/>
      <c r="H42" s="40"/>
      <c r="I42" s="36"/>
      <c r="J42" s="37"/>
      <c r="K42" s="279"/>
      <c r="L42" s="276"/>
      <c r="M42" s="401"/>
      <c r="N42" s="344"/>
    </row>
    <row r="43" spans="1:14" ht="15.75" thickBot="1">
      <c r="B43" s="871"/>
      <c r="C43" s="872"/>
      <c r="D43" s="872"/>
      <c r="E43" s="872"/>
      <c r="F43" s="872"/>
      <c r="G43" s="872"/>
      <c r="H43" s="873"/>
      <c r="I43" s="881"/>
      <c r="J43" s="882"/>
      <c r="K43" s="41"/>
      <c r="L43" s="883"/>
      <c r="M43" s="884"/>
      <c r="N43" s="105"/>
    </row>
    <row r="44" spans="1:14" ht="15.75" thickBot="1">
      <c r="B44" s="822" t="s">
        <v>953</v>
      </c>
      <c r="C44" s="823"/>
      <c r="D44" s="823"/>
      <c r="E44" s="823"/>
      <c r="F44" s="823"/>
      <c r="G44" s="823"/>
      <c r="H44" s="823"/>
      <c r="I44" s="823"/>
      <c r="J44" s="823"/>
      <c r="K44" s="823"/>
      <c r="L44" s="823"/>
      <c r="M44" s="824"/>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7" t="s">
        <v>944</v>
      </c>
      <c r="C48" s="868"/>
      <c r="D48" s="868"/>
      <c r="E48" s="868"/>
      <c r="F48" s="868"/>
      <c r="G48" s="868"/>
      <c r="H48" s="868"/>
      <c r="I48" s="902"/>
      <c r="J48" s="315" t="s">
        <v>945</v>
      </c>
      <c r="K48" s="85" t="s">
        <v>946</v>
      </c>
      <c r="L48" s="903" t="s">
        <v>955</v>
      </c>
      <c r="M48" s="902"/>
      <c r="N48" s="86" t="s">
        <v>951</v>
      </c>
    </row>
    <row r="49" spans="1:14">
      <c r="A49" t="s">
        <v>824</v>
      </c>
      <c r="B49" s="43" t="str">
        <f>VLOOKUP(A49,MATERIALES!A4:D373,3,FALSE)</f>
        <v>Cemento Porthland Norma ASTM C150 Tipo _______</v>
      </c>
      <c r="C49" s="281"/>
      <c r="D49" s="281"/>
      <c r="E49" s="281"/>
      <c r="F49" s="281"/>
      <c r="G49" s="281"/>
      <c r="H49" s="281"/>
      <c r="I49" s="268"/>
      <c r="J49" s="416" t="str">
        <f>VLOOKUP(A49,MATERIALES!A5:D641,2,FALSE)</f>
        <v>kg</v>
      </c>
      <c r="K49" s="282">
        <v>1</v>
      </c>
      <c r="L49" s="267"/>
      <c r="M49" s="402">
        <f>VLOOKUP(A49,MATERIALES!A5:D396,4,FALSE)</f>
        <v>721.80623015731919</v>
      </c>
      <c r="N49" s="272">
        <f>K49*M49</f>
        <v>721.80623015731919</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SUM(N49:N53)</f>
        <v>721.80623015731919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311"/>
      <c r="I60" s="279"/>
      <c r="J60" s="286"/>
      <c r="K60" s="279"/>
      <c r="L60" s="909"/>
      <c r="M60" s="91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N44+N54+N65+N76</f>
        <v>721.80623015731919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144.36124603146385</v>
      </c>
      <c r="M83" s="858"/>
      <c r="N83" s="51"/>
    </row>
    <row r="84" spans="1:14">
      <c r="B84" s="89" t="s">
        <v>973</v>
      </c>
      <c r="C84" s="90"/>
      <c r="D84" s="90"/>
      <c r="E84" s="90"/>
      <c r="F84" s="90"/>
      <c r="G84" s="90"/>
      <c r="H84" s="90"/>
      <c r="I84" s="87"/>
      <c r="J84" s="88"/>
      <c r="K84" s="304">
        <v>0.05</v>
      </c>
      <c r="L84" s="857">
        <f>N78*K84</f>
        <v>36.090311507865962</v>
      </c>
      <c r="M84" s="858"/>
      <c r="N84" s="51"/>
    </row>
    <row r="85" spans="1:14" ht="15.75" thickBot="1">
      <c r="B85" s="91" t="s">
        <v>974</v>
      </c>
      <c r="C85" s="92"/>
      <c r="D85" s="92"/>
      <c r="E85" s="92"/>
      <c r="F85" s="92"/>
      <c r="G85" s="92"/>
      <c r="H85" s="92"/>
      <c r="I85" s="93"/>
      <c r="J85" s="94"/>
      <c r="K85" s="305">
        <v>0.05</v>
      </c>
      <c r="L85" s="859">
        <f>N78*K85</f>
        <v>36.090311507865962</v>
      </c>
      <c r="M85" s="860"/>
      <c r="N85" s="51"/>
    </row>
    <row r="86" spans="1:14" ht="15.75" thickBot="1">
      <c r="B86" s="822" t="s">
        <v>953</v>
      </c>
      <c r="C86" s="823"/>
      <c r="D86" s="823"/>
      <c r="E86" s="823"/>
      <c r="F86" s="823"/>
      <c r="G86" s="823"/>
      <c r="H86" s="823"/>
      <c r="I86" s="823"/>
      <c r="J86" s="823"/>
      <c r="K86" s="823"/>
      <c r="L86" s="823"/>
      <c r="M86" s="824"/>
      <c r="N86" s="52">
        <f>L83+L84+L85</f>
        <v>216.5418690471958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938.34809920451494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29.2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8"/>
      <c r="K118" s="888"/>
      <c r="L118" s="888"/>
      <c r="M118" s="888"/>
      <c r="N118" s="889"/>
    </row>
    <row r="119" spans="2:14" ht="15.75" customHeight="1" thickBot="1">
      <c r="B119" s="261" t="s">
        <v>2221</v>
      </c>
      <c r="C119" s="393"/>
      <c r="D119" s="393"/>
      <c r="E119" s="57"/>
      <c r="F119" s="57"/>
      <c r="G119" s="57"/>
      <c r="H119" s="57"/>
      <c r="I119" s="57"/>
      <c r="J119" s="890"/>
      <c r="K119" s="890"/>
      <c r="L119" s="890"/>
      <c r="M119" s="890"/>
      <c r="N119" s="891"/>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29.25" customHeight="1" thickBot="1">
      <c r="A31" t="s">
        <v>1845</v>
      </c>
      <c r="B31" s="80" t="s">
        <v>1626</v>
      </c>
      <c r="C31" s="964" t="s">
        <v>2040</v>
      </c>
      <c r="D31" s="965"/>
      <c r="E31" s="965"/>
      <c r="F31" s="965"/>
      <c r="G31" s="965"/>
      <c r="H31" s="965"/>
      <c r="I31" s="965"/>
      <c r="J31" s="965"/>
      <c r="K31" s="46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2"/>
      <c r="F40" s="872"/>
      <c r="G40" s="872"/>
      <c r="H40" s="873"/>
      <c r="I40" s="36"/>
      <c r="J40" s="37"/>
      <c r="K40" s="269"/>
      <c r="L40" s="276"/>
      <c r="M40" s="277"/>
      <c r="N40" s="272"/>
    </row>
    <row r="41" spans="1:14">
      <c r="B41" s="320"/>
      <c r="C41" s="321"/>
      <c r="D41" s="321"/>
      <c r="E41" s="321"/>
      <c r="F41" s="323"/>
      <c r="G41" s="323"/>
      <c r="H41" s="125"/>
      <c r="I41" s="36"/>
      <c r="J41" s="37"/>
      <c r="K41" s="274"/>
      <c r="L41" s="276"/>
      <c r="M41" s="277"/>
      <c r="N41" s="278"/>
    </row>
    <row r="42" spans="1:14">
      <c r="B42" s="879"/>
      <c r="C42" s="880"/>
      <c r="D42" s="880"/>
      <c r="E42" s="38"/>
      <c r="F42" s="39"/>
      <c r="G42" s="39"/>
      <c r="H42" s="40"/>
      <c r="I42" s="36"/>
      <c r="J42" s="37"/>
      <c r="K42" s="279"/>
      <c r="L42" s="276"/>
      <c r="M42" s="401"/>
      <c r="N42" s="344"/>
    </row>
    <row r="43" spans="1:14" ht="15.75" thickBot="1">
      <c r="B43" s="871"/>
      <c r="C43" s="872"/>
      <c r="D43" s="872"/>
      <c r="E43" s="872"/>
      <c r="F43" s="872"/>
      <c r="G43" s="872"/>
      <c r="H43" s="873"/>
      <c r="I43" s="881"/>
      <c r="J43" s="882"/>
      <c r="K43" s="41"/>
      <c r="L43" s="883"/>
      <c r="M43" s="884"/>
      <c r="N43" s="105"/>
    </row>
    <row r="44" spans="1:14" ht="15.75" thickBot="1">
      <c r="B44" s="822" t="s">
        <v>953</v>
      </c>
      <c r="C44" s="823"/>
      <c r="D44" s="823"/>
      <c r="E44" s="823"/>
      <c r="F44" s="823"/>
      <c r="G44" s="823"/>
      <c r="H44" s="823"/>
      <c r="I44" s="823"/>
      <c r="J44" s="823"/>
      <c r="K44" s="823"/>
      <c r="L44" s="823"/>
      <c r="M44" s="824"/>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7" t="s">
        <v>944</v>
      </c>
      <c r="C48" s="868"/>
      <c r="D48" s="868"/>
      <c r="E48" s="868"/>
      <c r="F48" s="868"/>
      <c r="G48" s="868"/>
      <c r="H48" s="868"/>
      <c r="I48" s="902"/>
      <c r="J48" s="315" t="s">
        <v>945</v>
      </c>
      <c r="K48" s="85" t="s">
        <v>946</v>
      </c>
      <c r="L48" s="903" t="s">
        <v>955</v>
      </c>
      <c r="M48" s="902"/>
      <c r="N48" s="86" t="s">
        <v>951</v>
      </c>
    </row>
    <row r="49" spans="1:14">
      <c r="A49" t="s">
        <v>826</v>
      </c>
      <c r="B49" s="43" t="str">
        <f>VLOOKUP(A49,MATERIALES!A4:D373,3,FALSE)</f>
        <v>Cemento Hidráulico adicionado, Norma ASTM C595 Tipo _______</v>
      </c>
      <c r="C49" s="281"/>
      <c r="D49" s="281"/>
      <c r="E49" s="281"/>
      <c r="F49" s="281"/>
      <c r="G49" s="281"/>
      <c r="H49" s="281"/>
      <c r="I49" s="268"/>
      <c r="J49" s="416" t="str">
        <f>VLOOKUP(A49,MATERIALES!A5:D641,2,FALSE)</f>
        <v>kg</v>
      </c>
      <c r="K49" s="282">
        <v>1</v>
      </c>
      <c r="L49" s="267"/>
      <c r="M49" s="402">
        <f>VLOOKUP(A49,MATERIALES!A5:D396,4,FALSE)</f>
        <v>642.14242929003535</v>
      </c>
      <c r="N49" s="272">
        <f>K49*M49</f>
        <v>642.14242929003535</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SUM(N49:N53)</f>
        <v>642.14242929003535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311"/>
      <c r="I60" s="279"/>
      <c r="J60" s="286"/>
      <c r="K60" s="279"/>
      <c r="L60" s="909"/>
      <c r="M60" s="91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N44+N54+N65+N76</f>
        <v>642.14242929003535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128.42848585800706</v>
      </c>
      <c r="M83" s="858"/>
      <c r="N83" s="51"/>
    </row>
    <row r="84" spans="1:14">
      <c r="B84" s="89" t="s">
        <v>973</v>
      </c>
      <c r="C84" s="90"/>
      <c r="D84" s="90"/>
      <c r="E84" s="90"/>
      <c r="F84" s="90"/>
      <c r="G84" s="90"/>
      <c r="H84" s="90"/>
      <c r="I84" s="87"/>
      <c r="J84" s="88"/>
      <c r="K84" s="304">
        <v>0.05</v>
      </c>
      <c r="L84" s="857">
        <f>N78*K84</f>
        <v>32.107121464501766</v>
      </c>
      <c r="M84" s="858"/>
      <c r="N84" s="51"/>
    </row>
    <row r="85" spans="1:14" ht="15.75" thickBot="1">
      <c r="B85" s="91" t="s">
        <v>974</v>
      </c>
      <c r="C85" s="92"/>
      <c r="D85" s="92"/>
      <c r="E85" s="92"/>
      <c r="F85" s="92"/>
      <c r="G85" s="92"/>
      <c r="H85" s="92"/>
      <c r="I85" s="93"/>
      <c r="J85" s="94"/>
      <c r="K85" s="305">
        <v>0.05</v>
      </c>
      <c r="L85" s="859">
        <f>N78*K85</f>
        <v>32.107121464501766</v>
      </c>
      <c r="M85" s="860"/>
      <c r="N85" s="51"/>
    </row>
    <row r="86" spans="1:14" ht="15.75" thickBot="1">
      <c r="B86" s="822" t="s">
        <v>953</v>
      </c>
      <c r="C86" s="823"/>
      <c r="D86" s="823"/>
      <c r="E86" s="823"/>
      <c r="F86" s="823"/>
      <c r="G86" s="823"/>
      <c r="H86" s="823"/>
      <c r="I86" s="823"/>
      <c r="J86" s="823"/>
      <c r="K86" s="823"/>
      <c r="L86" s="823"/>
      <c r="M86" s="824"/>
      <c r="N86" s="52">
        <f>L83+L84+L85</f>
        <v>192.64272878701061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834.78515807704593</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29.25"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41.25" customHeight="1" thickBot="1">
      <c r="A31" t="s">
        <v>1845</v>
      </c>
      <c r="B31" s="80" t="s">
        <v>1627</v>
      </c>
      <c r="C31" s="964" t="s">
        <v>2041</v>
      </c>
      <c r="D31" s="965"/>
      <c r="E31" s="965"/>
      <c r="F31" s="965"/>
      <c r="G31" s="965"/>
      <c r="H31" s="965"/>
      <c r="I31" s="965"/>
      <c r="J31" s="965"/>
      <c r="K31" s="468"/>
      <c r="L31" s="306" t="s">
        <v>377</v>
      </c>
      <c r="M31" s="203"/>
      <c r="N31" s="84"/>
    </row>
    <row r="32" spans="1:14" ht="18.7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2"/>
      <c r="F40" s="872"/>
      <c r="G40" s="872"/>
      <c r="H40" s="873"/>
      <c r="I40" s="36"/>
      <c r="J40" s="37"/>
      <c r="K40" s="269"/>
      <c r="L40" s="276"/>
      <c r="M40" s="277"/>
      <c r="N40" s="272"/>
    </row>
    <row r="41" spans="1:14">
      <c r="B41" s="320"/>
      <c r="C41" s="321"/>
      <c r="D41" s="321"/>
      <c r="E41" s="321"/>
      <c r="F41" s="323"/>
      <c r="G41" s="323"/>
      <c r="H41" s="125"/>
      <c r="I41" s="36"/>
      <c r="J41" s="37"/>
      <c r="K41" s="274"/>
      <c r="L41" s="276"/>
      <c r="M41" s="277"/>
      <c r="N41" s="278"/>
    </row>
    <row r="42" spans="1:14">
      <c r="B42" s="879"/>
      <c r="C42" s="880"/>
      <c r="D42" s="880"/>
      <c r="E42" s="38"/>
      <c r="F42" s="39"/>
      <c r="G42" s="39"/>
      <c r="H42" s="40"/>
      <c r="I42" s="36"/>
      <c r="J42" s="37"/>
      <c r="K42" s="279"/>
      <c r="L42" s="276"/>
      <c r="M42" s="401"/>
      <c r="N42" s="344"/>
    </row>
    <row r="43" spans="1:14" ht="15.75" thickBot="1">
      <c r="B43" s="871"/>
      <c r="C43" s="872"/>
      <c r="D43" s="872"/>
      <c r="E43" s="872"/>
      <c r="F43" s="872"/>
      <c r="G43" s="872"/>
      <c r="H43" s="873"/>
      <c r="I43" s="881"/>
      <c r="J43" s="882"/>
      <c r="K43" s="41"/>
      <c r="L43" s="883"/>
      <c r="M43" s="884"/>
      <c r="N43" s="105"/>
    </row>
    <row r="44" spans="1:14" ht="15.75" thickBot="1">
      <c r="B44" s="822" t="s">
        <v>953</v>
      </c>
      <c r="C44" s="823"/>
      <c r="D44" s="823"/>
      <c r="E44" s="823"/>
      <c r="F44" s="823"/>
      <c r="G44" s="823"/>
      <c r="H44" s="823"/>
      <c r="I44" s="823"/>
      <c r="J44" s="823"/>
      <c r="K44" s="823"/>
      <c r="L44" s="823"/>
      <c r="M44" s="824"/>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7" t="s">
        <v>944</v>
      </c>
      <c r="C48" s="868"/>
      <c r="D48" s="868"/>
      <c r="E48" s="868"/>
      <c r="F48" s="868"/>
      <c r="G48" s="868"/>
      <c r="H48" s="868"/>
      <c r="I48" s="902"/>
      <c r="J48" s="315" t="s">
        <v>945</v>
      </c>
      <c r="K48" s="85" t="s">
        <v>946</v>
      </c>
      <c r="L48" s="903" t="s">
        <v>955</v>
      </c>
      <c r="M48" s="902"/>
      <c r="N48" s="86" t="s">
        <v>951</v>
      </c>
    </row>
    <row r="49" spans="1:14">
      <c r="A49" t="s">
        <v>804</v>
      </c>
      <c r="B49" s="43" t="str">
        <f>VLOOKUP(A49,MATERIALES!A4:D373,3,FALSE)</f>
        <v>Cemento gris</v>
      </c>
      <c r="C49" s="281"/>
      <c r="D49" s="281"/>
      <c r="E49" s="281"/>
      <c r="F49" s="281"/>
      <c r="G49" s="281"/>
      <c r="H49" s="281"/>
      <c r="I49" s="268"/>
      <c r="J49" s="416" t="str">
        <f>VLOOKUP(A49,MATERIALES!A5:D641,2,FALSE)</f>
        <v>kg</v>
      </c>
      <c r="K49" s="282">
        <v>1</v>
      </c>
      <c r="L49" s="267"/>
      <c r="M49" s="402">
        <f>VLOOKUP(A49,MATERIALES!A5:D396,4,FALSE)</f>
        <v>603.70713882628502</v>
      </c>
      <c r="N49" s="272">
        <f>K49*M49</f>
        <v>603.70713882628502</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SUM(N49:N53)</f>
        <v>603.70713882628502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311"/>
      <c r="I60" s="279"/>
      <c r="J60" s="286"/>
      <c r="K60" s="279"/>
      <c r="L60" s="909"/>
      <c r="M60" s="91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N44+N54+N65+N76</f>
        <v>603.70713882628502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120.74142776525701</v>
      </c>
      <c r="M83" s="858"/>
      <c r="N83" s="51"/>
    </row>
    <row r="84" spans="1:14">
      <c r="B84" s="89" t="s">
        <v>973</v>
      </c>
      <c r="C84" s="90"/>
      <c r="D84" s="90"/>
      <c r="E84" s="90"/>
      <c r="F84" s="90"/>
      <c r="G84" s="90"/>
      <c r="H84" s="90"/>
      <c r="I84" s="87"/>
      <c r="J84" s="88"/>
      <c r="K84" s="304">
        <v>0.05</v>
      </c>
      <c r="L84" s="857">
        <f>N78*K84</f>
        <v>30.185356941314254</v>
      </c>
      <c r="M84" s="858"/>
      <c r="N84" s="51"/>
    </row>
    <row r="85" spans="1:14" ht="15.75" thickBot="1">
      <c r="B85" s="91" t="s">
        <v>974</v>
      </c>
      <c r="C85" s="92"/>
      <c r="D85" s="92"/>
      <c r="E85" s="92"/>
      <c r="F85" s="92"/>
      <c r="G85" s="92"/>
      <c r="H85" s="92"/>
      <c r="I85" s="93"/>
      <c r="J85" s="94"/>
      <c r="K85" s="305">
        <v>0.05</v>
      </c>
      <c r="L85" s="859">
        <f>N78*K85</f>
        <v>30.185356941314254</v>
      </c>
      <c r="M85" s="860"/>
      <c r="N85" s="51"/>
    </row>
    <row r="86" spans="1:14" ht="15.75" thickBot="1">
      <c r="B86" s="822" t="s">
        <v>953</v>
      </c>
      <c r="C86" s="823"/>
      <c r="D86" s="823"/>
      <c r="E86" s="823"/>
      <c r="F86" s="823"/>
      <c r="G86" s="823"/>
      <c r="H86" s="823"/>
      <c r="I86" s="823"/>
      <c r="J86" s="823"/>
      <c r="K86" s="823"/>
      <c r="L86" s="823"/>
      <c r="M86" s="824"/>
      <c r="N86" s="52">
        <f>L83+L84+L85</f>
        <v>181.11214164788549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784.81928047417045</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29.25"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1628</v>
      </c>
      <c r="C31" s="81" t="s">
        <v>1629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112</v>
      </c>
      <c r="B36" s="871" t="str">
        <f>VLOOKUP(A36,EQUIPOS!A6:D154,3,FALSE)</f>
        <v xml:space="preserve">Aspersor manual
</v>
      </c>
      <c r="C36" s="872"/>
      <c r="D36" s="872"/>
      <c r="E36" s="872"/>
      <c r="F36" s="872"/>
      <c r="G36" s="872"/>
      <c r="H36" s="873"/>
      <c r="I36" s="267"/>
      <c r="J36" s="268"/>
      <c r="K36" s="269">
        <f>VLOOKUP(A36,EQUIPOS!A6:D163,4,FALSE)</f>
        <v>3209.5943707030974</v>
      </c>
      <c r="L36" s="270"/>
      <c r="M36" s="271">
        <v>30</v>
      </c>
      <c r="N36" s="272">
        <f>K36/M36</f>
        <v>106.98647902343659</v>
      </c>
    </row>
    <row r="37" spans="1:14">
      <c r="A37" t="s">
        <v>363</v>
      </c>
      <c r="B37" s="871" t="str">
        <f>VLOOKUP(A37,EQUIPOS!A7:D154,3,FALSE)</f>
        <v>Vibrador de concreto, Motor de 3 hp a 18.000 rpm Mangueras de 4 mt</v>
      </c>
      <c r="C37" s="872"/>
      <c r="D37" s="872"/>
      <c r="E37" s="872"/>
      <c r="F37" s="872"/>
      <c r="G37" s="872"/>
      <c r="H37" s="873"/>
      <c r="I37" s="267"/>
      <c r="J37" s="268"/>
      <c r="K37" s="269">
        <f>VLOOKUP(A37,EQUIPOS!A7:D164,4,FALSE)</f>
        <v>7618.103011797175</v>
      </c>
      <c r="L37" s="270"/>
      <c r="M37" s="271">
        <v>30</v>
      </c>
      <c r="N37" s="272">
        <f>K37/M37</f>
        <v>253.93676705990583</v>
      </c>
    </row>
    <row r="38" spans="1:14">
      <c r="A38" t="s">
        <v>228</v>
      </c>
      <c r="B38" s="871" t="str">
        <f>VLOOKUP(A38,EQUIPOS!A8:D154,3,FALSE)</f>
        <v xml:space="preserve">Formaleta metálica (concreto hidráulico)
</v>
      </c>
      <c r="C38" s="872"/>
      <c r="D38" s="872"/>
      <c r="E38" s="872"/>
      <c r="F38" s="872"/>
      <c r="G38" s="872"/>
      <c r="H38" s="873"/>
      <c r="I38" s="874"/>
      <c r="J38" s="875"/>
      <c r="K38" s="269">
        <f>VLOOKUP(A38,EQUIPOS!A8:D165,4,FALSE)</f>
        <v>4725.3860128679589</v>
      </c>
      <c r="L38" s="876">
        <v>0.33329999999999999</v>
      </c>
      <c r="M38" s="877"/>
      <c r="N38" s="272">
        <f>K38/L38</f>
        <v>14177.575796183495</v>
      </c>
    </row>
    <row r="39" spans="1:14">
      <c r="B39" s="871"/>
      <c r="C39" s="872"/>
      <c r="D39" s="872"/>
      <c r="E39" s="872"/>
      <c r="F39" s="872"/>
      <c r="G39" s="872"/>
      <c r="H39" s="873"/>
      <c r="I39" s="36"/>
      <c r="J39" s="37"/>
      <c r="K39" s="269"/>
      <c r="L39" s="276"/>
      <c r="M39" s="277"/>
      <c r="N39" s="272"/>
    </row>
    <row r="40" spans="1:14">
      <c r="B40" s="320"/>
      <c r="C40" s="321"/>
      <c r="D40" s="321"/>
      <c r="E40" s="323"/>
      <c r="F40" s="323"/>
      <c r="G40" s="323"/>
      <c r="H40" s="125"/>
      <c r="I40" s="36"/>
      <c r="J40" s="37"/>
      <c r="K40" s="274"/>
      <c r="L40" s="276"/>
      <c r="M40" s="277"/>
      <c r="N40" s="278"/>
    </row>
    <row r="41" spans="1:14">
      <c r="B41" s="879" t="s">
        <v>952</v>
      </c>
      <c r="C41" s="880"/>
      <c r="D41" s="880"/>
      <c r="E41" s="38"/>
      <c r="F41" s="39"/>
      <c r="G41" s="39"/>
      <c r="H41" s="40"/>
      <c r="I41" s="36"/>
      <c r="J41" s="37"/>
      <c r="K41" s="279"/>
      <c r="L41" s="276"/>
      <c r="M41" s="401">
        <v>0.1</v>
      </c>
      <c r="N41" s="344">
        <f>N72*M41</f>
        <v>224.88926817266997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14763.388310439508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838</v>
      </c>
      <c r="B48" s="43" t="str">
        <f>VLOOKUP(A48,MATERIALES!A5:D373,3,FALSE)</f>
        <v>Concreto hidráulico para pavimento MR-43</v>
      </c>
      <c r="C48" s="281"/>
      <c r="D48" s="281"/>
      <c r="E48" s="281"/>
      <c r="F48" s="281"/>
      <c r="G48" s="281"/>
      <c r="H48" s="281"/>
      <c r="I48" s="268"/>
      <c r="J48" s="224" t="str">
        <f>VLOOKUP(A48,MATERIALES!A4:D640,2,FALSE)</f>
        <v>m3</v>
      </c>
      <c r="K48" s="282">
        <v>1.01</v>
      </c>
      <c r="L48" s="267"/>
      <c r="M48" s="402">
        <f>VLOOKUP(A48,MATERIALES!A5:D396,4,FALSE)</f>
        <v>371021.78019985295</v>
      </c>
      <c r="N48" s="272">
        <f>K48*M48</f>
        <v>374731.99800185149</v>
      </c>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ht="15.75" thickBot="1">
      <c r="B51" s="904"/>
      <c r="C51" s="905"/>
      <c r="D51" s="905"/>
      <c r="E51" s="905"/>
      <c r="F51" s="905"/>
      <c r="G51" s="905"/>
      <c r="H51" s="905"/>
      <c r="I51" s="875"/>
      <c r="J51" s="42"/>
      <c r="K51" s="44"/>
      <c r="L51" s="906"/>
      <c r="M51" s="907"/>
      <c r="N51" s="45"/>
    </row>
    <row r="52" spans="1:14" ht="15.75" thickBot="1">
      <c r="B52" s="822" t="s">
        <v>953</v>
      </c>
      <c r="C52" s="823"/>
      <c r="D52" s="823"/>
      <c r="E52" s="823"/>
      <c r="F52" s="823"/>
      <c r="G52" s="823"/>
      <c r="H52" s="823"/>
      <c r="I52" s="823"/>
      <c r="J52" s="823"/>
      <c r="K52" s="823"/>
      <c r="L52" s="823"/>
      <c r="M52" s="824"/>
      <c r="N52" s="394">
        <f>SUM(N48:N51)</f>
        <v>374731.99800185149</v>
      </c>
    </row>
    <row r="53" spans="1:14">
      <c r="B53" s="33"/>
      <c r="C53" s="34"/>
      <c r="D53" s="34"/>
      <c r="E53" s="34"/>
      <c r="F53" s="34"/>
      <c r="G53" s="34"/>
      <c r="H53" s="34"/>
      <c r="I53" s="34"/>
      <c r="J53" s="34"/>
      <c r="K53" s="34"/>
      <c r="L53" s="34"/>
      <c r="M53" s="34"/>
      <c r="N53" s="35"/>
    </row>
    <row r="54" spans="1:14">
      <c r="B54" s="64" t="s">
        <v>956</v>
      </c>
      <c r="C54" s="65"/>
      <c r="D54" s="65"/>
      <c r="E54" s="65"/>
      <c r="F54" s="65"/>
      <c r="G54" s="65"/>
      <c r="H54" s="65"/>
      <c r="I54" s="65"/>
      <c r="J54" s="65"/>
      <c r="K54" s="65"/>
      <c r="L54" s="65"/>
      <c r="M54" s="65"/>
      <c r="N54" s="66"/>
    </row>
    <row r="55" spans="1:14" ht="15.75" thickBot="1">
      <c r="B55" s="68"/>
      <c r="C55" s="61"/>
      <c r="D55" s="61"/>
      <c r="E55" s="61"/>
      <c r="F55" s="61"/>
      <c r="G55" s="61"/>
      <c r="H55" s="61"/>
      <c r="I55" s="61"/>
      <c r="J55" s="61"/>
      <c r="K55" s="61"/>
      <c r="L55" s="61"/>
      <c r="M55" s="61"/>
      <c r="N55" s="63"/>
    </row>
    <row r="56" spans="1:14" ht="25.5">
      <c r="B56" s="313" t="s">
        <v>957</v>
      </c>
      <c r="C56" s="314"/>
      <c r="D56" s="314"/>
      <c r="E56" s="314"/>
      <c r="F56" s="314"/>
      <c r="G56" s="314"/>
      <c r="H56" s="73" t="s">
        <v>945</v>
      </c>
      <c r="I56" s="74" t="s">
        <v>958</v>
      </c>
      <c r="J56" s="75" t="s">
        <v>959</v>
      </c>
      <c r="K56" s="73" t="s">
        <v>960</v>
      </c>
      <c r="L56" s="908" t="s">
        <v>961</v>
      </c>
      <c r="M56" s="887"/>
      <c r="N56" s="76" t="s">
        <v>951</v>
      </c>
    </row>
    <row r="57" spans="1:14">
      <c r="A57" t="s">
        <v>1390</v>
      </c>
      <c r="B57" s="46" t="str">
        <f>VLOOKUP(A57,TRANSPORTE!A5:D117,3,FALSE)</f>
        <v xml:space="preserve">Transporte de Concreto </v>
      </c>
      <c r="C57" s="317"/>
      <c r="D57" s="317"/>
      <c r="E57" s="317"/>
      <c r="F57" s="317"/>
      <c r="G57" s="317"/>
      <c r="H57" s="311" t="s">
        <v>1468</v>
      </c>
      <c r="I57" s="279">
        <v>1.01</v>
      </c>
      <c r="J57" s="286">
        <v>1</v>
      </c>
      <c r="K57" s="279">
        <f>I57*J57</f>
        <v>1.01</v>
      </c>
      <c r="L57" s="909">
        <f>VLOOKUP(A57,TRANSPORTE!A5:D117,4,FALSE)</f>
        <v>1851.4131085764604</v>
      </c>
      <c r="M57" s="910"/>
      <c r="N57" s="287">
        <f>K57*L57</f>
        <v>1869.927239662225</v>
      </c>
    </row>
    <row r="58" spans="1:14">
      <c r="B58" s="46"/>
      <c r="C58" s="47"/>
      <c r="D58" s="47"/>
      <c r="E58" s="47"/>
      <c r="F58" s="47"/>
      <c r="G58" s="47"/>
      <c r="H58" s="288"/>
      <c r="I58" s="279"/>
      <c r="J58" s="279"/>
      <c r="K58" s="279"/>
      <c r="L58" s="289"/>
      <c r="M58" s="290"/>
      <c r="N58" s="291"/>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900"/>
      <c r="M61" s="901"/>
      <c r="N61" s="127"/>
    </row>
    <row r="62" spans="1:14" ht="15.75" thickBot="1">
      <c r="B62" s="911" t="s">
        <v>953</v>
      </c>
      <c r="C62" s="865"/>
      <c r="D62" s="865"/>
      <c r="E62" s="865"/>
      <c r="F62" s="865"/>
      <c r="G62" s="865"/>
      <c r="H62" s="865"/>
      <c r="I62" s="865"/>
      <c r="J62" s="865"/>
      <c r="K62" s="865"/>
      <c r="L62" s="865"/>
      <c r="M62" s="866"/>
      <c r="N62" s="104">
        <f>SUM(N57:N61)</f>
        <v>1869.927239662225</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61" t="s">
        <v>963</v>
      </c>
      <c r="C66" s="862"/>
      <c r="D66" s="862"/>
      <c r="E66" s="862"/>
      <c r="F66" s="862"/>
      <c r="G66" s="862"/>
      <c r="H66" s="862"/>
      <c r="I66" s="73" t="s">
        <v>964</v>
      </c>
      <c r="J66" s="75" t="s">
        <v>1410</v>
      </c>
      <c r="K66" s="74" t="s">
        <v>966</v>
      </c>
      <c r="L66" s="863" t="s">
        <v>950</v>
      </c>
      <c r="M66" s="864"/>
      <c r="N66" s="98" t="s">
        <v>951</v>
      </c>
    </row>
    <row r="67" spans="1:15">
      <c r="A67" t="s">
        <v>19</v>
      </c>
      <c r="B67" s="49" t="str">
        <f>VLOOKUP(A67,'MANO DE OBRA'!A8:D68,3,FALSE)</f>
        <v>Obrero (8)</v>
      </c>
      <c r="C67" s="47"/>
      <c r="D67" s="47"/>
      <c r="E67" s="47"/>
      <c r="F67" s="47"/>
      <c r="G67" s="47"/>
      <c r="H67" s="47"/>
      <c r="I67" s="292">
        <f>K67/J67*100</f>
        <v>234080.00000000003</v>
      </c>
      <c r="J67" s="293">
        <v>185</v>
      </c>
      <c r="K67" s="294">
        <f>VLOOKUP(A67,'MANO DE OBRA'!A8:D99,4,FALSE)</f>
        <v>433048</v>
      </c>
      <c r="L67" s="50"/>
      <c r="M67" s="295">
        <v>240</v>
      </c>
      <c r="N67" s="395">
        <f>K67/M67</f>
        <v>1804.3666666666666</v>
      </c>
      <c r="O67" s="106"/>
    </row>
    <row r="68" spans="1:15">
      <c r="A68"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299">
        <v>240</v>
      </c>
      <c r="N68" s="395">
        <f>K68/M68</f>
        <v>444.52601506003327</v>
      </c>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98"/>
      <c r="C71" s="899"/>
      <c r="D71" s="899"/>
      <c r="E71" s="899"/>
      <c r="F71" s="899"/>
      <c r="G71" s="899"/>
      <c r="H71" s="899"/>
      <c r="I71" s="126"/>
      <c r="J71" s="126"/>
      <c r="K71" s="126"/>
      <c r="L71" s="912"/>
      <c r="M71" s="912"/>
      <c r="N71" s="45"/>
    </row>
    <row r="72" spans="1:15" ht="15.75" thickBot="1">
      <c r="B72" s="911" t="s">
        <v>953</v>
      </c>
      <c r="C72" s="865"/>
      <c r="D72" s="865"/>
      <c r="E72" s="865"/>
      <c r="F72" s="865"/>
      <c r="G72" s="865"/>
      <c r="H72" s="865"/>
      <c r="I72" s="865"/>
      <c r="J72" s="865"/>
      <c r="K72" s="865"/>
      <c r="L72" s="865"/>
      <c r="M72" s="866"/>
      <c r="N72" s="301">
        <f>SUM(N67:N71)</f>
        <v>2248.8926817266997</v>
      </c>
    </row>
    <row r="73" spans="1:15" ht="15.75" thickBot="1">
      <c r="B73" s="33"/>
      <c r="C73" s="34"/>
      <c r="D73" s="34"/>
      <c r="E73" s="34"/>
      <c r="F73" s="34"/>
      <c r="G73" s="34"/>
      <c r="H73" s="34"/>
      <c r="I73" s="34"/>
      <c r="J73" s="34"/>
      <c r="K73" s="34"/>
      <c r="L73" s="34"/>
      <c r="M73" s="34"/>
      <c r="N73" s="35"/>
    </row>
    <row r="74" spans="1:15" ht="15.75" thickBot="1">
      <c r="B74" s="822" t="s">
        <v>967</v>
      </c>
      <c r="C74" s="823"/>
      <c r="D74" s="823"/>
      <c r="E74" s="823"/>
      <c r="F74" s="823"/>
      <c r="G74" s="823"/>
      <c r="H74" s="823"/>
      <c r="I74" s="823"/>
      <c r="J74" s="823"/>
      <c r="K74" s="823"/>
      <c r="L74" s="823"/>
      <c r="M74" s="824"/>
      <c r="N74" s="99">
        <f>N43+N52+N62+N72</f>
        <v>393614.20623367996</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67" t="s">
        <v>969</v>
      </c>
      <c r="C78" s="868"/>
      <c r="D78" s="868"/>
      <c r="E78" s="868"/>
      <c r="F78" s="868"/>
      <c r="G78" s="868"/>
      <c r="H78" s="868"/>
      <c r="I78" s="314"/>
      <c r="J78" s="334"/>
      <c r="K78" s="302" t="s">
        <v>970</v>
      </c>
      <c r="L78" s="869" t="s">
        <v>971</v>
      </c>
      <c r="M78" s="870"/>
      <c r="N78" s="303"/>
    </row>
    <row r="79" spans="1:15">
      <c r="B79" s="855" t="s">
        <v>972</v>
      </c>
      <c r="C79" s="856"/>
      <c r="D79" s="856"/>
      <c r="E79" s="856"/>
      <c r="F79" s="856"/>
      <c r="G79" s="856"/>
      <c r="H79" s="856"/>
      <c r="I79" s="87"/>
      <c r="J79" s="88"/>
      <c r="K79" s="304">
        <v>0.2</v>
      </c>
      <c r="L79" s="857">
        <f>N74*K79</f>
        <v>78722.841246736003</v>
      </c>
      <c r="M79" s="858"/>
      <c r="N79" s="51"/>
    </row>
    <row r="80" spans="1:15">
      <c r="B80" s="89" t="s">
        <v>973</v>
      </c>
      <c r="C80" s="90"/>
      <c r="D80" s="90"/>
      <c r="E80" s="90"/>
      <c r="F80" s="90"/>
      <c r="G80" s="90"/>
      <c r="H80" s="90"/>
      <c r="I80" s="87"/>
      <c r="J80" s="88"/>
      <c r="K80" s="304">
        <v>0.05</v>
      </c>
      <c r="L80" s="857">
        <f>N74*K80</f>
        <v>19680.710311684001</v>
      </c>
      <c r="M80" s="858"/>
      <c r="N80" s="51"/>
    </row>
    <row r="81" spans="1:14" ht="15.75" thickBot="1">
      <c r="B81" s="91" t="s">
        <v>974</v>
      </c>
      <c r="C81" s="92"/>
      <c r="D81" s="92"/>
      <c r="E81" s="92"/>
      <c r="F81" s="92"/>
      <c r="G81" s="92"/>
      <c r="H81" s="92"/>
      <c r="I81" s="93"/>
      <c r="J81" s="94"/>
      <c r="K81" s="305">
        <v>0.05</v>
      </c>
      <c r="L81" s="859">
        <f>N74*K81</f>
        <v>19680.710311684001</v>
      </c>
      <c r="M81" s="860"/>
      <c r="N81" s="51"/>
    </row>
    <row r="82" spans="1:14" ht="15.75" thickBot="1">
      <c r="B82" s="822" t="s">
        <v>953</v>
      </c>
      <c r="C82" s="823"/>
      <c r="D82" s="823"/>
      <c r="E82" s="823"/>
      <c r="F82" s="823"/>
      <c r="G82" s="823"/>
      <c r="H82" s="823"/>
      <c r="I82" s="823"/>
      <c r="J82" s="823"/>
      <c r="K82" s="823"/>
      <c r="L82" s="823"/>
      <c r="M82" s="824"/>
      <c r="N82" s="52">
        <f>L79+L80+L81</f>
        <v>118084.261870104</v>
      </c>
    </row>
    <row r="83" spans="1:14" ht="15.75" thickBot="1">
      <c r="B83" s="33"/>
      <c r="C83" s="34"/>
      <c r="D83" s="34"/>
      <c r="E83" s="34"/>
      <c r="F83" s="34"/>
      <c r="G83" s="34"/>
      <c r="H83" s="34"/>
      <c r="I83" s="34"/>
      <c r="J83" s="34"/>
      <c r="K83" s="34"/>
      <c r="L83" s="34"/>
      <c r="M83" s="34"/>
      <c r="N83" s="35"/>
    </row>
    <row r="84" spans="1:14" ht="15.75" thickBot="1">
      <c r="A84" t="s">
        <v>2016</v>
      </c>
      <c r="B84" s="822" t="s">
        <v>975</v>
      </c>
      <c r="C84" s="823"/>
      <c r="D84" s="823"/>
      <c r="E84" s="823"/>
      <c r="F84" s="823"/>
      <c r="G84" s="823"/>
      <c r="H84" s="823"/>
      <c r="I84" s="823"/>
      <c r="J84" s="823"/>
      <c r="K84" s="823"/>
      <c r="L84" s="823"/>
      <c r="M84" s="824"/>
      <c r="N84" s="188">
        <f>N74+N82</f>
        <v>511698.46810378396</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6" t="s">
        <v>2218</v>
      </c>
      <c r="C101" s="967"/>
      <c r="D101" s="967"/>
      <c r="E101" s="967"/>
      <c r="F101" s="967"/>
      <c r="G101" s="967"/>
      <c r="H101" s="967"/>
      <c r="I101" s="967"/>
      <c r="J101" s="967"/>
      <c r="K101" s="967"/>
      <c r="L101" s="967"/>
      <c r="M101" s="967"/>
      <c r="N101" s="968"/>
    </row>
    <row r="102" spans="2:14" ht="15" customHeight="1">
      <c r="B102" s="966"/>
      <c r="C102" s="967"/>
      <c r="D102" s="967"/>
      <c r="E102" s="967"/>
      <c r="F102" s="967"/>
      <c r="G102" s="967"/>
      <c r="H102" s="967"/>
      <c r="I102" s="967"/>
      <c r="J102" s="967"/>
      <c r="K102" s="967"/>
      <c r="L102" s="967"/>
      <c r="M102" s="967"/>
      <c r="N102" s="968"/>
    </row>
    <row r="103" spans="2:14" ht="30" customHeight="1">
      <c r="B103" s="969" t="s">
        <v>2219</v>
      </c>
      <c r="C103" s="970"/>
      <c r="D103" s="970"/>
      <c r="E103" s="970"/>
      <c r="F103" s="970"/>
      <c r="G103" s="970"/>
      <c r="H103" s="970"/>
      <c r="I103" s="970"/>
      <c r="J103" s="970"/>
      <c r="K103" s="970"/>
      <c r="L103" s="970"/>
      <c r="M103" s="970"/>
      <c r="N103" s="971"/>
    </row>
    <row r="104" spans="2:14">
      <c r="B104" s="969"/>
      <c r="C104" s="970"/>
      <c r="D104" s="970"/>
      <c r="E104" s="970"/>
      <c r="F104" s="970"/>
      <c r="G104" s="970"/>
      <c r="H104" s="970"/>
      <c r="I104" s="970"/>
      <c r="J104" s="970"/>
      <c r="K104" s="970"/>
      <c r="L104" s="970"/>
      <c r="M104" s="970"/>
      <c r="N104" s="971"/>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2"/>
      <c r="K114" s="972"/>
      <c r="L114" s="972"/>
      <c r="M114" s="972"/>
      <c r="N114" s="973"/>
    </row>
    <row r="115" spans="2:14" ht="15.75" thickBot="1">
      <c r="B115" s="419" t="s">
        <v>2221</v>
      </c>
      <c r="C115" s="420"/>
      <c r="D115" s="420"/>
      <c r="E115" s="259"/>
      <c r="F115" s="259"/>
      <c r="G115" s="259"/>
      <c r="H115" s="259"/>
      <c r="I115" s="259"/>
      <c r="J115" s="974"/>
      <c r="K115" s="974"/>
      <c r="L115" s="974"/>
      <c r="M115" s="974"/>
      <c r="N115" s="975"/>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1094</v>
      </c>
      <c r="C31" s="81" t="s">
        <v>1630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160</v>
      </c>
      <c r="B36" s="871" t="str">
        <f>VLOOKUP(A36,EQUIPOS!A6:D154,3,FALSE)</f>
        <v>COMPACTADOR MANUAL VIBRATORIO (RANA) con motor de 6 HP</v>
      </c>
      <c r="C36" s="872"/>
      <c r="D36" s="872"/>
      <c r="E36" s="872"/>
      <c r="F36" s="872"/>
      <c r="G36" s="872"/>
      <c r="H36" s="873"/>
      <c r="I36" s="267"/>
      <c r="J36" s="268"/>
      <c r="K36" s="269">
        <f>VLOOKUP(A36,EQUIPOS!A6:D163,4,FALSE)</f>
        <v>6640.90033783736</v>
      </c>
      <c r="L36" s="270"/>
      <c r="M36" s="271">
        <v>37.5</v>
      </c>
      <c r="N36" s="272">
        <f>K36/M36</f>
        <v>177.09067567566294</v>
      </c>
    </row>
    <row r="37" spans="1:14">
      <c r="B37" s="871"/>
      <c r="C37" s="872"/>
      <c r="D37" s="872"/>
      <c r="E37" s="878"/>
      <c r="F37" s="872"/>
      <c r="G37" s="872"/>
      <c r="H37" s="873"/>
      <c r="I37" s="36"/>
      <c r="J37" s="37"/>
      <c r="K37" s="274"/>
      <c r="L37" s="276"/>
      <c r="M37" s="277"/>
      <c r="N37" s="278"/>
    </row>
    <row r="38" spans="1:14">
      <c r="B38" s="879" t="s">
        <v>952</v>
      </c>
      <c r="C38" s="880"/>
      <c r="D38" s="880"/>
      <c r="E38" s="38"/>
      <c r="F38" s="39"/>
      <c r="G38" s="39"/>
      <c r="H38" s="40"/>
      <c r="I38" s="36"/>
      <c r="J38" s="37"/>
      <c r="K38" s="279"/>
      <c r="L38" s="276"/>
      <c r="M38" s="469">
        <v>0.1</v>
      </c>
      <c r="N38" s="344">
        <f>N72*M38</f>
        <v>1079.468487228816</v>
      </c>
    </row>
    <row r="39" spans="1:14" ht="15.75" thickBot="1">
      <c r="B39" s="871"/>
      <c r="C39" s="872"/>
      <c r="D39" s="872"/>
      <c r="E39" s="872"/>
      <c r="F39" s="872"/>
      <c r="G39" s="872"/>
      <c r="H39" s="873"/>
      <c r="I39" s="881"/>
      <c r="J39" s="882"/>
      <c r="K39" s="41"/>
      <c r="L39" s="883"/>
      <c r="M39" s="884"/>
      <c r="N39" s="105"/>
    </row>
    <row r="40" spans="1:14" ht="15.75" thickBot="1">
      <c r="B40" s="822" t="s">
        <v>953</v>
      </c>
      <c r="C40" s="823"/>
      <c r="D40" s="823"/>
      <c r="E40" s="823"/>
      <c r="F40" s="823"/>
      <c r="G40" s="823"/>
      <c r="H40" s="823"/>
      <c r="I40" s="823"/>
      <c r="J40" s="823"/>
      <c r="K40" s="823"/>
      <c r="L40" s="823"/>
      <c r="M40" s="824"/>
      <c r="N40" s="394">
        <f>SUM(N36:N39)</f>
        <v>1256.5591629044789</v>
      </c>
    </row>
    <row r="41" spans="1:14">
      <c r="B41" s="280"/>
      <c r="C41" s="34"/>
      <c r="D41" s="34"/>
      <c r="E41" s="34"/>
      <c r="F41" s="34"/>
      <c r="G41" s="34"/>
      <c r="H41" s="34"/>
      <c r="I41" s="34"/>
      <c r="J41" s="34"/>
      <c r="K41" s="34"/>
      <c r="L41" s="34"/>
      <c r="M41" s="34"/>
      <c r="N41" s="35"/>
    </row>
    <row r="42" spans="1:14">
      <c r="B42" s="64" t="s">
        <v>954</v>
      </c>
      <c r="C42" s="65"/>
      <c r="D42" s="65"/>
      <c r="E42" s="65"/>
      <c r="F42" s="65"/>
      <c r="G42" s="65"/>
      <c r="H42" s="65"/>
      <c r="I42" s="65"/>
      <c r="J42" s="65"/>
      <c r="K42" s="65"/>
      <c r="L42" s="65"/>
      <c r="M42" s="65"/>
      <c r="N42" s="66"/>
    </row>
    <row r="43" spans="1:14" ht="15.75" thickBot="1">
      <c r="B43" s="67"/>
      <c r="C43" s="62"/>
      <c r="D43" s="62"/>
      <c r="E43" s="62"/>
      <c r="F43" s="62"/>
      <c r="G43" s="62"/>
      <c r="H43" s="62"/>
      <c r="I43" s="62"/>
      <c r="J43" s="61"/>
      <c r="K43" s="61"/>
      <c r="L43" s="61"/>
      <c r="M43" s="61"/>
      <c r="N43" s="63"/>
    </row>
    <row r="44" spans="1:14">
      <c r="B44" s="867" t="s">
        <v>944</v>
      </c>
      <c r="C44" s="868"/>
      <c r="D44" s="868"/>
      <c r="E44" s="868"/>
      <c r="F44" s="868"/>
      <c r="G44" s="868"/>
      <c r="H44" s="868"/>
      <c r="I44" s="902"/>
      <c r="J44" s="315" t="s">
        <v>945</v>
      </c>
      <c r="K44" s="85" t="s">
        <v>946</v>
      </c>
      <c r="L44" s="903" t="s">
        <v>955</v>
      </c>
      <c r="M44" s="902"/>
      <c r="N44" s="86" t="s">
        <v>951</v>
      </c>
    </row>
    <row r="45" spans="1:14">
      <c r="A45" s="144" t="s">
        <v>755</v>
      </c>
      <c r="B45" s="43" t="str">
        <f>VLOOKUP(A45,MATERIALES!A5:D373,3,FALSE)</f>
        <v>Adoquín e=8cm</v>
      </c>
      <c r="C45" s="281"/>
      <c r="D45" s="281"/>
      <c r="E45" s="281"/>
      <c r="F45" s="281"/>
      <c r="G45" s="281"/>
      <c r="H45" s="281"/>
      <c r="I45" s="268"/>
      <c r="J45" s="224" t="str">
        <f>VLOOKUP(A45,MATERIALES!A1:D637,2,FALSE)</f>
        <v>m2</v>
      </c>
      <c r="K45" s="282">
        <v>1.03</v>
      </c>
      <c r="L45" s="267"/>
      <c r="M45" s="402">
        <f>VLOOKUP(A45,MATERIALES!A5:D396,4,FALSE)</f>
        <v>70860.368722561354</v>
      </c>
      <c r="N45" s="272">
        <f>K45*M45</f>
        <v>72986.179784238193</v>
      </c>
    </row>
    <row r="46" spans="1:14">
      <c r="A46" s="144" t="s">
        <v>797</v>
      </c>
      <c r="B46" s="43" t="str">
        <f>VLOOKUP(A46,MATERIALES!A6:D373,3,FALSE)</f>
        <v>Arena de sello (fina)</v>
      </c>
      <c r="C46" s="281"/>
      <c r="D46" s="281"/>
      <c r="E46" s="281"/>
      <c r="F46" s="281"/>
      <c r="G46" s="281"/>
      <c r="H46" s="281"/>
      <c r="I46" s="268"/>
      <c r="J46" s="224" t="str">
        <f>VLOOKUP(A46,MATERIALES!A2:D638,2,FALSE)</f>
        <v>m3</v>
      </c>
      <c r="K46" s="282">
        <v>0.01</v>
      </c>
      <c r="L46" s="267"/>
      <c r="M46" s="402">
        <f>VLOOKUP(A46,MATERIALES!A6:D397,4,FALSE)</f>
        <v>62819.614093034943</v>
      </c>
      <c r="N46" s="272">
        <f>K46*M46</f>
        <v>628.19614093034943</v>
      </c>
    </row>
    <row r="47" spans="1:14">
      <c r="A47" s="144" t="s">
        <v>800</v>
      </c>
      <c r="B47" s="43" t="str">
        <f>VLOOKUP(A47,MATERIALES!A6:D373,3,FALSE)</f>
        <v>Arena de soporte (media)</v>
      </c>
      <c r="C47" s="281"/>
      <c r="D47" s="281"/>
      <c r="E47" s="281"/>
      <c r="F47" s="281"/>
      <c r="G47" s="281"/>
      <c r="H47" s="281"/>
      <c r="I47" s="268"/>
      <c r="J47" s="224" t="str">
        <f>VLOOKUP(A47,MATERIALES!A3:D639,2,FALSE)</f>
        <v>m3</v>
      </c>
      <c r="K47" s="282">
        <v>0.05</v>
      </c>
      <c r="L47" s="267"/>
      <c r="M47" s="402">
        <f>VLOOKUP(A47,MATERIALES!A6:D398,4,FALSE)</f>
        <v>56754.33638766381</v>
      </c>
      <c r="N47" s="272">
        <f>K47*M47</f>
        <v>2837.7168193831908</v>
      </c>
    </row>
    <row r="48" spans="1:14">
      <c r="A48" t="s">
        <v>832</v>
      </c>
      <c r="B48" s="43" t="str">
        <f>VLOOKUP(A48,MATERIALES!A6:D373,3,FALSE)</f>
        <v>Concreto Resistencia  21 (Mpa)</v>
      </c>
      <c r="C48" s="317"/>
      <c r="D48" s="317"/>
      <c r="E48" s="317"/>
      <c r="F48" s="317"/>
      <c r="G48" s="317"/>
      <c r="H48" s="317"/>
      <c r="I48" s="317"/>
      <c r="J48" s="311" t="str">
        <f>VLOOKUP(A48,MATERIALES!A4:D640,2,FALSE)</f>
        <v>m3</v>
      </c>
      <c r="K48" s="44">
        <v>0.01</v>
      </c>
      <c r="L48" s="318"/>
      <c r="M48" s="402">
        <f>VLOOKUP(A48,MATERIALES!A6:D399,4,FALSE)</f>
        <v>376807.51773307851</v>
      </c>
      <c r="N48" s="272">
        <f>K48*M48</f>
        <v>3768.0751773307852</v>
      </c>
    </row>
    <row r="49" spans="1:14" ht="15.75" thickBot="1">
      <c r="B49" s="309"/>
      <c r="C49" s="310"/>
      <c r="D49" s="310"/>
      <c r="E49" s="310"/>
      <c r="F49" s="310"/>
      <c r="G49" s="310"/>
      <c r="H49" s="310"/>
      <c r="I49" s="310"/>
      <c r="J49" s="126"/>
      <c r="K49" s="126"/>
      <c r="L49" s="325"/>
      <c r="M49" s="324"/>
      <c r="N49" s="127"/>
    </row>
    <row r="50" spans="1:14" ht="15.75" thickBot="1">
      <c r="B50" s="822" t="s">
        <v>953</v>
      </c>
      <c r="C50" s="823"/>
      <c r="D50" s="823"/>
      <c r="E50" s="823"/>
      <c r="F50" s="823"/>
      <c r="G50" s="823"/>
      <c r="H50" s="823"/>
      <c r="I50" s="823"/>
      <c r="J50" s="823"/>
      <c r="K50" s="823"/>
      <c r="L50" s="823"/>
      <c r="M50" s="824"/>
      <c r="N50" s="394">
        <f>SUM(N45:N49)</f>
        <v>80220.167921882516</v>
      </c>
    </row>
    <row r="51" spans="1:14">
      <c r="B51" s="33"/>
      <c r="C51" s="34"/>
      <c r="D51" s="34"/>
      <c r="E51" s="34"/>
      <c r="F51" s="34"/>
      <c r="G51" s="34"/>
      <c r="H51" s="34"/>
      <c r="I51" s="34"/>
      <c r="J51" s="34"/>
      <c r="K51" s="34"/>
      <c r="L51" s="34"/>
      <c r="M51" s="34"/>
      <c r="N51" s="35"/>
    </row>
    <row r="52" spans="1:14">
      <c r="B52" s="64" t="s">
        <v>956</v>
      </c>
      <c r="C52" s="65"/>
      <c r="D52" s="65"/>
      <c r="E52" s="65"/>
      <c r="F52" s="65"/>
      <c r="G52" s="65"/>
      <c r="H52" s="65"/>
      <c r="I52" s="65"/>
      <c r="J52" s="65"/>
      <c r="K52" s="65"/>
      <c r="L52" s="65"/>
      <c r="M52" s="65"/>
      <c r="N52" s="66"/>
    </row>
    <row r="53" spans="1:14" ht="15.75" thickBot="1">
      <c r="B53" s="68"/>
      <c r="C53" s="61"/>
      <c r="D53" s="61"/>
      <c r="E53" s="61"/>
      <c r="F53" s="61"/>
      <c r="G53" s="61"/>
      <c r="H53" s="61"/>
      <c r="I53" s="61"/>
      <c r="J53" s="61"/>
      <c r="K53" s="61"/>
      <c r="L53" s="61"/>
      <c r="M53" s="61"/>
      <c r="N53" s="63"/>
    </row>
    <row r="54" spans="1:14" ht="25.5">
      <c r="B54" s="313" t="s">
        <v>957</v>
      </c>
      <c r="C54" s="314"/>
      <c r="D54" s="314"/>
      <c r="E54" s="314"/>
      <c r="F54" s="314"/>
      <c r="G54" s="314"/>
      <c r="H54" s="73" t="s">
        <v>945</v>
      </c>
      <c r="I54" s="74" t="s">
        <v>958</v>
      </c>
      <c r="J54" s="75" t="s">
        <v>959</v>
      </c>
      <c r="K54" s="73" t="s">
        <v>960</v>
      </c>
      <c r="L54" s="908" t="s">
        <v>961</v>
      </c>
      <c r="M54" s="887"/>
      <c r="N54" s="76" t="s">
        <v>951</v>
      </c>
    </row>
    <row r="55" spans="1:14">
      <c r="A55" t="s">
        <v>1631</v>
      </c>
      <c r="B55" s="46" t="str">
        <f>VLOOKUP(A55,TRANSPORTE!A5:D117,3,FALSE)</f>
        <v>Transporte de Adoquín e=8cm</v>
      </c>
      <c r="C55" s="317"/>
      <c r="D55" s="317"/>
      <c r="E55" s="317"/>
      <c r="F55" s="317"/>
      <c r="G55" s="317"/>
      <c r="H55" s="311" t="s">
        <v>1468</v>
      </c>
      <c r="I55" s="279">
        <v>0.92</v>
      </c>
      <c r="J55" s="286">
        <v>1</v>
      </c>
      <c r="K55" s="279">
        <f>I55*J55</f>
        <v>0.92</v>
      </c>
      <c r="L55" s="909">
        <f>VLOOKUP(A55,TRANSPORTE!A5:D117,4,FALSE)</f>
        <v>2228.8956701584389</v>
      </c>
      <c r="M55" s="910"/>
      <c r="N55" s="287">
        <f>K55*L55</f>
        <v>2050.5840165457639</v>
      </c>
    </row>
    <row r="56" spans="1:14">
      <c r="A56" t="s">
        <v>1227</v>
      </c>
      <c r="B56" s="46" t="str">
        <f>VLOOKUP(A56,TRANSPORTE!A6:D117,3,FALSE)</f>
        <v>Transporte de Arena</v>
      </c>
      <c r="C56" s="47"/>
      <c r="D56" s="47"/>
      <c r="E56" s="47"/>
      <c r="F56" s="47"/>
      <c r="G56" s="47"/>
      <c r="H56" s="311" t="s">
        <v>1468</v>
      </c>
      <c r="I56" s="279">
        <v>0.01</v>
      </c>
      <c r="J56" s="286">
        <v>1</v>
      </c>
      <c r="K56" s="279">
        <f>I56*J56</f>
        <v>0.01</v>
      </c>
      <c r="L56" s="909">
        <f>VLOOKUP(A56,TRANSPORTE!A6:D117,4,FALSE)</f>
        <v>1234.2754057176401</v>
      </c>
      <c r="M56" s="910"/>
      <c r="N56" s="287">
        <f>K56*L56</f>
        <v>12.342754057176402</v>
      </c>
    </row>
    <row r="57" spans="1:14">
      <c r="A57" t="s">
        <v>1227</v>
      </c>
      <c r="B57" s="46" t="str">
        <f>VLOOKUP(A57,TRANSPORTE!A6:D117,3,FALSE)</f>
        <v>Transporte de Arena</v>
      </c>
      <c r="C57" s="47"/>
      <c r="D57" s="47"/>
      <c r="E57" s="47"/>
      <c r="F57" s="47"/>
      <c r="G57" s="47"/>
      <c r="H57" s="311" t="s">
        <v>1468</v>
      </c>
      <c r="I57" s="279">
        <v>0.05</v>
      </c>
      <c r="J57" s="286">
        <v>1</v>
      </c>
      <c r="K57" s="279">
        <f>I57*J57</f>
        <v>0.05</v>
      </c>
      <c r="L57" s="909">
        <f>VLOOKUP(A57,TRANSPORTE!A6:D118,4,FALSE)</f>
        <v>1234.2754057176401</v>
      </c>
      <c r="M57" s="910"/>
      <c r="N57" s="287">
        <f>K57*L57</f>
        <v>61.713770285882006</v>
      </c>
    </row>
    <row r="58" spans="1:14">
      <c r="B58" s="46"/>
      <c r="C58" s="47"/>
      <c r="D58" s="47"/>
      <c r="E58" s="47"/>
      <c r="F58" s="47"/>
      <c r="G58" s="47"/>
      <c r="H58" s="311"/>
      <c r="I58" s="279"/>
      <c r="J58" s="286"/>
      <c r="K58" s="279"/>
      <c r="L58" s="909"/>
      <c r="M58" s="910"/>
      <c r="N58" s="287"/>
    </row>
    <row r="59" spans="1:14">
      <c r="B59" s="46"/>
      <c r="C59" s="47"/>
      <c r="D59" s="47"/>
      <c r="E59" s="47"/>
      <c r="F59" s="47"/>
      <c r="G59" s="47"/>
      <c r="H59" s="288"/>
      <c r="I59" s="279"/>
      <c r="J59" s="279"/>
      <c r="K59" s="279"/>
      <c r="L59" s="289"/>
      <c r="M59" s="290"/>
      <c r="N59" s="291"/>
    </row>
    <row r="60" spans="1:14" ht="15.75" thickBot="1">
      <c r="B60" s="309"/>
      <c r="C60" s="310"/>
      <c r="D60" s="310"/>
      <c r="E60" s="310"/>
      <c r="F60" s="310"/>
      <c r="G60" s="310"/>
      <c r="H60" s="48"/>
      <c r="I60" s="126"/>
      <c r="J60" s="126"/>
      <c r="K60" s="126"/>
      <c r="L60" s="900"/>
      <c r="M60" s="901"/>
      <c r="N60" s="127"/>
    </row>
    <row r="61" spans="1:14" ht="15.75" thickBot="1">
      <c r="B61" s="911" t="s">
        <v>953</v>
      </c>
      <c r="C61" s="865"/>
      <c r="D61" s="865"/>
      <c r="E61" s="865"/>
      <c r="F61" s="865"/>
      <c r="G61" s="865"/>
      <c r="H61" s="865"/>
      <c r="I61" s="865"/>
      <c r="J61" s="865"/>
      <c r="K61" s="865"/>
      <c r="L61" s="865"/>
      <c r="M61" s="866"/>
      <c r="N61" s="104">
        <f>N55+N56+N57+N58+N59</f>
        <v>2124.6405408888227</v>
      </c>
    </row>
    <row r="62" spans="1:14">
      <c r="B62" s="33"/>
      <c r="C62" s="34"/>
      <c r="D62" s="34"/>
      <c r="E62" s="34"/>
      <c r="F62" s="34"/>
      <c r="G62" s="34"/>
      <c r="H62" s="34"/>
      <c r="I62" s="34"/>
      <c r="J62" s="34"/>
      <c r="K62" s="34"/>
      <c r="L62" s="34"/>
      <c r="M62" s="34"/>
      <c r="N62" s="35"/>
    </row>
    <row r="63" spans="1:14">
      <c r="B63" s="64" t="s">
        <v>962</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861" t="s">
        <v>963</v>
      </c>
      <c r="C65" s="862"/>
      <c r="D65" s="862"/>
      <c r="E65" s="862"/>
      <c r="F65" s="862"/>
      <c r="G65" s="862"/>
      <c r="H65" s="862"/>
      <c r="I65" s="73" t="s">
        <v>964</v>
      </c>
      <c r="J65" s="75" t="s">
        <v>1410</v>
      </c>
      <c r="K65" s="74" t="s">
        <v>966</v>
      </c>
      <c r="L65" s="863" t="s">
        <v>950</v>
      </c>
      <c r="M65" s="864"/>
      <c r="N65" s="98" t="s">
        <v>951</v>
      </c>
    </row>
    <row r="66" spans="1:15">
      <c r="A66" s="145" t="s">
        <v>19</v>
      </c>
      <c r="B66" s="49" t="str">
        <f>VLOOKUP(A66,'MANO DE OBRA'!A8:D68,3,FALSE)</f>
        <v>Obrero (8)</v>
      </c>
      <c r="C66" s="47"/>
      <c r="D66" s="47"/>
      <c r="E66" s="47"/>
      <c r="F66" s="47"/>
      <c r="G66" s="47"/>
      <c r="H66" s="47"/>
      <c r="I66" s="292">
        <f>K66/J66*100</f>
        <v>234080.00000000003</v>
      </c>
      <c r="J66" s="293">
        <v>185</v>
      </c>
      <c r="K66" s="294">
        <f>VLOOKUP(A66,'MANO DE OBRA'!A8:D99,4,FALSE)</f>
        <v>433048</v>
      </c>
      <c r="L66" s="50"/>
      <c r="M66" s="295">
        <v>50</v>
      </c>
      <c r="N66" s="395">
        <f>K66/M66</f>
        <v>8660.9599999999991</v>
      </c>
      <c r="O66" s="106"/>
    </row>
    <row r="67" spans="1:15">
      <c r="A67" s="145" t="s">
        <v>30</v>
      </c>
      <c r="B67" s="49" t="str">
        <f>VLOOKUP(A67,'MANO DE OBRA'!A8:D69,3,FALSE)</f>
        <v>Oficial</v>
      </c>
      <c r="C67" s="47"/>
      <c r="D67" s="47"/>
      <c r="E67" s="47"/>
      <c r="F67" s="47"/>
      <c r="G67" s="47"/>
      <c r="H67" s="47"/>
      <c r="I67" s="292">
        <f>K67/J67*100</f>
        <v>57668.23979157189</v>
      </c>
      <c r="J67" s="293">
        <v>185</v>
      </c>
      <c r="K67" s="294">
        <f>VLOOKUP(A67,'MANO DE OBRA'!A8:D100,4,FALSE)</f>
        <v>106686.24361440798</v>
      </c>
      <c r="L67" s="50"/>
      <c r="M67" s="299">
        <v>50</v>
      </c>
      <c r="N67" s="395">
        <f>K67/M67</f>
        <v>2133.7248722881595</v>
      </c>
    </row>
    <row r="68" spans="1:15">
      <c r="B68" s="49"/>
      <c r="C68" s="47"/>
      <c r="D68" s="47"/>
      <c r="E68" s="47"/>
      <c r="F68" s="47"/>
      <c r="G68" s="47"/>
      <c r="H68" s="47"/>
      <c r="I68" s="279"/>
      <c r="J68" s="297"/>
      <c r="K68" s="298"/>
      <c r="L68" s="50"/>
      <c r="M68" s="300"/>
      <c r="N68" s="296"/>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98"/>
      <c r="C71" s="899"/>
      <c r="D71" s="899"/>
      <c r="E71" s="899"/>
      <c r="F71" s="899"/>
      <c r="G71" s="899"/>
      <c r="H71" s="899"/>
      <c r="I71" s="126"/>
      <c r="J71" s="126"/>
      <c r="K71" s="126"/>
      <c r="L71" s="912"/>
      <c r="M71" s="912"/>
      <c r="N71" s="45"/>
    </row>
    <row r="72" spans="1:15" ht="15.75" thickBot="1">
      <c r="B72" s="911" t="s">
        <v>953</v>
      </c>
      <c r="C72" s="865"/>
      <c r="D72" s="865"/>
      <c r="E72" s="865"/>
      <c r="F72" s="865"/>
      <c r="G72" s="865"/>
      <c r="H72" s="865"/>
      <c r="I72" s="865"/>
      <c r="J72" s="865"/>
      <c r="K72" s="865"/>
      <c r="L72" s="865"/>
      <c r="M72" s="866"/>
      <c r="N72" s="301">
        <f>SUM(N66:N71)</f>
        <v>10794.684872288159</v>
      </c>
    </row>
    <row r="73" spans="1:15" ht="15.75" thickBot="1">
      <c r="B73" s="33"/>
      <c r="C73" s="34"/>
      <c r="D73" s="34"/>
      <c r="E73" s="34"/>
      <c r="F73" s="34"/>
      <c r="G73" s="34"/>
      <c r="H73" s="34"/>
      <c r="I73" s="34"/>
      <c r="J73" s="34"/>
      <c r="K73" s="34"/>
      <c r="L73" s="34"/>
      <c r="M73" s="34"/>
      <c r="N73" s="35"/>
    </row>
    <row r="74" spans="1:15" ht="15.75" thickBot="1">
      <c r="B74" s="822" t="s">
        <v>967</v>
      </c>
      <c r="C74" s="823"/>
      <c r="D74" s="823"/>
      <c r="E74" s="823"/>
      <c r="F74" s="823"/>
      <c r="G74" s="823"/>
      <c r="H74" s="823"/>
      <c r="I74" s="823"/>
      <c r="J74" s="823"/>
      <c r="K74" s="823"/>
      <c r="L74" s="823"/>
      <c r="M74" s="824"/>
      <c r="N74" s="99">
        <f>N40+N50+N61+N72</f>
        <v>94396.052497963974</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67" t="s">
        <v>969</v>
      </c>
      <c r="C78" s="868"/>
      <c r="D78" s="868"/>
      <c r="E78" s="868"/>
      <c r="F78" s="868"/>
      <c r="G78" s="868"/>
      <c r="H78" s="868"/>
      <c r="I78" s="314"/>
      <c r="J78" s="334"/>
      <c r="K78" s="302" t="s">
        <v>970</v>
      </c>
      <c r="L78" s="869" t="s">
        <v>971</v>
      </c>
      <c r="M78" s="870"/>
      <c r="N78" s="303"/>
    </row>
    <row r="79" spans="1:15">
      <c r="B79" s="855" t="s">
        <v>972</v>
      </c>
      <c r="C79" s="856"/>
      <c r="D79" s="856"/>
      <c r="E79" s="856"/>
      <c r="F79" s="856"/>
      <c r="G79" s="856"/>
      <c r="H79" s="856"/>
      <c r="I79" s="87"/>
      <c r="J79" s="88"/>
      <c r="K79" s="304">
        <v>0.2</v>
      </c>
      <c r="L79" s="857">
        <f>N74*K79</f>
        <v>18879.210499592795</v>
      </c>
      <c r="M79" s="858"/>
      <c r="N79" s="51"/>
    </row>
    <row r="80" spans="1:15">
      <c r="B80" s="89" t="s">
        <v>973</v>
      </c>
      <c r="C80" s="90"/>
      <c r="D80" s="90"/>
      <c r="E80" s="90"/>
      <c r="F80" s="90"/>
      <c r="G80" s="90"/>
      <c r="H80" s="90"/>
      <c r="I80" s="87"/>
      <c r="J80" s="88"/>
      <c r="K80" s="304">
        <v>0.05</v>
      </c>
      <c r="L80" s="857">
        <f>N74*K80</f>
        <v>4719.8026248981987</v>
      </c>
      <c r="M80" s="858"/>
      <c r="N80" s="51"/>
    </row>
    <row r="81" spans="1:14" ht="15.75" thickBot="1">
      <c r="B81" s="91" t="s">
        <v>974</v>
      </c>
      <c r="C81" s="92"/>
      <c r="D81" s="92"/>
      <c r="E81" s="92"/>
      <c r="F81" s="92"/>
      <c r="G81" s="92"/>
      <c r="H81" s="92"/>
      <c r="I81" s="93"/>
      <c r="J81" s="94"/>
      <c r="K81" s="305">
        <v>0.05</v>
      </c>
      <c r="L81" s="859">
        <f>N74*K81</f>
        <v>4719.8026248981987</v>
      </c>
      <c r="M81" s="860"/>
      <c r="N81" s="51"/>
    </row>
    <row r="82" spans="1:14" ht="15.75" thickBot="1">
      <c r="B82" s="822" t="s">
        <v>953</v>
      </c>
      <c r="C82" s="823"/>
      <c r="D82" s="823"/>
      <c r="E82" s="823"/>
      <c r="F82" s="823"/>
      <c r="G82" s="823"/>
      <c r="H82" s="823"/>
      <c r="I82" s="823"/>
      <c r="J82" s="823"/>
      <c r="K82" s="823"/>
      <c r="L82" s="823"/>
      <c r="M82" s="824"/>
      <c r="N82" s="52">
        <f>L79+L80+L81</f>
        <v>28318.815749389192</v>
      </c>
    </row>
    <row r="83" spans="1:14" ht="15.75" thickBot="1">
      <c r="B83" s="33"/>
      <c r="C83" s="34"/>
      <c r="D83" s="34"/>
      <c r="E83" s="34"/>
      <c r="F83" s="34"/>
      <c r="G83" s="34"/>
      <c r="H83" s="34"/>
      <c r="I83" s="34"/>
      <c r="J83" s="34"/>
      <c r="K83" s="34"/>
      <c r="L83" s="34"/>
      <c r="M83" s="34"/>
      <c r="N83" s="35"/>
    </row>
    <row r="84" spans="1:14" ht="15.75" thickBot="1">
      <c r="A84" t="s">
        <v>2016</v>
      </c>
      <c r="B84" s="822" t="s">
        <v>975</v>
      </c>
      <c r="C84" s="823"/>
      <c r="D84" s="823"/>
      <c r="E84" s="823"/>
      <c r="F84" s="823"/>
      <c r="G84" s="823"/>
      <c r="H84" s="823"/>
      <c r="I84" s="823"/>
      <c r="J84" s="823"/>
      <c r="K84" s="823"/>
      <c r="L84" s="823"/>
      <c r="M84" s="824"/>
      <c r="N84" s="188">
        <f>N74+N82</f>
        <v>122714.86824735317</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6" t="s">
        <v>2218</v>
      </c>
      <c r="C101" s="967"/>
      <c r="D101" s="967"/>
      <c r="E101" s="967"/>
      <c r="F101" s="967"/>
      <c r="G101" s="967"/>
      <c r="H101" s="967"/>
      <c r="I101" s="967"/>
      <c r="J101" s="967"/>
      <c r="K101" s="967"/>
      <c r="L101" s="967"/>
      <c r="M101" s="967"/>
      <c r="N101" s="968"/>
    </row>
    <row r="102" spans="2:14" ht="15" customHeight="1">
      <c r="B102" s="966"/>
      <c r="C102" s="967"/>
      <c r="D102" s="967"/>
      <c r="E102" s="967"/>
      <c r="F102" s="967"/>
      <c r="G102" s="967"/>
      <c r="H102" s="967"/>
      <c r="I102" s="967"/>
      <c r="J102" s="967"/>
      <c r="K102" s="967"/>
      <c r="L102" s="967"/>
      <c r="M102" s="967"/>
      <c r="N102" s="968"/>
    </row>
    <row r="103" spans="2:14" ht="30" customHeight="1">
      <c r="B103" s="969" t="s">
        <v>2219</v>
      </c>
      <c r="C103" s="970"/>
      <c r="D103" s="970"/>
      <c r="E103" s="970"/>
      <c r="F103" s="970"/>
      <c r="G103" s="970"/>
      <c r="H103" s="970"/>
      <c r="I103" s="970"/>
      <c r="J103" s="970"/>
      <c r="K103" s="970"/>
      <c r="L103" s="970"/>
      <c r="M103" s="970"/>
      <c r="N103" s="971"/>
    </row>
    <row r="104" spans="2:14">
      <c r="B104" s="969"/>
      <c r="C104" s="970"/>
      <c r="D104" s="970"/>
      <c r="E104" s="970"/>
      <c r="F104" s="970"/>
      <c r="G104" s="970"/>
      <c r="H104" s="970"/>
      <c r="I104" s="970"/>
      <c r="J104" s="970"/>
      <c r="K104" s="970"/>
      <c r="L104" s="970"/>
      <c r="M104" s="970"/>
      <c r="N104" s="971"/>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2"/>
      <c r="K114" s="972"/>
      <c r="L114" s="972"/>
      <c r="M114" s="972"/>
      <c r="N114" s="973"/>
    </row>
    <row r="115" spans="2:14" ht="15.75" thickBot="1">
      <c r="B115" s="419" t="s">
        <v>2221</v>
      </c>
      <c r="C115" s="420"/>
      <c r="D115" s="420"/>
      <c r="E115" s="259"/>
      <c r="F115" s="259"/>
      <c r="G115" s="259"/>
      <c r="H115" s="259"/>
      <c r="I115" s="259"/>
      <c r="J115" s="974"/>
      <c r="K115" s="974"/>
      <c r="L115" s="974"/>
      <c r="M115" s="974"/>
      <c r="N115" s="975"/>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1632</v>
      </c>
      <c r="C31" s="81" t="s">
        <v>2088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180</v>
      </c>
      <c r="B36" s="871" t="str">
        <f>VLOOKUP(A36,EQUIPOS!A6:D154,3,FALSE)</f>
        <v>Compresor 120 HP, con martillo.</v>
      </c>
      <c r="C36" s="872"/>
      <c r="D36" s="872"/>
      <c r="E36" s="872"/>
      <c r="F36" s="872"/>
      <c r="G36" s="872"/>
      <c r="H36" s="873"/>
      <c r="I36" s="267"/>
      <c r="J36" s="268"/>
      <c r="K36" s="269">
        <f>VLOOKUP(A36,EQUIPOS!A6:D163,4,FALSE)</f>
        <v>107272.53912777735</v>
      </c>
      <c r="L36" s="270"/>
      <c r="M36" s="271">
        <v>35</v>
      </c>
      <c r="N36" s="272">
        <f>K36/M36</f>
        <v>3064.9296893650671</v>
      </c>
    </row>
    <row r="37" spans="1:14">
      <c r="A37" s="113" t="s">
        <v>312</v>
      </c>
      <c r="B37" s="871" t="str">
        <f>VLOOKUP(A37,EQUIPOS!A7:D154,3,FALSE)</f>
        <v>Retroexcavadora sobre oruga, potencia 138 HP, balde de 1,5 m3.</v>
      </c>
      <c r="C37" s="872"/>
      <c r="D37" s="872"/>
      <c r="E37" s="872"/>
      <c r="F37" s="872"/>
      <c r="G37" s="872"/>
      <c r="H37" s="873"/>
      <c r="I37" s="421"/>
      <c r="J37" s="422"/>
      <c r="K37" s="269">
        <f>VLOOKUP(A37,EQUIPOS!A7:D164,4,FALSE)</f>
        <v>193090.57042999921</v>
      </c>
      <c r="L37" s="335"/>
      <c r="M37" s="336">
        <v>35</v>
      </c>
      <c r="N37" s="272">
        <f>K37/M37</f>
        <v>5516.8734408571199</v>
      </c>
    </row>
    <row r="38" spans="1:14">
      <c r="A38" s="113"/>
      <c r="B38" s="320"/>
      <c r="C38" s="321"/>
      <c r="D38" s="321"/>
      <c r="E38" s="323"/>
      <c r="F38" s="321"/>
      <c r="G38" s="321"/>
      <c r="H38" s="322"/>
      <c r="I38" s="328"/>
      <c r="J38" s="330"/>
      <c r="K38" s="269"/>
      <c r="L38" s="423"/>
      <c r="M38" s="424"/>
      <c r="N38" s="272"/>
    </row>
    <row r="39" spans="1:14">
      <c r="B39" s="871"/>
      <c r="C39" s="872"/>
      <c r="D39" s="872"/>
      <c r="E39" s="878"/>
      <c r="F39" s="872"/>
      <c r="G39" s="872"/>
      <c r="H39" s="873"/>
      <c r="I39" s="36"/>
      <c r="J39" s="37"/>
      <c r="K39" s="274"/>
      <c r="L39" s="276"/>
      <c r="M39" s="277"/>
      <c r="N39" s="278"/>
    </row>
    <row r="40" spans="1:14">
      <c r="B40" s="879" t="s">
        <v>952</v>
      </c>
      <c r="C40" s="880"/>
      <c r="D40" s="880"/>
      <c r="E40" s="38"/>
      <c r="F40" s="39"/>
      <c r="G40" s="39"/>
      <c r="H40" s="40"/>
      <c r="I40" s="36"/>
      <c r="J40" s="37"/>
      <c r="K40" s="279"/>
      <c r="L40" s="276"/>
      <c r="M40" s="401">
        <v>0.01</v>
      </c>
      <c r="N40" s="344">
        <f>N73*M40</f>
        <v>7.6767229862288557</v>
      </c>
    </row>
    <row r="41" spans="1:14" ht="15.75" thickBot="1">
      <c r="B41" s="871"/>
      <c r="C41" s="872"/>
      <c r="D41" s="872"/>
      <c r="E41" s="872"/>
      <c r="F41" s="872"/>
      <c r="G41" s="872"/>
      <c r="H41" s="873"/>
      <c r="I41" s="881"/>
      <c r="J41" s="882"/>
      <c r="K41" s="41"/>
      <c r="L41" s="883"/>
      <c r="M41" s="884"/>
      <c r="N41" s="105"/>
    </row>
    <row r="42" spans="1:14" ht="15.75" thickBot="1">
      <c r="B42" s="822" t="s">
        <v>953</v>
      </c>
      <c r="C42" s="823"/>
      <c r="D42" s="823"/>
      <c r="E42" s="823"/>
      <c r="F42" s="823"/>
      <c r="G42" s="823"/>
      <c r="H42" s="823"/>
      <c r="I42" s="823"/>
      <c r="J42" s="823"/>
      <c r="K42" s="823"/>
      <c r="L42" s="823"/>
      <c r="M42" s="824"/>
      <c r="N42" s="394">
        <f>SUM(N36:N41)</f>
        <v>8589.4798532084151</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7" t="s">
        <v>944</v>
      </c>
      <c r="C46" s="868"/>
      <c r="D46" s="868"/>
      <c r="E46" s="868"/>
      <c r="F46" s="868"/>
      <c r="G46" s="868"/>
      <c r="H46" s="868"/>
      <c r="I46" s="902"/>
      <c r="J46" s="315" t="s">
        <v>945</v>
      </c>
      <c r="K46" s="85" t="s">
        <v>946</v>
      </c>
      <c r="L46" s="903" t="s">
        <v>955</v>
      </c>
      <c r="M46" s="902"/>
      <c r="N46" s="86" t="s">
        <v>951</v>
      </c>
    </row>
    <row r="47" spans="1:14">
      <c r="A47" s="144" t="s">
        <v>442</v>
      </c>
      <c r="B47" s="43" t="str">
        <f>VLOOKUP(A47,MATERIALES!A5:D373,3,FALSE)</f>
        <v>Derechos de explotación y/o disposición de materiales</v>
      </c>
      <c r="C47" s="281"/>
      <c r="D47" s="281"/>
      <c r="E47" s="281"/>
      <c r="F47" s="281"/>
      <c r="G47" s="281"/>
      <c r="H47" s="281"/>
      <c r="I47" s="268"/>
      <c r="J47" s="224" t="str">
        <f>VLOOKUP(A47,MATERIALES!A3:D639,2,FALSE)</f>
        <v>m3</v>
      </c>
      <c r="K47" s="282">
        <v>1.3</v>
      </c>
      <c r="L47" s="267"/>
      <c r="M47" s="402">
        <f>VLOOKUP(A47,MATERIALES!A5:D396,4,FALSE)</f>
        <v>4571.4394576630202</v>
      </c>
      <c r="N47" s="272">
        <f>K47*M47</f>
        <v>5942.8712949619267</v>
      </c>
    </row>
    <row r="48" spans="1:14">
      <c r="A48" s="205"/>
      <c r="B48" s="320"/>
      <c r="C48" s="425"/>
      <c r="D48" s="425"/>
      <c r="E48" s="425"/>
      <c r="F48" s="425"/>
      <c r="G48" s="425"/>
      <c r="H48" s="425"/>
      <c r="I48" s="422"/>
      <c r="J48" s="311"/>
      <c r="K48" s="397"/>
      <c r="L48" s="421"/>
      <c r="M48" s="426"/>
      <c r="N48" s="273"/>
    </row>
    <row r="49" spans="1:14">
      <c r="A49" s="205"/>
      <c r="B49" s="168"/>
      <c r="C49" s="329"/>
      <c r="D49" s="329"/>
      <c r="E49" s="329"/>
      <c r="F49" s="329"/>
      <c r="G49" s="329"/>
      <c r="H49" s="329"/>
      <c r="I49" s="422"/>
      <c r="J49" s="427"/>
      <c r="K49" s="428"/>
      <c r="L49" s="328"/>
      <c r="M49" s="429"/>
      <c r="N49" s="430"/>
    </row>
    <row r="50" spans="1:14" ht="15.75" thickBot="1">
      <c r="B50" s="309"/>
      <c r="C50" s="310"/>
      <c r="D50" s="310"/>
      <c r="E50" s="310"/>
      <c r="F50" s="310"/>
      <c r="G50" s="310"/>
      <c r="H50" s="310"/>
      <c r="I50" s="310"/>
      <c r="J50" s="126"/>
      <c r="K50" s="126"/>
      <c r="L50" s="325"/>
      <c r="M50" s="324"/>
      <c r="N50" s="127"/>
    </row>
    <row r="51" spans="1:14" ht="15.75" thickBot="1">
      <c r="B51" s="822" t="s">
        <v>953</v>
      </c>
      <c r="C51" s="823"/>
      <c r="D51" s="823"/>
      <c r="E51" s="823"/>
      <c r="F51" s="823"/>
      <c r="G51" s="823"/>
      <c r="H51" s="823"/>
      <c r="I51" s="823"/>
      <c r="J51" s="823"/>
      <c r="K51" s="823"/>
      <c r="L51" s="823"/>
      <c r="M51" s="824"/>
      <c r="N51" s="394">
        <f>SUM(N47:N50)</f>
        <v>5942.8712949619267</v>
      </c>
    </row>
    <row r="52" spans="1:14">
      <c r="B52" s="33"/>
      <c r="C52" s="34"/>
      <c r="D52" s="34"/>
      <c r="E52" s="34"/>
      <c r="F52" s="34"/>
      <c r="G52" s="34"/>
      <c r="H52" s="34"/>
      <c r="I52" s="34"/>
      <c r="J52" s="34"/>
      <c r="K52" s="34"/>
      <c r="L52" s="34"/>
      <c r="M52" s="34"/>
      <c r="N52" s="35"/>
    </row>
    <row r="53" spans="1:14">
      <c r="B53" s="64" t="s">
        <v>956</v>
      </c>
      <c r="C53" s="65"/>
      <c r="D53" s="65"/>
      <c r="E53" s="65"/>
      <c r="F53" s="65"/>
      <c r="G53" s="65"/>
      <c r="H53" s="65"/>
      <c r="I53" s="65"/>
      <c r="J53" s="65"/>
      <c r="K53" s="65"/>
      <c r="L53" s="65"/>
      <c r="M53" s="65"/>
      <c r="N53" s="66"/>
    </row>
    <row r="54" spans="1:14" ht="15.75" thickBot="1">
      <c r="B54" s="68"/>
      <c r="C54" s="61"/>
      <c r="D54" s="61"/>
      <c r="E54" s="61"/>
      <c r="F54" s="61"/>
      <c r="G54" s="61"/>
      <c r="H54" s="61"/>
      <c r="I54" s="61"/>
      <c r="J54" s="61"/>
      <c r="K54" s="61"/>
      <c r="L54" s="61"/>
      <c r="M54" s="61"/>
      <c r="N54" s="63"/>
    </row>
    <row r="55" spans="1:14" ht="25.5">
      <c r="B55" s="313" t="s">
        <v>957</v>
      </c>
      <c r="C55" s="314"/>
      <c r="D55" s="314"/>
      <c r="E55" s="314"/>
      <c r="F55" s="314"/>
      <c r="G55" s="314"/>
      <c r="H55" s="73" t="s">
        <v>945</v>
      </c>
      <c r="I55" s="74" t="s">
        <v>958</v>
      </c>
      <c r="J55" s="75" t="s">
        <v>959</v>
      </c>
      <c r="K55" s="73" t="s">
        <v>960</v>
      </c>
      <c r="L55" s="908" t="s">
        <v>961</v>
      </c>
      <c r="M55" s="887"/>
      <c r="N55" s="76" t="s">
        <v>951</v>
      </c>
    </row>
    <row r="56" spans="1:14">
      <c r="A56" t="s">
        <v>1256</v>
      </c>
      <c r="B56" s="46" t="str">
        <f>VLOOKUP(A56,TRANSPORTE!A5:D117,3,FALSE)</f>
        <v>Transporte de material de excavación</v>
      </c>
      <c r="C56" s="317"/>
      <c r="D56" s="317"/>
      <c r="E56" s="317"/>
      <c r="F56" s="317"/>
      <c r="G56" s="317"/>
      <c r="H56" s="311" t="s">
        <v>1468</v>
      </c>
      <c r="I56" s="279">
        <v>1.3</v>
      </c>
      <c r="J56" s="286">
        <v>1</v>
      </c>
      <c r="K56" s="279">
        <f>I56*J56</f>
        <v>1.3</v>
      </c>
      <c r="L56" s="909">
        <f>VLOOKUP(A56,TRANSPORTE!A5:D117,4,FALSE)</f>
        <v>1234.2754057176401</v>
      </c>
      <c r="M56" s="910"/>
      <c r="N56" s="287">
        <f>K56*L56</f>
        <v>1604.5580274329322</v>
      </c>
    </row>
    <row r="57" spans="1:14">
      <c r="B57" s="46"/>
      <c r="C57" s="47"/>
      <c r="D57" s="47"/>
      <c r="E57" s="47"/>
      <c r="F57" s="47"/>
      <c r="G57" s="47"/>
      <c r="H57" s="311"/>
      <c r="I57" s="279"/>
      <c r="J57" s="286"/>
      <c r="K57" s="279"/>
      <c r="L57" s="909"/>
      <c r="M57" s="910"/>
      <c r="N57" s="287"/>
    </row>
    <row r="58" spans="1:14">
      <c r="B58" s="46"/>
      <c r="C58" s="47"/>
      <c r="D58" s="47"/>
      <c r="E58" s="47"/>
      <c r="F58" s="47"/>
      <c r="G58" s="47"/>
      <c r="H58" s="311"/>
      <c r="I58" s="279"/>
      <c r="J58" s="286"/>
      <c r="K58" s="279"/>
      <c r="L58" s="909"/>
      <c r="M58" s="910"/>
      <c r="N58" s="287"/>
    </row>
    <row r="59" spans="1:14">
      <c r="B59" s="46"/>
      <c r="C59" s="47"/>
      <c r="D59" s="47"/>
      <c r="E59" s="47"/>
      <c r="F59" s="47"/>
      <c r="G59" s="47"/>
      <c r="H59" s="311"/>
      <c r="I59" s="279"/>
      <c r="J59" s="286"/>
      <c r="K59" s="279"/>
      <c r="L59" s="909"/>
      <c r="M59" s="910"/>
      <c r="N59" s="287"/>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900"/>
      <c r="M61" s="901"/>
      <c r="N61" s="127"/>
    </row>
    <row r="62" spans="1:14" ht="15.75" thickBot="1">
      <c r="B62" s="911" t="s">
        <v>953</v>
      </c>
      <c r="C62" s="865"/>
      <c r="D62" s="865"/>
      <c r="E62" s="865"/>
      <c r="F62" s="865"/>
      <c r="G62" s="865"/>
      <c r="H62" s="865"/>
      <c r="I62" s="865"/>
      <c r="J62" s="865"/>
      <c r="K62" s="865"/>
      <c r="L62" s="865"/>
      <c r="M62" s="866"/>
      <c r="N62" s="104">
        <f>N56+N57+N58+N59+N60</f>
        <v>1604.5580274329322</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61" t="s">
        <v>963</v>
      </c>
      <c r="C66" s="862"/>
      <c r="D66" s="862"/>
      <c r="E66" s="862"/>
      <c r="F66" s="862"/>
      <c r="G66" s="862"/>
      <c r="H66" s="862"/>
      <c r="I66" s="73" t="s">
        <v>964</v>
      </c>
      <c r="J66" s="75" t="s">
        <v>1410</v>
      </c>
      <c r="K66" s="74" t="s">
        <v>966</v>
      </c>
      <c r="L66" s="863" t="s">
        <v>950</v>
      </c>
      <c r="M66" s="864"/>
      <c r="N66" s="98" t="s">
        <v>951</v>
      </c>
    </row>
    <row r="67" spans="1:15">
      <c r="A67" s="145" t="s">
        <v>7</v>
      </c>
      <c r="B67" s="49" t="str">
        <f>VLOOKUP(A67,'MANO DE OBRA'!A8:D68,3,FALSE)</f>
        <v>Obrero (2)</v>
      </c>
      <c r="C67" s="47"/>
      <c r="D67" s="47"/>
      <c r="E67" s="47"/>
      <c r="F67" s="47"/>
      <c r="G67" s="47"/>
      <c r="H67" s="47"/>
      <c r="I67" s="292">
        <f>K67/J67*100</f>
        <v>58520.000000000007</v>
      </c>
      <c r="J67" s="293">
        <v>185</v>
      </c>
      <c r="K67" s="294">
        <f>VLOOKUP(A67,'MANO DE OBRA'!A8:D99,4,FALSE)</f>
        <v>108262</v>
      </c>
      <c r="L67" s="50"/>
      <c r="M67" s="431">
        <v>280</v>
      </c>
      <c r="N67" s="395">
        <f>K67/M67</f>
        <v>386.65</v>
      </c>
      <c r="O67" s="106"/>
    </row>
    <row r="68" spans="1:15">
      <c r="A68" s="145"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432">
        <v>280</v>
      </c>
      <c r="N68" s="395">
        <f>K68/M68</f>
        <v>381.02229862288567</v>
      </c>
    </row>
    <row r="69" spans="1:15">
      <c r="B69" s="49"/>
      <c r="C69" s="47"/>
      <c r="D69" s="47"/>
      <c r="E69" s="47"/>
      <c r="F69" s="47"/>
      <c r="G69" s="47"/>
      <c r="H69" s="47"/>
      <c r="I69" s="279"/>
      <c r="J69" s="297"/>
      <c r="K69" s="298"/>
      <c r="L69" s="50"/>
      <c r="M69" s="300"/>
      <c r="N69" s="296"/>
    </row>
    <row r="70" spans="1:15">
      <c r="B70" s="49"/>
      <c r="C70" s="47"/>
      <c r="D70" s="47"/>
      <c r="E70" s="47"/>
      <c r="F70" s="47"/>
      <c r="G70" s="47"/>
      <c r="H70" s="47"/>
      <c r="I70" s="279"/>
      <c r="J70" s="297"/>
      <c r="K70" s="298"/>
      <c r="L70" s="318"/>
      <c r="M70" s="300"/>
      <c r="N70" s="296"/>
    </row>
    <row r="71" spans="1:15">
      <c r="B71" s="49"/>
      <c r="C71" s="47"/>
      <c r="D71" s="47"/>
      <c r="E71" s="47"/>
      <c r="F71" s="47"/>
      <c r="G71" s="47"/>
      <c r="H71" s="47"/>
      <c r="I71" s="279"/>
      <c r="J71" s="297"/>
      <c r="K71" s="298"/>
      <c r="L71" s="318"/>
      <c r="M71" s="300"/>
      <c r="N71" s="296"/>
    </row>
    <row r="72" spans="1:15" ht="15.75" thickBot="1">
      <c r="B72" s="898"/>
      <c r="C72" s="899"/>
      <c r="D72" s="899"/>
      <c r="E72" s="899"/>
      <c r="F72" s="899"/>
      <c r="G72" s="899"/>
      <c r="H72" s="899"/>
      <c r="I72" s="126"/>
      <c r="J72" s="126"/>
      <c r="K72" s="126"/>
      <c r="L72" s="912"/>
      <c r="M72" s="912"/>
      <c r="N72" s="45"/>
    </row>
    <row r="73" spans="1:15" ht="15.75" thickBot="1">
      <c r="B73" s="911" t="s">
        <v>953</v>
      </c>
      <c r="C73" s="865"/>
      <c r="D73" s="865"/>
      <c r="E73" s="865"/>
      <c r="F73" s="865"/>
      <c r="G73" s="865"/>
      <c r="H73" s="865"/>
      <c r="I73" s="865"/>
      <c r="J73" s="865"/>
      <c r="K73" s="865"/>
      <c r="L73" s="865"/>
      <c r="M73" s="866"/>
      <c r="N73" s="301">
        <f>SUM(N67:N72)</f>
        <v>767.67229862288559</v>
      </c>
    </row>
    <row r="74" spans="1:15" ht="15.75" thickBot="1">
      <c r="B74" s="33"/>
      <c r="C74" s="34"/>
      <c r="D74" s="34"/>
      <c r="E74" s="34"/>
      <c r="F74" s="34"/>
      <c r="G74" s="34"/>
      <c r="H74" s="34"/>
      <c r="I74" s="34"/>
      <c r="J74" s="34"/>
      <c r="K74" s="34"/>
      <c r="L74" s="34"/>
      <c r="M74" s="34"/>
      <c r="N74" s="35"/>
    </row>
    <row r="75" spans="1:15" ht="15.75" thickBot="1">
      <c r="B75" s="822" t="s">
        <v>967</v>
      </c>
      <c r="C75" s="823"/>
      <c r="D75" s="823"/>
      <c r="E75" s="823"/>
      <c r="F75" s="823"/>
      <c r="G75" s="823"/>
      <c r="H75" s="823"/>
      <c r="I75" s="823"/>
      <c r="J75" s="823"/>
      <c r="K75" s="823"/>
      <c r="L75" s="823"/>
      <c r="M75" s="824"/>
      <c r="N75" s="99">
        <f>N42+N51+N62+N73</f>
        <v>16904.581474226161</v>
      </c>
    </row>
    <row r="76" spans="1:15">
      <c r="B76" s="33"/>
      <c r="C76" s="34"/>
      <c r="D76" s="34"/>
      <c r="E76" s="34"/>
      <c r="F76" s="34"/>
      <c r="G76" s="34"/>
      <c r="H76" s="34"/>
      <c r="I76" s="34"/>
      <c r="J76" s="34"/>
      <c r="K76" s="34"/>
      <c r="L76" s="34"/>
      <c r="M76" s="34"/>
      <c r="N76" s="35"/>
    </row>
    <row r="77" spans="1:15">
      <c r="B77" s="64" t="s">
        <v>968</v>
      </c>
      <c r="C77" s="65"/>
      <c r="D77" s="65"/>
      <c r="E77" s="65"/>
      <c r="F77" s="65"/>
      <c r="G77" s="65"/>
      <c r="H77" s="65"/>
      <c r="I77" s="65"/>
      <c r="J77" s="65"/>
      <c r="K77" s="65"/>
      <c r="L77" s="65"/>
      <c r="M77" s="65"/>
      <c r="N77" s="66"/>
    </row>
    <row r="78" spans="1:15" ht="15.75" thickBot="1">
      <c r="B78" s="68"/>
      <c r="C78" s="61"/>
      <c r="D78" s="61"/>
      <c r="E78" s="61"/>
      <c r="F78" s="61"/>
      <c r="G78" s="61"/>
      <c r="H78" s="61"/>
      <c r="I78" s="61"/>
      <c r="J78" s="61"/>
      <c r="K78" s="61"/>
      <c r="L78" s="61"/>
      <c r="M78" s="61"/>
      <c r="N78" s="63"/>
    </row>
    <row r="79" spans="1:15">
      <c r="B79" s="867" t="s">
        <v>969</v>
      </c>
      <c r="C79" s="868"/>
      <c r="D79" s="868"/>
      <c r="E79" s="868"/>
      <c r="F79" s="868"/>
      <c r="G79" s="868"/>
      <c r="H79" s="868"/>
      <c r="I79" s="314"/>
      <c r="J79" s="334"/>
      <c r="K79" s="302" t="s">
        <v>970</v>
      </c>
      <c r="L79" s="869" t="s">
        <v>971</v>
      </c>
      <c r="M79" s="870"/>
      <c r="N79" s="303"/>
    </row>
    <row r="80" spans="1:15">
      <c r="B80" s="855" t="s">
        <v>972</v>
      </c>
      <c r="C80" s="856"/>
      <c r="D80" s="856"/>
      <c r="E80" s="856"/>
      <c r="F80" s="856"/>
      <c r="G80" s="856"/>
      <c r="H80" s="856"/>
      <c r="I80" s="87"/>
      <c r="J80" s="88"/>
      <c r="K80" s="304">
        <v>0.2</v>
      </c>
      <c r="L80" s="857">
        <f>N75*K80</f>
        <v>3380.9162948452322</v>
      </c>
      <c r="M80" s="858"/>
      <c r="N80" s="51"/>
    </row>
    <row r="81" spans="1:14">
      <c r="B81" s="89" t="s">
        <v>973</v>
      </c>
      <c r="C81" s="90"/>
      <c r="D81" s="90"/>
      <c r="E81" s="90"/>
      <c r="F81" s="90"/>
      <c r="G81" s="90"/>
      <c r="H81" s="90"/>
      <c r="I81" s="87"/>
      <c r="J81" s="88"/>
      <c r="K81" s="304">
        <v>0.05</v>
      </c>
      <c r="L81" s="857">
        <f>N75*K81</f>
        <v>845.22907371130805</v>
      </c>
      <c r="M81" s="858"/>
      <c r="N81" s="51"/>
    </row>
    <row r="82" spans="1:14" ht="15.75" thickBot="1">
      <c r="B82" s="91" t="s">
        <v>974</v>
      </c>
      <c r="C82" s="92"/>
      <c r="D82" s="92"/>
      <c r="E82" s="92"/>
      <c r="F82" s="92"/>
      <c r="G82" s="92"/>
      <c r="H82" s="92"/>
      <c r="I82" s="93"/>
      <c r="J82" s="94"/>
      <c r="K82" s="305">
        <v>0.05</v>
      </c>
      <c r="L82" s="859">
        <f>N75*K82</f>
        <v>845.22907371130805</v>
      </c>
      <c r="M82" s="860"/>
      <c r="N82" s="51"/>
    </row>
    <row r="83" spans="1:14" ht="15.75" thickBot="1">
      <c r="B83" s="822" t="s">
        <v>953</v>
      </c>
      <c r="C83" s="823"/>
      <c r="D83" s="823"/>
      <c r="E83" s="823"/>
      <c r="F83" s="823"/>
      <c r="G83" s="823"/>
      <c r="H83" s="823"/>
      <c r="I83" s="823"/>
      <c r="J83" s="823"/>
      <c r="K83" s="823"/>
      <c r="L83" s="823"/>
      <c r="M83" s="824"/>
      <c r="N83" s="52">
        <f>L80+L81+L82</f>
        <v>5071.3744422678483</v>
      </c>
    </row>
    <row r="84" spans="1:14" ht="15.75" thickBot="1">
      <c r="B84" s="33"/>
      <c r="C84" s="34"/>
      <c r="D84" s="34"/>
      <c r="E84" s="34"/>
      <c r="F84" s="34"/>
      <c r="G84" s="34"/>
      <c r="H84" s="34"/>
      <c r="I84" s="34"/>
      <c r="J84" s="34"/>
      <c r="K84" s="34"/>
      <c r="L84" s="34"/>
      <c r="M84" s="34"/>
      <c r="N84" s="35"/>
    </row>
    <row r="85" spans="1:14" ht="15.75" thickBot="1">
      <c r="A85" t="s">
        <v>2016</v>
      </c>
      <c r="B85" s="822" t="s">
        <v>975</v>
      </c>
      <c r="C85" s="823"/>
      <c r="D85" s="823"/>
      <c r="E85" s="823"/>
      <c r="F85" s="823"/>
      <c r="G85" s="823"/>
      <c r="H85" s="823"/>
      <c r="I85" s="823"/>
      <c r="J85" s="823"/>
      <c r="K85" s="823"/>
      <c r="L85" s="823"/>
      <c r="M85" s="824"/>
      <c r="N85" s="188">
        <f>N75+N83</f>
        <v>21975.955916494007</v>
      </c>
    </row>
    <row r="86" spans="1:14">
      <c r="B86" s="239"/>
      <c r="C86" s="240"/>
      <c r="D86" s="240"/>
      <c r="E86" s="240"/>
      <c r="F86" s="240"/>
      <c r="G86" s="240"/>
      <c r="H86" s="240"/>
      <c r="I86" s="240"/>
      <c r="J86" s="240"/>
      <c r="K86" s="240"/>
      <c r="L86" s="240"/>
      <c r="M86" s="240"/>
      <c r="N86" s="241"/>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243"/>
      <c r="F89" s="243"/>
      <c r="G89" s="243"/>
      <c r="H89" s="243"/>
      <c r="I89" s="243"/>
      <c r="J89" s="243"/>
      <c r="K89" s="243"/>
      <c r="L89" s="243"/>
      <c r="M89" s="243"/>
      <c r="N89" s="244"/>
    </row>
    <row r="90" spans="1:14">
      <c r="B90" s="242"/>
      <c r="C90" s="243"/>
      <c r="D90" s="243"/>
      <c r="E90" s="417" t="s">
        <v>976</v>
      </c>
      <c r="F90" s="417"/>
      <c r="G90" s="417"/>
      <c r="H90" s="417"/>
      <c r="I90" s="417"/>
      <c r="J90" s="417"/>
      <c r="K90" s="243"/>
      <c r="L90" s="243"/>
      <c r="M90" s="243"/>
      <c r="N90" s="244"/>
    </row>
    <row r="91" spans="1:14">
      <c r="B91" s="242"/>
      <c r="C91" s="243"/>
      <c r="D91" s="243"/>
      <c r="E91" s="243" t="s">
        <v>977</v>
      </c>
      <c r="F91" s="243"/>
      <c r="G91" s="243"/>
      <c r="H91" s="243"/>
      <c r="I91" s="243"/>
      <c r="J91" s="243"/>
      <c r="K91" s="243"/>
      <c r="L91" s="243"/>
      <c r="M91" s="243"/>
      <c r="N91" s="244"/>
    </row>
    <row r="92" spans="1:14">
      <c r="B92" s="242"/>
      <c r="C92" s="243"/>
      <c r="D92" s="243"/>
      <c r="E92" s="243" t="s">
        <v>978</v>
      </c>
      <c r="F92" s="243"/>
      <c r="G92" s="243"/>
      <c r="H92" s="243"/>
      <c r="I92" s="243"/>
      <c r="J92" s="243"/>
      <c r="K92" s="243"/>
      <c r="L92" s="243"/>
      <c r="M92" s="243"/>
      <c r="N92" s="244"/>
    </row>
    <row r="93" spans="1:14">
      <c r="B93" s="242"/>
      <c r="C93" s="243"/>
      <c r="D93" s="243"/>
      <c r="E93" s="243" t="s">
        <v>979</v>
      </c>
      <c r="F93" s="243"/>
      <c r="G93" s="243"/>
      <c r="H93" s="243"/>
      <c r="I93" s="243"/>
      <c r="J93" s="243"/>
      <c r="K93" s="243"/>
      <c r="L93" s="243"/>
      <c r="M93" s="243"/>
      <c r="N93" s="244"/>
    </row>
    <row r="94" spans="1:14" ht="15.75" thickBot="1">
      <c r="B94" s="242"/>
      <c r="C94" s="243"/>
      <c r="D94" s="243"/>
      <c r="E94" s="243"/>
      <c r="F94" s="243" t="s">
        <v>980</v>
      </c>
      <c r="G94" s="243"/>
      <c r="H94" s="243"/>
      <c r="I94" s="243"/>
      <c r="J94" s="243"/>
      <c r="K94" s="243"/>
      <c r="L94" s="243"/>
      <c r="M94" s="243"/>
      <c r="N94" s="244"/>
    </row>
    <row r="95" spans="1:14">
      <c r="B95" s="227" t="s">
        <v>2216</v>
      </c>
      <c r="C95" s="228"/>
      <c r="D95" s="228"/>
      <c r="E95" s="228"/>
      <c r="F95" s="228"/>
      <c r="G95" s="228"/>
      <c r="H95" s="228"/>
      <c r="I95" s="228"/>
      <c r="J95" s="228"/>
      <c r="K95" s="228"/>
      <c r="L95" s="228"/>
      <c r="M95" s="228"/>
      <c r="N95" s="229"/>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c r="B98" s="245"/>
      <c r="C98" s="246"/>
      <c r="D98" s="246"/>
      <c r="E98" s="246"/>
      <c r="F98" s="246"/>
      <c r="G98" s="246"/>
      <c r="H98" s="246"/>
      <c r="I98" s="246"/>
      <c r="J98" s="246"/>
      <c r="K98" s="246"/>
      <c r="L98" s="246"/>
      <c r="M98" s="246"/>
      <c r="N98" s="247"/>
    </row>
    <row r="99" spans="2:14" ht="15.75" thickBot="1">
      <c r="B99" s="248"/>
      <c r="C99" s="249"/>
      <c r="D99" s="249"/>
      <c r="E99" s="249"/>
      <c r="F99" s="249"/>
      <c r="G99" s="249"/>
      <c r="H99" s="249"/>
      <c r="I99" s="249"/>
      <c r="J99" s="249"/>
      <c r="K99" s="249"/>
      <c r="L99" s="249"/>
      <c r="M99" s="249"/>
      <c r="N99" s="250"/>
    </row>
    <row r="100" spans="2:14">
      <c r="B100" s="251"/>
      <c r="C100" s="252"/>
      <c r="D100" s="252"/>
      <c r="E100" s="252"/>
      <c r="F100" s="252"/>
      <c r="G100" s="252"/>
      <c r="H100" s="252"/>
      <c r="I100" s="252"/>
      <c r="J100" s="252"/>
      <c r="K100" s="252"/>
      <c r="L100" s="252"/>
      <c r="M100" s="252"/>
      <c r="N100" s="253"/>
    </row>
    <row r="101" spans="2:14">
      <c r="B101" s="254" t="s">
        <v>2217</v>
      </c>
      <c r="C101" s="255"/>
      <c r="D101" s="255"/>
      <c r="E101" s="255"/>
      <c r="F101" s="255"/>
      <c r="G101" s="255"/>
      <c r="H101" s="255"/>
      <c r="I101" s="255"/>
      <c r="J101" s="255"/>
      <c r="K101" s="255"/>
      <c r="L101" s="255"/>
      <c r="M101" s="255"/>
      <c r="N101" s="256"/>
    </row>
    <row r="102" spans="2:14" ht="15" customHeight="1">
      <c r="B102" s="966" t="s">
        <v>2218</v>
      </c>
      <c r="C102" s="967"/>
      <c r="D102" s="967"/>
      <c r="E102" s="967"/>
      <c r="F102" s="967"/>
      <c r="G102" s="967"/>
      <c r="H102" s="967"/>
      <c r="I102" s="967"/>
      <c r="J102" s="967"/>
      <c r="K102" s="967"/>
      <c r="L102" s="967"/>
      <c r="M102" s="967"/>
      <c r="N102" s="968"/>
    </row>
    <row r="103" spans="2:14" ht="15" customHeight="1">
      <c r="B103" s="966"/>
      <c r="C103" s="967"/>
      <c r="D103" s="967"/>
      <c r="E103" s="967"/>
      <c r="F103" s="967"/>
      <c r="G103" s="967"/>
      <c r="H103" s="967"/>
      <c r="I103" s="967"/>
      <c r="J103" s="967"/>
      <c r="K103" s="967"/>
      <c r="L103" s="967"/>
      <c r="M103" s="967"/>
      <c r="N103" s="968"/>
    </row>
    <row r="104" spans="2:14" ht="30" customHeight="1">
      <c r="B104" s="969" t="s">
        <v>2219</v>
      </c>
      <c r="C104" s="970"/>
      <c r="D104" s="970"/>
      <c r="E104" s="970"/>
      <c r="F104" s="970"/>
      <c r="G104" s="970"/>
      <c r="H104" s="970"/>
      <c r="I104" s="970"/>
      <c r="J104" s="970"/>
      <c r="K104" s="970"/>
      <c r="L104" s="970"/>
      <c r="M104" s="970"/>
      <c r="N104" s="971"/>
    </row>
    <row r="105" spans="2:14">
      <c r="B105" s="969"/>
      <c r="C105" s="970"/>
      <c r="D105" s="970"/>
      <c r="E105" s="970"/>
      <c r="F105" s="970"/>
      <c r="G105" s="970"/>
      <c r="H105" s="970"/>
      <c r="I105" s="970"/>
      <c r="J105" s="970"/>
      <c r="K105" s="970"/>
      <c r="L105" s="970"/>
      <c r="M105" s="970"/>
      <c r="N105" s="97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339"/>
      <c r="C108" s="340"/>
      <c r="D108" s="340"/>
      <c r="E108" s="340"/>
      <c r="F108" s="340"/>
      <c r="G108" s="340"/>
      <c r="H108" s="340"/>
      <c r="I108" s="340"/>
      <c r="J108" s="340"/>
      <c r="K108" s="340"/>
      <c r="L108" s="340"/>
      <c r="M108" s="340"/>
      <c r="N108" s="341"/>
    </row>
    <row r="109" spans="2:14">
      <c r="B109" s="254"/>
      <c r="C109" s="255"/>
      <c r="D109" s="255"/>
      <c r="E109" s="255"/>
      <c r="F109" s="255"/>
      <c r="G109" s="255"/>
      <c r="H109" s="255"/>
      <c r="I109" s="255"/>
      <c r="J109" s="255"/>
      <c r="K109" s="255"/>
      <c r="L109" s="255"/>
      <c r="M109" s="255"/>
      <c r="N109" s="256"/>
    </row>
    <row r="110" spans="2:14">
      <c r="B110" s="242"/>
      <c r="C110" s="243"/>
      <c r="D110" s="243"/>
      <c r="E110" s="243" t="s">
        <v>976</v>
      </c>
      <c r="F110" s="417"/>
      <c r="G110" s="417"/>
      <c r="H110" s="243"/>
      <c r="I110" s="243"/>
      <c r="J110" s="243"/>
      <c r="K110" s="243"/>
      <c r="L110" s="243"/>
      <c r="M110" s="243"/>
      <c r="N110" s="244"/>
    </row>
    <row r="111" spans="2:14">
      <c r="B111" s="242"/>
      <c r="C111" s="243"/>
      <c r="D111" s="243"/>
      <c r="E111" s="418" t="s">
        <v>977</v>
      </c>
      <c r="F111" s="243"/>
      <c r="G111" s="243"/>
      <c r="H111" s="418"/>
      <c r="I111" s="418"/>
      <c r="J111" s="418"/>
      <c r="K111" s="243"/>
      <c r="L111" s="243"/>
      <c r="M111" s="243"/>
      <c r="N111" s="244"/>
    </row>
    <row r="112" spans="2:14">
      <c r="B112" s="242"/>
      <c r="C112" s="243"/>
      <c r="D112" s="243"/>
      <c r="E112" s="257" t="s">
        <v>981</v>
      </c>
      <c r="F112" s="243"/>
      <c r="G112" s="243"/>
      <c r="H112" s="257"/>
      <c r="I112" s="257"/>
      <c r="J112" s="257"/>
      <c r="K112" s="243"/>
      <c r="L112" s="243"/>
      <c r="M112" s="243"/>
      <c r="N112" s="244"/>
    </row>
    <row r="113" spans="2:14">
      <c r="B113" s="258"/>
      <c r="C113" s="255"/>
      <c r="D113" s="255"/>
      <c r="E113" s="243" t="s">
        <v>979</v>
      </c>
      <c r="F113" s="243"/>
      <c r="G113" s="243"/>
      <c r="H113" s="243"/>
      <c r="I113" s="243"/>
      <c r="J113" s="243"/>
      <c r="K113" s="255"/>
      <c r="L113" s="255"/>
      <c r="M113" s="255"/>
      <c r="N113" s="256"/>
    </row>
    <row r="114" spans="2:14">
      <c r="B114" s="258"/>
      <c r="C114" s="255"/>
      <c r="D114" s="255"/>
      <c r="E114" s="255"/>
      <c r="F114" s="243"/>
      <c r="G114" s="243"/>
      <c r="H114" s="243"/>
      <c r="I114" s="243"/>
      <c r="J114" s="243"/>
      <c r="K114" s="255"/>
      <c r="L114" s="255"/>
      <c r="M114" s="255"/>
      <c r="N114" s="256"/>
    </row>
    <row r="115" spans="2:14">
      <c r="B115" s="258" t="s">
        <v>2220</v>
      </c>
      <c r="C115" s="257"/>
      <c r="D115" s="257"/>
      <c r="E115" s="243"/>
      <c r="F115" s="243"/>
      <c r="G115" s="243"/>
      <c r="H115" s="243"/>
      <c r="I115" s="243"/>
      <c r="J115" s="972"/>
      <c r="K115" s="972"/>
      <c r="L115" s="972"/>
      <c r="M115" s="972"/>
      <c r="N115" s="973"/>
    </row>
    <row r="116" spans="2:14" ht="15.75" thickBot="1">
      <c r="B116" s="419" t="s">
        <v>2221</v>
      </c>
      <c r="C116" s="420"/>
      <c r="D116" s="420"/>
      <c r="E116" s="259"/>
      <c r="F116" s="259"/>
      <c r="G116" s="259"/>
      <c r="H116" s="259"/>
      <c r="I116" s="259"/>
      <c r="J116" s="974"/>
      <c r="K116" s="974"/>
      <c r="L116" s="974"/>
      <c r="M116" s="974"/>
      <c r="N116" s="975"/>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1633</v>
      </c>
      <c r="C31" s="81" t="s">
        <v>2089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180</v>
      </c>
      <c r="B36" s="871" t="str">
        <f>VLOOKUP(A36,EQUIPOS!A6:D154,3,FALSE)</f>
        <v>Compresor 120 HP, con martillo.</v>
      </c>
      <c r="C36" s="872"/>
      <c r="D36" s="872"/>
      <c r="E36" s="872"/>
      <c r="F36" s="872"/>
      <c r="G36" s="872"/>
      <c r="H36" s="873"/>
      <c r="I36" s="267"/>
      <c r="J36" s="268"/>
      <c r="K36" s="269">
        <f>VLOOKUP(A36,EQUIPOS!A6:D163,4,FALSE)</f>
        <v>107272.53912777735</v>
      </c>
      <c r="L36" s="270"/>
      <c r="M36" s="271">
        <v>2.5</v>
      </c>
      <c r="N36" s="272">
        <f>K36/M36</f>
        <v>42909.015651110938</v>
      </c>
    </row>
    <row r="37" spans="1:14">
      <c r="A37" s="113" t="s">
        <v>129</v>
      </c>
      <c r="B37" s="871" t="str">
        <f>VLOOKUP(A37,EQUIPOS!A7:D154,3,FALSE)</f>
        <v xml:space="preserve">Buldozer, Potencia al volante de 140 HP, motor de 2200 RPM, longitud de hoja 4,80m. </v>
      </c>
      <c r="C37" s="872"/>
      <c r="D37" s="872"/>
      <c r="E37" s="872"/>
      <c r="F37" s="872"/>
      <c r="G37" s="872"/>
      <c r="H37" s="873"/>
      <c r="I37" s="421"/>
      <c r="J37" s="422"/>
      <c r="K37" s="269">
        <f>VLOOKUP(A37,EQUIPOS!A7:D164,4,FALSE)</f>
        <v>150181.55477888827</v>
      </c>
      <c r="L37" s="335"/>
      <c r="M37" s="336">
        <v>100</v>
      </c>
      <c r="N37" s="272">
        <f>K37/M37</f>
        <v>1501.8155477888827</v>
      </c>
    </row>
    <row r="38" spans="1:14">
      <c r="A38" s="113" t="s">
        <v>312</v>
      </c>
      <c r="B38" s="871" t="str">
        <f>VLOOKUP(A38,EQUIPOS!A8:D154,3,FALSE)</f>
        <v>Retroexcavadora sobre oruga, potencia 138 HP, balde de 1,5 m3.</v>
      </c>
      <c r="C38" s="872"/>
      <c r="D38" s="872"/>
      <c r="E38" s="872"/>
      <c r="F38" s="872"/>
      <c r="G38" s="872"/>
      <c r="H38" s="873"/>
      <c r="I38" s="328"/>
      <c r="J38" s="330"/>
      <c r="K38" s="269">
        <f>VLOOKUP(A38,EQUIPOS!A8:D165,4,FALSE)</f>
        <v>193090.57042999921</v>
      </c>
      <c r="L38" s="423"/>
      <c r="M38" s="424">
        <v>16</v>
      </c>
      <c r="N38" s="272">
        <f>K38/M38</f>
        <v>12068.16065187495</v>
      </c>
    </row>
    <row r="39" spans="1:14">
      <c r="B39" s="871"/>
      <c r="C39" s="872"/>
      <c r="D39" s="872"/>
      <c r="E39" s="878"/>
      <c r="F39" s="872"/>
      <c r="G39" s="872"/>
      <c r="H39" s="873"/>
      <c r="I39" s="36"/>
      <c r="J39" s="37"/>
      <c r="K39" s="274"/>
      <c r="L39" s="276"/>
      <c r="M39" s="277"/>
      <c r="N39" s="278"/>
    </row>
    <row r="40" spans="1:14">
      <c r="B40" s="879" t="s">
        <v>952</v>
      </c>
      <c r="C40" s="880"/>
      <c r="D40" s="880"/>
      <c r="E40" s="38"/>
      <c r="F40" s="39"/>
      <c r="G40" s="39"/>
      <c r="H40" s="40"/>
      <c r="I40" s="36"/>
      <c r="J40" s="37"/>
      <c r="K40" s="279"/>
      <c r="L40" s="276"/>
      <c r="M40" s="401">
        <v>0.01</v>
      </c>
      <c r="N40" s="344">
        <f>N76*M40</f>
        <v>25.250800282375621</v>
      </c>
    </row>
    <row r="41" spans="1:14" ht="15.75" thickBot="1">
      <c r="B41" s="871"/>
      <c r="C41" s="872"/>
      <c r="D41" s="872"/>
      <c r="E41" s="872"/>
      <c r="F41" s="872"/>
      <c r="G41" s="872"/>
      <c r="H41" s="873"/>
      <c r="I41" s="881"/>
      <c r="J41" s="882"/>
      <c r="K41" s="41"/>
      <c r="L41" s="883"/>
      <c r="M41" s="884"/>
      <c r="N41" s="105"/>
    </row>
    <row r="42" spans="1:14" ht="15.75" thickBot="1">
      <c r="B42" s="822" t="s">
        <v>953</v>
      </c>
      <c r="C42" s="823"/>
      <c r="D42" s="823"/>
      <c r="E42" s="823"/>
      <c r="F42" s="823"/>
      <c r="G42" s="823"/>
      <c r="H42" s="823"/>
      <c r="I42" s="823"/>
      <c r="J42" s="823"/>
      <c r="K42" s="823"/>
      <c r="L42" s="823"/>
      <c r="M42" s="824"/>
      <c r="N42" s="394">
        <f>SUM(N36:N41)</f>
        <v>56504.242651057139</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7" t="s">
        <v>944</v>
      </c>
      <c r="C46" s="868"/>
      <c r="D46" s="868"/>
      <c r="E46" s="868"/>
      <c r="F46" s="868"/>
      <c r="G46" s="868"/>
      <c r="H46" s="868"/>
      <c r="I46" s="902"/>
      <c r="J46" s="315" t="s">
        <v>945</v>
      </c>
      <c r="K46" s="85" t="s">
        <v>946</v>
      </c>
      <c r="L46" s="903" t="s">
        <v>955</v>
      </c>
      <c r="M46" s="902"/>
      <c r="N46" s="86" t="s">
        <v>951</v>
      </c>
    </row>
    <row r="47" spans="1:14">
      <c r="A47" s="146" t="s">
        <v>376</v>
      </c>
      <c r="B47" s="43" t="str">
        <f>VLOOKUP(A47,MATERIALES!A5:D373,3,FALSE)</f>
        <v>Anfo</v>
      </c>
      <c r="C47" s="281"/>
      <c r="D47" s="281"/>
      <c r="E47" s="281"/>
      <c r="F47" s="281"/>
      <c r="G47" s="281"/>
      <c r="H47" s="281"/>
      <c r="I47" s="268"/>
      <c r="J47" s="224" t="str">
        <f>VLOOKUP(A47,MATERIALES!A3:D639,2,FALSE)</f>
        <v>kg</v>
      </c>
      <c r="K47" s="282">
        <v>0.3</v>
      </c>
      <c r="L47" s="267"/>
      <c r="M47" s="402">
        <f>VLOOKUP(A47,MATERIALES!A5:D396,4,FALSE)</f>
        <v>4136.5118771430634</v>
      </c>
      <c r="N47" s="272">
        <f>K47*M47</f>
        <v>1240.9535631429189</v>
      </c>
    </row>
    <row r="48" spans="1:14">
      <c r="A48" s="146" t="s">
        <v>424</v>
      </c>
      <c r="B48" s="43" t="str">
        <f>VLOOKUP(A48,MATERIALES!A6:D373,3,FALSE)</f>
        <v>Cordón detonante</v>
      </c>
      <c r="C48" s="425"/>
      <c r="D48" s="425"/>
      <c r="E48" s="425"/>
      <c r="F48" s="425"/>
      <c r="G48" s="425"/>
      <c r="H48" s="425"/>
      <c r="I48" s="425"/>
      <c r="J48" s="311" t="str">
        <f>VLOOKUP(A48,MATERIALES!A4:D640,2,FALSE)</f>
        <v>m</v>
      </c>
      <c r="K48" s="397">
        <v>3</v>
      </c>
      <c r="L48" s="421"/>
      <c r="M48" s="402">
        <f>VLOOKUP(A48,MATERIALES!A6:D397,4,FALSE)</f>
        <v>2335.6236402729851</v>
      </c>
      <c r="N48" s="272">
        <f t="shared" ref="N48:N53" si="0">K48*M48</f>
        <v>7006.8709208189557</v>
      </c>
    </row>
    <row r="49" spans="1:14">
      <c r="A49" s="146" t="s">
        <v>453</v>
      </c>
      <c r="B49" s="43" t="str">
        <f>VLOOKUP(A49,MATERIALES!A6:D373,3,FALSE)</f>
        <v>Explosivos  75% (INDUGEL)</v>
      </c>
      <c r="C49" s="425"/>
      <c r="D49" s="425"/>
      <c r="E49" s="425"/>
      <c r="F49" s="425"/>
      <c r="G49" s="425"/>
      <c r="H49" s="425"/>
      <c r="I49" s="425"/>
      <c r="J49" s="312" t="str">
        <f>VLOOKUP(A49,MATERIALES!A5:D641,2,FALSE)</f>
        <v>lb</v>
      </c>
      <c r="K49" s="397">
        <v>0.25</v>
      </c>
      <c r="L49" s="421"/>
      <c r="M49" s="402">
        <f>VLOOKUP(A49,MATERIALES!A6:D398,4,FALSE)</f>
        <v>10028.778731225359</v>
      </c>
      <c r="N49" s="272">
        <f t="shared" si="0"/>
        <v>2507.1946828063396</v>
      </c>
    </row>
    <row r="50" spans="1:14">
      <c r="A50" s="146" t="s">
        <v>458</v>
      </c>
      <c r="B50" s="43" t="str">
        <f>VLOOKUP(A50,MATERIALES!A6:D373,3,FALSE)</f>
        <v>Fulminantes</v>
      </c>
      <c r="C50" s="425"/>
      <c r="D50" s="425"/>
      <c r="E50" s="425"/>
      <c r="F50" s="425"/>
      <c r="G50" s="425"/>
      <c r="H50" s="425"/>
      <c r="I50" s="425"/>
      <c r="J50" s="312" t="str">
        <f>VLOOKUP(A50,MATERIALES!A6:D642,2,FALSE)</f>
        <v>u</v>
      </c>
      <c r="K50" s="397">
        <v>1</v>
      </c>
      <c r="L50" s="421"/>
      <c r="M50" s="402">
        <f>VLOOKUP(A50,MATERIALES!A6:D399,4,FALSE)</f>
        <v>1206.9509848675259</v>
      </c>
      <c r="N50" s="272">
        <f t="shared" si="0"/>
        <v>1206.9509848675259</v>
      </c>
    </row>
    <row r="51" spans="1:14">
      <c r="A51" s="146" t="s">
        <v>552</v>
      </c>
      <c r="B51" s="43" t="str">
        <f>VLOOKUP(A51,MATERIALES!A7:D373,3,FALSE)</f>
        <v>Mecha Lenta</v>
      </c>
      <c r="C51" s="425"/>
      <c r="D51" s="425"/>
      <c r="E51" s="425"/>
      <c r="F51" s="425"/>
      <c r="G51" s="425"/>
      <c r="H51" s="425"/>
      <c r="I51" s="425"/>
      <c r="J51" s="312" t="str">
        <f>VLOOKUP(A51,MATERIALES!A6:D643,2,FALSE)</f>
        <v>m</v>
      </c>
      <c r="K51" s="397">
        <v>1</v>
      </c>
      <c r="L51" s="421"/>
      <c r="M51" s="402">
        <f>VLOOKUP(A51,MATERIALES!A7:D400,4,FALSE)</f>
        <v>1179.31088597743</v>
      </c>
      <c r="N51" s="272">
        <f t="shared" si="0"/>
        <v>1179.31088597743</v>
      </c>
    </row>
    <row r="52" spans="1:14">
      <c r="A52" s="146" t="s">
        <v>845</v>
      </c>
      <c r="B52" s="43" t="str">
        <f>VLOOKUP(A52,MATERIALES!A8:D373,3,FALSE)</f>
        <v>Escolta y transporte (una tarifa por cada m3 escoltado y transportado)</v>
      </c>
      <c r="C52" s="425"/>
      <c r="D52" s="425"/>
      <c r="E52" s="425"/>
      <c r="F52" s="425"/>
      <c r="G52" s="425"/>
      <c r="H52" s="425"/>
      <c r="I52" s="425"/>
      <c r="J52" s="312" t="str">
        <f>VLOOKUP(A52,MATERIALES!A6:D644,2,FALSE)</f>
        <v>kg</v>
      </c>
      <c r="K52" s="397">
        <v>0.45800000000000002</v>
      </c>
      <c r="L52" s="421"/>
      <c r="M52" s="402">
        <f>VLOOKUP(A52,MATERIALES!A8:D401,4,FALSE)</f>
        <v>6405.5976631151898</v>
      </c>
      <c r="N52" s="272">
        <f t="shared" si="0"/>
        <v>2933.7637297067572</v>
      </c>
    </row>
    <row r="53" spans="1:14" ht="15.75" thickBot="1">
      <c r="A53" t="s">
        <v>442</v>
      </c>
      <c r="B53" s="43" t="str">
        <f>VLOOKUP(A53,MATERIALES!A9:D373,3,FALSE)</f>
        <v>Derechos de explotación y/o disposición de materiales</v>
      </c>
      <c r="C53" s="310"/>
      <c r="D53" s="310"/>
      <c r="E53" s="310"/>
      <c r="F53" s="310"/>
      <c r="G53" s="310"/>
      <c r="H53" s="310"/>
      <c r="I53" s="310"/>
      <c r="J53" s="433" t="str">
        <f>VLOOKUP(A53,MATERIALES!A7:D645,2,FALSE)</f>
        <v>m3</v>
      </c>
      <c r="K53" s="126">
        <v>1.3</v>
      </c>
      <c r="L53" s="325"/>
      <c r="M53" s="402">
        <f>VLOOKUP(A53,MATERIALES!A9:D402,4,FALSE)</f>
        <v>4571.4394576630202</v>
      </c>
      <c r="N53" s="272">
        <f t="shared" si="0"/>
        <v>5942.8712949619267</v>
      </c>
    </row>
    <row r="54" spans="1:14" ht="15.75" thickBot="1">
      <c r="B54" s="822" t="s">
        <v>953</v>
      </c>
      <c r="C54" s="823"/>
      <c r="D54" s="823"/>
      <c r="E54" s="823"/>
      <c r="F54" s="823"/>
      <c r="G54" s="823"/>
      <c r="H54" s="823"/>
      <c r="I54" s="823"/>
      <c r="J54" s="823"/>
      <c r="K54" s="823"/>
      <c r="L54" s="823"/>
      <c r="M54" s="824"/>
      <c r="N54" s="394">
        <f>SUM(N47:N53)</f>
        <v>22017.916062281853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909">
        <f>VLOOKUP(A59,TRANSPORTE!A5:D117,4,FALSE)</f>
        <v>1234.2754057176401</v>
      </c>
      <c r="M59" s="910"/>
      <c r="N59" s="287">
        <f>K59*L59</f>
        <v>1604.5580274329322</v>
      </c>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1604.5580274329322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s="147"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434">
        <v>128</v>
      </c>
      <c r="N70" s="395">
        <f>K70/M70</f>
        <v>1691.59375</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128</v>
      </c>
      <c r="N71" s="395">
        <f>K71/M71</f>
        <v>833.48627823756237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2525.0800282375621</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N42+N54+N65+N76</f>
        <v>82651.796769009467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16530.359353801894</v>
      </c>
      <c r="M83" s="858"/>
      <c r="N83" s="51"/>
    </row>
    <row r="84" spans="1:14">
      <c r="B84" s="89" t="s">
        <v>973</v>
      </c>
      <c r="C84" s="90"/>
      <c r="D84" s="90"/>
      <c r="E84" s="90"/>
      <c r="F84" s="90"/>
      <c r="G84" s="90"/>
      <c r="H84" s="90"/>
      <c r="I84" s="87"/>
      <c r="J84" s="88"/>
      <c r="K84" s="304">
        <v>0.05</v>
      </c>
      <c r="L84" s="857">
        <f>N78*K84</f>
        <v>4132.5898384504735</v>
      </c>
      <c r="M84" s="858"/>
      <c r="N84" s="51"/>
    </row>
    <row r="85" spans="1:14" ht="15.75" thickBot="1">
      <c r="B85" s="91" t="s">
        <v>974</v>
      </c>
      <c r="C85" s="92"/>
      <c r="D85" s="92"/>
      <c r="E85" s="92"/>
      <c r="F85" s="92"/>
      <c r="G85" s="92"/>
      <c r="H85" s="92"/>
      <c r="I85" s="93"/>
      <c r="J85" s="94"/>
      <c r="K85" s="305">
        <v>0.05</v>
      </c>
      <c r="L85" s="859">
        <f>N78*K85</f>
        <v>4132.5898384504735</v>
      </c>
      <c r="M85" s="860"/>
      <c r="N85" s="51"/>
    </row>
    <row r="86" spans="1:14" ht="15.75" thickBot="1">
      <c r="B86" s="822" t="s">
        <v>953</v>
      </c>
      <c r="C86" s="823"/>
      <c r="D86" s="823"/>
      <c r="E86" s="823"/>
      <c r="F86" s="823"/>
      <c r="G86" s="823"/>
      <c r="H86" s="823"/>
      <c r="I86" s="823"/>
      <c r="J86" s="823"/>
      <c r="K86" s="823"/>
      <c r="L86" s="823"/>
      <c r="M86" s="824"/>
      <c r="N86" s="52">
        <f>L83+L84+L85</f>
        <v>24795.539030702839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107447.33579971231</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1634</v>
      </c>
      <c r="C31" s="81" t="s">
        <v>2090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180</v>
      </c>
      <c r="B36" s="871" t="str">
        <f>VLOOKUP(A36,EQUIPOS!A6:D154,3,FALSE)</f>
        <v>Compresor 120 HP, con martillo.</v>
      </c>
      <c r="C36" s="872"/>
      <c r="D36" s="872"/>
      <c r="E36" s="872"/>
      <c r="F36" s="872"/>
      <c r="G36" s="872"/>
      <c r="H36" s="873"/>
      <c r="I36" s="267"/>
      <c r="J36" s="268"/>
      <c r="K36" s="269">
        <f>VLOOKUP(A36,EQUIPOS!A6:D163,4,FALSE)</f>
        <v>107272.53912777735</v>
      </c>
      <c r="L36" s="270"/>
      <c r="M36" s="336">
        <v>2.5</v>
      </c>
      <c r="N36" s="272">
        <f>K36/M36</f>
        <v>42909.015651110938</v>
      </c>
    </row>
    <row r="37" spans="1:14">
      <c r="A37" s="113" t="s">
        <v>129</v>
      </c>
      <c r="B37" s="871" t="str">
        <f>VLOOKUP(A37,EQUIPOS!A7:D154,3,FALSE)</f>
        <v xml:space="preserve">Buldozer, Potencia al volante de 140 HP, motor de 2200 RPM, longitud de hoja 4,80m. </v>
      </c>
      <c r="C37" s="872"/>
      <c r="D37" s="872"/>
      <c r="E37" s="872"/>
      <c r="F37" s="872"/>
      <c r="G37" s="872"/>
      <c r="H37" s="873"/>
      <c r="I37" s="421"/>
      <c r="J37" s="422"/>
      <c r="K37" s="269">
        <f>VLOOKUP(A37,EQUIPOS!A7:D164,4,FALSE)</f>
        <v>150181.55477888827</v>
      </c>
      <c r="L37" s="335"/>
      <c r="M37" s="336">
        <v>100</v>
      </c>
      <c r="N37" s="272">
        <f>K37/M37</f>
        <v>1501.8155477888827</v>
      </c>
    </row>
    <row r="38" spans="1:14">
      <c r="A38" s="113" t="s">
        <v>261</v>
      </c>
      <c r="B38" s="871" t="str">
        <f>VLOOKUP(A38,EQUIPOS!A8:D154,3,FALSE)</f>
        <v xml:space="preserve">Motobomba 3 PULGADAS (incluye operario)
</v>
      </c>
      <c r="C38" s="872"/>
      <c r="D38" s="872"/>
      <c r="E38" s="872"/>
      <c r="F38" s="872"/>
      <c r="G38" s="872"/>
      <c r="H38" s="873"/>
      <c r="I38" s="328"/>
      <c r="J38" s="330"/>
      <c r="K38" s="269">
        <f>VLOOKUP(A38,EQUIPOS!A8:D165,4,FALSE)</f>
        <v>10776.508414980401</v>
      </c>
      <c r="L38" s="423"/>
      <c r="M38" s="424">
        <v>8</v>
      </c>
      <c r="N38" s="272">
        <f>K38/M38</f>
        <v>1347.0635518725501</v>
      </c>
    </row>
    <row r="39" spans="1:14">
      <c r="A39" t="s">
        <v>312</v>
      </c>
      <c r="B39" s="871" t="str">
        <f>VLOOKUP(A39,EQUIPOS!A9:D154,3,FALSE)</f>
        <v>Retroexcavadora sobre oruga, potencia 138 HP, balde de 1,5 m3.</v>
      </c>
      <c r="C39" s="872"/>
      <c r="D39" s="872"/>
      <c r="E39" s="872"/>
      <c r="F39" s="872"/>
      <c r="G39" s="872"/>
      <c r="H39" s="873"/>
      <c r="I39" s="36"/>
      <c r="J39" s="37"/>
      <c r="K39" s="269">
        <f>VLOOKUP(A39,EQUIPOS!A9:D166,4,FALSE)</f>
        <v>193090.57042999921</v>
      </c>
      <c r="L39" s="276"/>
      <c r="M39" s="336">
        <v>8</v>
      </c>
      <c r="N39" s="272">
        <f>K39/M39</f>
        <v>24136.321303749901</v>
      </c>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N78*M41</f>
        <v>215.73612180720397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70109.952176329462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46" t="s">
        <v>376</v>
      </c>
      <c r="B48" s="43" t="str">
        <f>VLOOKUP(A48,MATERIALES!A5:D373,3,FALSE)</f>
        <v>Anfo</v>
      </c>
      <c r="C48" s="281"/>
      <c r="D48" s="281"/>
      <c r="E48" s="281"/>
      <c r="F48" s="281"/>
      <c r="G48" s="281"/>
      <c r="H48" s="281"/>
      <c r="I48" s="268"/>
      <c r="J48" s="224" t="str">
        <f>VLOOKUP(A48,MATERIALES!A4:D640,2,FALSE)</f>
        <v>kg</v>
      </c>
      <c r="K48" s="282">
        <v>0.3</v>
      </c>
      <c r="L48" s="267"/>
      <c r="M48" s="402">
        <f>VLOOKUP(A48,MATERIALES!A5:D396,4,FALSE)</f>
        <v>4136.5118771430634</v>
      </c>
      <c r="N48" s="272">
        <f>K48*M48</f>
        <v>1240.9535631429189</v>
      </c>
    </row>
    <row r="49" spans="1:14">
      <c r="A49" s="146" t="s">
        <v>424</v>
      </c>
      <c r="B49" s="43" t="str">
        <f>VLOOKUP(A49,MATERIALES!A6:D373,3,FALSE)</f>
        <v>Cordón detonante</v>
      </c>
      <c r="C49" s="425"/>
      <c r="D49" s="425"/>
      <c r="E49" s="425"/>
      <c r="F49" s="425"/>
      <c r="G49" s="425"/>
      <c r="H49" s="425"/>
      <c r="I49" s="425"/>
      <c r="J49" s="311" t="str">
        <f>VLOOKUP(A49,MATERIALES!A5:D641,2,FALSE)</f>
        <v>m</v>
      </c>
      <c r="K49" s="397">
        <v>3</v>
      </c>
      <c r="L49" s="421"/>
      <c r="M49" s="402">
        <f>VLOOKUP(A49,MATERIALES!A6:D397,4,FALSE)</f>
        <v>2335.6236402729851</v>
      </c>
      <c r="N49" s="272">
        <f t="shared" ref="N49:N54" si="0">K49*M49</f>
        <v>7006.8709208189557</v>
      </c>
    </row>
    <row r="50" spans="1:14">
      <c r="A50" s="146" t="s">
        <v>453</v>
      </c>
      <c r="B50" s="43" t="str">
        <f>VLOOKUP(A50,MATERIALES!A6:D373,3,FALSE)</f>
        <v>Explosivos  75% (INDUGEL)</v>
      </c>
      <c r="C50" s="425"/>
      <c r="D50" s="425"/>
      <c r="E50" s="425"/>
      <c r="F50" s="425"/>
      <c r="G50" s="425"/>
      <c r="H50" s="425"/>
      <c r="I50" s="425"/>
      <c r="J50" s="312" t="str">
        <f>VLOOKUP(A50,MATERIALES!A6:D642,2,FALSE)</f>
        <v>lb</v>
      </c>
      <c r="K50" s="397">
        <v>0.25</v>
      </c>
      <c r="L50" s="421"/>
      <c r="M50" s="402">
        <f>VLOOKUP(A50,MATERIALES!A6:D398,4,FALSE)</f>
        <v>10028.778731225359</v>
      </c>
      <c r="N50" s="272">
        <f t="shared" si="0"/>
        <v>2507.1946828063396</v>
      </c>
    </row>
    <row r="51" spans="1:14">
      <c r="A51" s="146"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VLOOKUP(A51,MATERIALES!A6:D399,4,FALSE)</f>
        <v>1206.9509848675259</v>
      </c>
      <c r="N51" s="272">
        <f t="shared" si="0"/>
        <v>1206.9509848675259</v>
      </c>
    </row>
    <row r="52" spans="1:14">
      <c r="A52" s="146" t="s">
        <v>552</v>
      </c>
      <c r="B52" s="43" t="str">
        <f>VLOOKUP(A52,MATERIALES!A7:D373,3,FALSE)</f>
        <v>Mecha Lenta</v>
      </c>
      <c r="C52" s="425"/>
      <c r="D52" s="425"/>
      <c r="E52" s="425"/>
      <c r="F52" s="425"/>
      <c r="G52" s="425"/>
      <c r="H52" s="425"/>
      <c r="I52" s="425"/>
      <c r="J52" s="312" t="str">
        <f>VLOOKUP(A52,MATERIALES!A6:D644,2,FALSE)</f>
        <v>m</v>
      </c>
      <c r="K52" s="397">
        <v>1</v>
      </c>
      <c r="L52" s="421"/>
      <c r="M52" s="402">
        <f>VLOOKUP(A52,MATERIALES!A7:D400,4,FALSE)</f>
        <v>1179.31088597743</v>
      </c>
      <c r="N52" s="272">
        <f t="shared" si="0"/>
        <v>1179.31088597743</v>
      </c>
    </row>
    <row r="53" spans="1:14">
      <c r="A53" s="205" t="s">
        <v>845</v>
      </c>
      <c r="B53" s="43" t="str">
        <f>VLOOKUP(A53,MATERIALES!A7:D373,3,FALSE)</f>
        <v>Escolta y transporte (una tarifa por cada m3 escoltado y transportado)</v>
      </c>
      <c r="C53" s="425"/>
      <c r="D53" s="425"/>
      <c r="E53" s="425"/>
      <c r="F53" s="425"/>
      <c r="G53" s="425"/>
      <c r="H53" s="425"/>
      <c r="I53" s="425"/>
      <c r="J53" s="312" t="str">
        <f>VLOOKUP(A53,MATERIALES!A6:D644,2,FALSE)</f>
        <v>kg</v>
      </c>
      <c r="K53" s="397">
        <v>0.45800000000000002</v>
      </c>
      <c r="L53" s="421"/>
      <c r="M53" s="402">
        <f>VLOOKUP(A53,MATERIALES!A7:D400,4,FALSE)</f>
        <v>6405.5976631151898</v>
      </c>
      <c r="N53" s="272">
        <f>K53*M53</f>
        <v>2933.7637297067572</v>
      </c>
    </row>
    <row r="54" spans="1:14">
      <c r="A54" s="146" t="s">
        <v>442</v>
      </c>
      <c r="B54" s="43" t="str">
        <f>VLOOKUP(A54,MATERIALES!A8:D373,3,FALSE)</f>
        <v>Derechos de explotación y/o disposición de materiales</v>
      </c>
      <c r="C54" s="425"/>
      <c r="D54" s="425"/>
      <c r="E54" s="425"/>
      <c r="F54" s="425"/>
      <c r="G54" s="425"/>
      <c r="H54" s="425"/>
      <c r="I54" s="425"/>
      <c r="J54" s="312" t="str">
        <f>VLOOKUP(A54,MATERIALES!A7:D645,2,FALSE)</f>
        <v>m3</v>
      </c>
      <c r="K54" s="397">
        <v>1.3</v>
      </c>
      <c r="L54" s="421"/>
      <c r="M54" s="402">
        <f>VLOOKUP(A54,MATERIALES!A8:D401,4,FALSE)</f>
        <v>4571.4394576630202</v>
      </c>
      <c r="N54" s="272">
        <f t="shared" si="0"/>
        <v>5942.8712949619267</v>
      </c>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f>SUM(N48:N55)</f>
        <v>22017.916062281853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A61" t="s">
        <v>1256</v>
      </c>
      <c r="B61" s="46" t="str">
        <f>VLOOKUP(A61,TRANSPORTE!A5:D117,3,FALSE)</f>
        <v>Transporte de material de excavación</v>
      </c>
      <c r="C61" s="317"/>
      <c r="D61" s="317"/>
      <c r="E61" s="317"/>
      <c r="F61" s="317"/>
      <c r="G61" s="317"/>
      <c r="H61" s="311" t="s">
        <v>1468</v>
      </c>
      <c r="I61" s="279">
        <v>1.3</v>
      </c>
      <c r="J61" s="286">
        <v>1</v>
      </c>
      <c r="K61" s="279">
        <f>I61*J61</f>
        <v>1.3</v>
      </c>
      <c r="L61" s="909">
        <f>VLOOKUP(A61,TRANSPORTE!A5:D117,4,FALSE)</f>
        <v>1234.2754057176401</v>
      </c>
      <c r="M61" s="910"/>
      <c r="N61" s="287">
        <f>K61*L61</f>
        <v>1604.5580274329322</v>
      </c>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f>N61+N62+N63+N64+N65</f>
        <v>1604.5580274329322</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864"/>
      <c r="N71" s="98" t="s">
        <v>951</v>
      </c>
    </row>
    <row r="72" spans="1:15">
      <c r="A72" s="147" t="s">
        <v>15</v>
      </c>
      <c r="B72" s="49" t="str">
        <f>VLOOKUP(A72,'MANO DE OBRA'!A8:D68,3,FALSE)</f>
        <v>Obrero (6)</v>
      </c>
      <c r="C72" s="47"/>
      <c r="D72" s="47"/>
      <c r="E72" s="47"/>
      <c r="F72" s="47"/>
      <c r="G72" s="47"/>
      <c r="H72" s="47"/>
      <c r="I72" s="292">
        <f>K72/J72*100</f>
        <v>175560</v>
      </c>
      <c r="J72" s="293">
        <v>185</v>
      </c>
      <c r="K72" s="294">
        <f>VLOOKUP(A72,'MANO DE OBRA'!A8:D99,4,FALSE)</f>
        <v>324786</v>
      </c>
      <c r="L72" s="50"/>
      <c r="M72" s="434">
        <v>20</v>
      </c>
      <c r="N72" s="395">
        <f>K72/M72</f>
        <v>16239.3</v>
      </c>
      <c r="O72" s="106"/>
    </row>
    <row r="73" spans="1:15">
      <c r="A73" s="147"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2">
        <v>20</v>
      </c>
      <c r="N73" s="395">
        <f>K73/M73</f>
        <v>5334.3121807203988</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45"/>
    </row>
    <row r="78" spans="1:15" ht="15.75" thickBot="1">
      <c r="B78" s="911" t="s">
        <v>953</v>
      </c>
      <c r="C78" s="865"/>
      <c r="D78" s="865"/>
      <c r="E78" s="865"/>
      <c r="F78" s="865"/>
      <c r="G78" s="865"/>
      <c r="H78" s="865"/>
      <c r="I78" s="865"/>
      <c r="J78" s="865"/>
      <c r="K78" s="865"/>
      <c r="L78" s="865"/>
      <c r="M78" s="866"/>
      <c r="N78" s="301">
        <f>SUM(N72:N77)</f>
        <v>21573.612180720396</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115306.03844676464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23061.20768935293</v>
      </c>
      <c r="M85" s="858"/>
      <c r="N85" s="51"/>
    </row>
    <row r="86" spans="1:14">
      <c r="B86" s="89" t="s">
        <v>973</v>
      </c>
      <c r="C86" s="90"/>
      <c r="D86" s="90"/>
      <c r="E86" s="90"/>
      <c r="F86" s="90"/>
      <c r="G86" s="90"/>
      <c r="H86" s="90"/>
      <c r="I86" s="87"/>
      <c r="J86" s="88"/>
      <c r="K86" s="304">
        <v>0.05</v>
      </c>
      <c r="L86" s="857">
        <f>N80*K86</f>
        <v>5765.3019223382325</v>
      </c>
      <c r="M86" s="858"/>
      <c r="N86" s="51"/>
    </row>
    <row r="87" spans="1:14" ht="15.75" thickBot="1">
      <c r="B87" s="91" t="s">
        <v>974</v>
      </c>
      <c r="C87" s="92"/>
      <c r="D87" s="92"/>
      <c r="E87" s="92"/>
      <c r="F87" s="92"/>
      <c r="G87" s="92"/>
      <c r="H87" s="92"/>
      <c r="I87" s="93"/>
      <c r="J87" s="94"/>
      <c r="K87" s="305">
        <v>0.05</v>
      </c>
      <c r="L87" s="859">
        <f>N80*K87</f>
        <v>5765.3019223382325</v>
      </c>
      <c r="M87" s="860"/>
      <c r="N87" s="51"/>
    </row>
    <row r="88" spans="1:14" ht="15.75" thickBot="1">
      <c r="B88" s="822" t="s">
        <v>953</v>
      </c>
      <c r="C88" s="823"/>
      <c r="D88" s="823"/>
      <c r="E88" s="823"/>
      <c r="F88" s="823"/>
      <c r="G88" s="823"/>
      <c r="H88" s="823"/>
      <c r="I88" s="823"/>
      <c r="J88" s="823"/>
      <c r="K88" s="823"/>
      <c r="L88" s="823"/>
      <c r="M88" s="824"/>
      <c r="N88" s="52">
        <f>L85+L86+L87</f>
        <v>34591.811534029395</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149897.84998079404</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2.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1635</v>
      </c>
      <c r="C31" s="81" t="s">
        <v>2091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129</v>
      </c>
      <c r="B36" s="871" t="str">
        <f>VLOOKUP(A36,EQUIPOS!A6:D154,3,FALSE)</f>
        <v xml:space="preserve">Buldozer, Potencia al volante de 140 HP, motor de 2200 RPM, longitud de hoja 4,80m. </v>
      </c>
      <c r="C36" s="872"/>
      <c r="D36" s="872"/>
      <c r="E36" s="872"/>
      <c r="F36" s="872"/>
      <c r="G36" s="872"/>
      <c r="H36" s="873"/>
      <c r="I36" s="267"/>
      <c r="J36" s="268"/>
      <c r="K36" s="269">
        <f>VLOOKUP(A36,EQUIPOS!A6:D163,4,FALSE)</f>
        <v>150181.55477888827</v>
      </c>
      <c r="L36" s="270"/>
      <c r="M36" s="336">
        <v>100</v>
      </c>
      <c r="N36" s="272">
        <f>K36/M36</f>
        <v>1501.8155477888827</v>
      </c>
    </row>
    <row r="37" spans="1:14">
      <c r="A37" s="113" t="s">
        <v>312</v>
      </c>
      <c r="B37" s="871" t="str">
        <f>VLOOKUP(A37,EQUIPOS!A7:D154,3,FALSE)</f>
        <v>Retroexcavadora sobre oruga, potencia 138 HP, balde de 1,5 m3.</v>
      </c>
      <c r="C37" s="872"/>
      <c r="D37" s="872"/>
      <c r="E37" s="872"/>
      <c r="F37" s="872"/>
      <c r="G37" s="872"/>
      <c r="H37" s="873"/>
      <c r="I37" s="421"/>
      <c r="J37" s="422"/>
      <c r="K37" s="269">
        <f>VLOOKUP(A37,EQUIPOS!A7:D164,4,FALSE)</f>
        <v>193090.57042999921</v>
      </c>
      <c r="L37" s="335"/>
      <c r="M37" s="336">
        <v>35</v>
      </c>
      <c r="N37" s="272">
        <f>K37/M37</f>
        <v>5516.8734408571199</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7.6767229862288557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7026.365711632232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46" t="s">
        <v>442</v>
      </c>
      <c r="B48" s="43" t="str">
        <f>VLOOKUP(A48,MATERIALES!A5:D373,3,FALSE)</f>
        <v>Derechos de explotación y/o disposición de materiales</v>
      </c>
      <c r="C48" s="281"/>
      <c r="D48" s="281"/>
      <c r="E48" s="281"/>
      <c r="F48" s="281"/>
      <c r="G48" s="281"/>
      <c r="H48" s="281"/>
      <c r="I48" s="268"/>
      <c r="J48" s="224" t="str">
        <f>VLOOKUP(A48,MATERIALES!A4:D640,2,FALSE)</f>
        <v>m3</v>
      </c>
      <c r="K48" s="282">
        <v>1.3</v>
      </c>
      <c r="L48" s="267"/>
      <c r="M48" s="402">
        <f>VLOOKUP(A48,MATERIALES!A5:D396,4,FALSE)</f>
        <v>4571.4394576630202</v>
      </c>
      <c r="N48" s="272">
        <f>K48*M48</f>
        <v>5942.8712949619267</v>
      </c>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c r="A53" s="146"/>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f>K54*M54</f>
        <v>0</v>
      </c>
    </row>
    <row r="55" spans="1:14" ht="15.75" thickBot="1">
      <c r="B55" s="822" t="s">
        <v>953</v>
      </c>
      <c r="C55" s="823"/>
      <c r="D55" s="823"/>
      <c r="E55" s="823"/>
      <c r="F55" s="823"/>
      <c r="G55" s="823"/>
      <c r="H55" s="823"/>
      <c r="I55" s="823"/>
      <c r="J55" s="823"/>
      <c r="K55" s="823"/>
      <c r="L55" s="823"/>
      <c r="M55" s="824"/>
      <c r="N55" s="394">
        <f>SUM(N48:N54)</f>
        <v>5942.8712949619267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1256</v>
      </c>
      <c r="B60" s="46" t="str">
        <f>VLOOKUP(A60,TRANSPORTE!A5:D117,3,FALSE)</f>
        <v>Transporte de material de excavación</v>
      </c>
      <c r="C60" s="317"/>
      <c r="D60" s="317"/>
      <c r="E60" s="317"/>
      <c r="F60" s="317"/>
      <c r="G60" s="317"/>
      <c r="H60" s="311" t="s">
        <v>1468</v>
      </c>
      <c r="I60" s="279">
        <v>1.3</v>
      </c>
      <c r="J60" s="286">
        <v>1</v>
      </c>
      <c r="K60" s="279">
        <f>I60*J60</f>
        <v>1.3</v>
      </c>
      <c r="L60" s="909">
        <f>VLOOKUP(A60,TRANSPORTE!A5:D117,4,FALSE)</f>
        <v>1234.2754057176401</v>
      </c>
      <c r="M60" s="910"/>
      <c r="N60" s="287">
        <f>K60*L60</f>
        <v>1604.5580274329322</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1604.5580274329322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4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280</v>
      </c>
      <c r="N71" s="395">
        <f>K71/M71</f>
        <v>381.02229862288567</v>
      </c>
      <c r="O71" s="106"/>
    </row>
    <row r="72" spans="1:15">
      <c r="A72" s="147"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2">
        <v>280</v>
      </c>
      <c r="N72" s="395">
        <f>K72/M72</f>
        <v>386.65</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767.67229862288559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15341.467332649976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3068.2934665299954</v>
      </c>
      <c r="M84" s="858"/>
      <c r="N84" s="51"/>
    </row>
    <row r="85" spans="1:14">
      <c r="B85" s="89" t="s">
        <v>973</v>
      </c>
      <c r="C85" s="90"/>
      <c r="D85" s="90"/>
      <c r="E85" s="90"/>
      <c r="F85" s="90"/>
      <c r="G85" s="90"/>
      <c r="H85" s="90"/>
      <c r="I85" s="87"/>
      <c r="J85" s="88"/>
      <c r="K85" s="304">
        <v>0.05</v>
      </c>
      <c r="L85" s="857">
        <f>N79*K85</f>
        <v>767.07336663249885</v>
      </c>
      <c r="M85" s="858"/>
      <c r="N85" s="51"/>
    </row>
    <row r="86" spans="1:14" ht="15.75" thickBot="1">
      <c r="B86" s="91" t="s">
        <v>974</v>
      </c>
      <c r="C86" s="92"/>
      <c r="D86" s="92"/>
      <c r="E86" s="92"/>
      <c r="F86" s="92"/>
      <c r="G86" s="92"/>
      <c r="H86" s="92"/>
      <c r="I86" s="93"/>
      <c r="J86" s="94"/>
      <c r="K86" s="305">
        <v>0.05</v>
      </c>
      <c r="L86" s="859">
        <f>N79*K86</f>
        <v>767.07336663249885</v>
      </c>
      <c r="M86" s="860"/>
      <c r="N86" s="51"/>
    </row>
    <row r="87" spans="1:14" ht="15.75" thickBot="1">
      <c r="B87" s="822" t="s">
        <v>953</v>
      </c>
      <c r="C87" s="823"/>
      <c r="D87" s="823"/>
      <c r="E87" s="823"/>
      <c r="F87" s="823"/>
      <c r="G87" s="823"/>
      <c r="H87" s="823"/>
      <c r="I87" s="823"/>
      <c r="J87" s="823"/>
      <c r="K87" s="823"/>
      <c r="L87" s="823"/>
      <c r="M87" s="824"/>
      <c r="N87" s="52">
        <f>L84+L85+L86</f>
        <v>4602.4401997949926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19943.90753244497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7.75" customHeight="1" thickBot="1">
      <c r="B29" s="71" t="s">
        <v>943</v>
      </c>
      <c r="C29" s="801" t="s">
        <v>944</v>
      </c>
      <c r="D29" s="802"/>
      <c r="E29" s="802"/>
      <c r="F29" s="802"/>
      <c r="G29" s="802"/>
      <c r="H29" s="802"/>
      <c r="I29" s="802"/>
      <c r="J29" s="72"/>
      <c r="K29" s="342" t="s">
        <v>2215</v>
      </c>
      <c r="L29" s="798" t="s">
        <v>945</v>
      </c>
      <c r="M29" s="799"/>
      <c r="N29" s="71" t="s">
        <v>946</v>
      </c>
    </row>
    <row r="30" spans="1:14" ht="15.75" customHeight="1" thickBot="1">
      <c r="A30" t="s">
        <v>1845</v>
      </c>
      <c r="B30" s="80" t="s">
        <v>1636</v>
      </c>
      <c r="C30" s="81" t="s">
        <v>2092</v>
      </c>
      <c r="D30" s="82"/>
      <c r="E30" s="82"/>
      <c r="F30" s="82"/>
      <c r="G30" s="82"/>
      <c r="H30" s="82"/>
      <c r="I30" s="82"/>
      <c r="J30" s="82"/>
      <c r="K30" s="453"/>
      <c r="L30" s="306" t="s">
        <v>387</v>
      </c>
      <c r="M30" s="203"/>
      <c r="N30" s="84"/>
    </row>
    <row r="31" spans="1:14" ht="6" customHeight="1">
      <c r="B31" s="95"/>
      <c r="C31" s="96"/>
      <c r="D31" s="96"/>
      <c r="E31" s="96"/>
      <c r="F31" s="96"/>
      <c r="G31" s="96"/>
      <c r="H31" s="96"/>
      <c r="I31" s="96"/>
      <c r="J31" s="96"/>
      <c r="K31" s="96"/>
      <c r="L31" s="96"/>
      <c r="M31" s="96"/>
      <c r="N31" s="97"/>
    </row>
    <row r="32" spans="1:14">
      <c r="B32" s="58" t="s">
        <v>947</v>
      </c>
      <c r="C32" s="59"/>
      <c r="D32" s="59"/>
      <c r="E32" s="59"/>
      <c r="F32" s="59"/>
      <c r="G32" s="59"/>
      <c r="H32" s="59"/>
      <c r="I32" s="59"/>
      <c r="J32" s="59"/>
      <c r="K32" s="59"/>
      <c r="L32" s="59"/>
      <c r="M32" s="59"/>
      <c r="N32" s="60"/>
    </row>
    <row r="33" spans="1:14" ht="15.75" thickBot="1">
      <c r="B33" s="266"/>
      <c r="C33" s="61"/>
      <c r="D33" s="61"/>
      <c r="E33" s="61"/>
      <c r="F33" s="61"/>
      <c r="G33" s="61"/>
      <c r="H33" s="61"/>
      <c r="I33" s="62"/>
      <c r="J33" s="62"/>
      <c r="K33" s="61"/>
      <c r="L33" s="61"/>
      <c r="M33" s="61"/>
      <c r="N33" s="63"/>
    </row>
    <row r="34" spans="1:14">
      <c r="B34" s="892" t="s">
        <v>944</v>
      </c>
      <c r="C34" s="893"/>
      <c r="D34" s="893"/>
      <c r="E34" s="893"/>
      <c r="F34" s="893"/>
      <c r="G34" s="893"/>
      <c r="H34" s="894"/>
      <c r="I34" s="895" t="s">
        <v>948</v>
      </c>
      <c r="J34" s="896"/>
      <c r="K34" s="69" t="s">
        <v>949</v>
      </c>
      <c r="L34" s="897" t="s">
        <v>950</v>
      </c>
      <c r="M34" s="894"/>
      <c r="N34" s="70" t="s">
        <v>951</v>
      </c>
    </row>
    <row r="35" spans="1:14">
      <c r="A35" s="113" t="s">
        <v>263</v>
      </c>
      <c r="B35" s="871" t="str">
        <f>VLOOKUP(A35,EQUIPOS!A6:D154,3,FALSE)</f>
        <v xml:space="preserve">Motobomba 4 pulgadas
</v>
      </c>
      <c r="C35" s="872"/>
      <c r="D35" s="872"/>
      <c r="E35" s="872"/>
      <c r="F35" s="872"/>
      <c r="G35" s="872"/>
      <c r="H35" s="873"/>
      <c r="I35" s="267"/>
      <c r="J35" s="268"/>
      <c r="K35" s="269">
        <f>VLOOKUP(A35,EQUIPOS!A6:D163,4,FALSE)</f>
        <v>10316.141356894179</v>
      </c>
      <c r="L35" s="270"/>
      <c r="M35" s="336">
        <v>21</v>
      </c>
      <c r="N35" s="272">
        <f>K35/M35</f>
        <v>491.24482651877042</v>
      </c>
    </row>
    <row r="36" spans="1:14">
      <c r="A36" s="113" t="s">
        <v>129</v>
      </c>
      <c r="B36" s="871" t="str">
        <f>VLOOKUP(A36,EQUIPOS!A7:D154,3,FALSE)</f>
        <v xml:space="preserve">Buldozer, Potencia al volante de 140 HP, motor de 2200 RPM, longitud de hoja 4,80m. </v>
      </c>
      <c r="C36" s="872"/>
      <c r="D36" s="872"/>
      <c r="E36" s="872"/>
      <c r="F36" s="872"/>
      <c r="G36" s="872"/>
      <c r="H36" s="873"/>
      <c r="I36" s="421"/>
      <c r="J36" s="422"/>
      <c r="K36" s="269">
        <f>VLOOKUP(A36,EQUIPOS!A7:D164,4,FALSE)</f>
        <v>150181.55477888827</v>
      </c>
      <c r="L36" s="335"/>
      <c r="M36" s="336">
        <v>100</v>
      </c>
      <c r="N36" s="272">
        <f>K36/M36</f>
        <v>1501.8155477888827</v>
      </c>
    </row>
    <row r="37" spans="1:14">
      <c r="A37" s="113" t="s">
        <v>312</v>
      </c>
      <c r="B37" s="871" t="str">
        <f>VLOOKUP(A37,EQUIPOS!A8:D154,3,FALSE)</f>
        <v>Retroexcavadora sobre oruga, potencia 138 HP, balde de 1,5 m3.</v>
      </c>
      <c r="C37" s="872"/>
      <c r="D37" s="872"/>
      <c r="E37" s="872"/>
      <c r="F37" s="872"/>
      <c r="G37" s="872"/>
      <c r="H37" s="873"/>
      <c r="I37" s="328"/>
      <c r="J37" s="330"/>
      <c r="K37" s="269">
        <f>VLOOKUP(A37,EQUIPOS!A8:D165,4,FALSE)</f>
        <v>193090.57042999921</v>
      </c>
      <c r="L37" s="423"/>
      <c r="M37" s="424">
        <v>21</v>
      </c>
      <c r="N37" s="272">
        <f>K37/M37</f>
        <v>9194.7890680952005</v>
      </c>
    </row>
    <row r="38" spans="1:14">
      <c r="B38" s="871"/>
      <c r="C38" s="872"/>
      <c r="D38" s="872"/>
      <c r="E38" s="872"/>
      <c r="F38" s="872"/>
      <c r="G38" s="872"/>
      <c r="H38" s="873"/>
      <c r="I38" s="36"/>
      <c r="J38" s="37"/>
      <c r="K38" s="269"/>
      <c r="L38" s="276"/>
      <c r="M38" s="336"/>
      <c r="N38" s="272"/>
    </row>
    <row r="39" spans="1:14">
      <c r="B39" s="320"/>
      <c r="C39" s="321"/>
      <c r="D39" s="321"/>
      <c r="E39" s="321"/>
      <c r="F39" s="323"/>
      <c r="G39" s="323"/>
      <c r="H39" s="125"/>
      <c r="I39" s="36"/>
      <c r="J39" s="37"/>
      <c r="K39" s="269"/>
      <c r="L39" s="276"/>
      <c r="M39" s="277"/>
      <c r="N39" s="273"/>
    </row>
    <row r="40" spans="1:14">
      <c r="B40" s="879" t="s">
        <v>952</v>
      </c>
      <c r="C40" s="880"/>
      <c r="D40" s="880"/>
      <c r="E40" s="38"/>
      <c r="F40" s="39"/>
      <c r="G40" s="39"/>
      <c r="H40" s="40"/>
      <c r="I40" s="36"/>
      <c r="J40" s="37"/>
      <c r="K40" s="279"/>
      <c r="L40" s="276"/>
      <c r="M40" s="401">
        <v>0.01</v>
      </c>
      <c r="N40" s="344">
        <f>N76*M40</f>
        <v>12.794538310381427</v>
      </c>
    </row>
    <row r="41" spans="1:14" ht="15.75" thickBot="1">
      <c r="B41" s="871"/>
      <c r="C41" s="872"/>
      <c r="D41" s="872"/>
      <c r="E41" s="872"/>
      <c r="F41" s="872"/>
      <c r="G41" s="872"/>
      <c r="H41" s="873"/>
      <c r="I41" s="881"/>
      <c r="J41" s="882"/>
      <c r="K41" s="41"/>
      <c r="L41" s="883"/>
      <c r="M41" s="884"/>
      <c r="N41" s="105"/>
    </row>
    <row r="42" spans="1:14" ht="15.75" thickBot="1">
      <c r="B42" s="822" t="s">
        <v>953</v>
      </c>
      <c r="C42" s="823"/>
      <c r="D42" s="823"/>
      <c r="E42" s="823"/>
      <c r="F42" s="823"/>
      <c r="G42" s="823"/>
      <c r="H42" s="823"/>
      <c r="I42" s="823"/>
      <c r="J42" s="823"/>
      <c r="K42" s="823"/>
      <c r="L42" s="823"/>
      <c r="M42" s="824"/>
      <c r="N42" s="394">
        <f>SUM(N35:N41)</f>
        <v>11200.643980713236</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7" t="s">
        <v>944</v>
      </c>
      <c r="C46" s="868"/>
      <c r="D46" s="868"/>
      <c r="E46" s="868"/>
      <c r="F46" s="868"/>
      <c r="G46" s="868"/>
      <c r="H46" s="868"/>
      <c r="I46" s="902"/>
      <c r="J46" s="315" t="s">
        <v>945</v>
      </c>
      <c r="K46" s="85" t="s">
        <v>946</v>
      </c>
      <c r="L46" s="903" t="s">
        <v>955</v>
      </c>
      <c r="M46" s="902"/>
      <c r="N46" s="86" t="s">
        <v>951</v>
      </c>
    </row>
    <row r="47" spans="1:14">
      <c r="A47" s="146" t="s">
        <v>442</v>
      </c>
      <c r="B47" s="43" t="str">
        <f>VLOOKUP(A47,MATERIALES!A5:D373,3,FALSE)</f>
        <v>Derechos de explotación y/o disposición de materiales</v>
      </c>
      <c r="C47" s="281"/>
      <c r="D47" s="281"/>
      <c r="E47" s="281"/>
      <c r="F47" s="281"/>
      <c r="G47" s="281"/>
      <c r="H47" s="281"/>
      <c r="I47" s="268"/>
      <c r="J47" s="224" t="str">
        <f>VLOOKUP(A47,MATERIALES!A4:D640,2,FALSE)</f>
        <v>m3</v>
      </c>
      <c r="K47" s="282">
        <v>1.3</v>
      </c>
      <c r="L47" s="267"/>
      <c r="M47" s="402">
        <f>VLOOKUP(A47,MATERIALES!A5:D396,4,FALSE)</f>
        <v>4571.4394576630202</v>
      </c>
      <c r="N47" s="272">
        <f>K47*M47</f>
        <v>5942.8712949619267</v>
      </c>
    </row>
    <row r="48" spans="1:14">
      <c r="A48" s="146"/>
      <c r="B48" s="43"/>
      <c r="C48" s="425"/>
      <c r="D48" s="425"/>
      <c r="E48" s="425"/>
      <c r="F48" s="425"/>
      <c r="G48" s="425"/>
      <c r="H48" s="425"/>
      <c r="I48" s="425"/>
      <c r="J48" s="311"/>
      <c r="K48" s="397"/>
      <c r="L48" s="421"/>
      <c r="M48" s="402"/>
      <c r="N48" s="272"/>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2" t="s">
        <v>953</v>
      </c>
      <c r="C54" s="823"/>
      <c r="D54" s="823"/>
      <c r="E54" s="823"/>
      <c r="F54" s="823"/>
      <c r="G54" s="823"/>
      <c r="H54" s="823"/>
      <c r="I54" s="823"/>
      <c r="J54" s="823"/>
      <c r="K54" s="823"/>
      <c r="L54" s="823"/>
      <c r="M54" s="824"/>
      <c r="N54" s="394">
        <f>SUM(N47:N53)</f>
        <v>5942.8712949619267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909">
        <f>VLOOKUP(A59,TRANSPORTE!A5:D117,4,FALSE)</f>
        <v>1234.2754057176401</v>
      </c>
      <c r="M59" s="910"/>
      <c r="N59" s="287">
        <f>K59*L59</f>
        <v>1604.5580274329322</v>
      </c>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1604.5580274329322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s="147"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4">
        <v>168</v>
      </c>
      <c r="N70" s="395">
        <f>K70/M70</f>
        <v>644.41666666666663</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168</v>
      </c>
      <c r="N71" s="395">
        <f>K71/M71</f>
        <v>635.03716437147614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SUM(N70:N75)</f>
        <v>1279.4538310381427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N42+N54+N65+N76</f>
        <v>20027.527134146239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4005.5054268292479</v>
      </c>
      <c r="M83" s="858"/>
      <c r="N83" s="51"/>
    </row>
    <row r="84" spans="1:14">
      <c r="B84" s="89" t="s">
        <v>973</v>
      </c>
      <c r="C84" s="90"/>
      <c r="D84" s="90"/>
      <c r="E84" s="90"/>
      <c r="F84" s="90"/>
      <c r="G84" s="90"/>
      <c r="H84" s="90"/>
      <c r="I84" s="87"/>
      <c r="J84" s="88"/>
      <c r="K84" s="304">
        <v>0.05</v>
      </c>
      <c r="L84" s="857">
        <f>N78*K84</f>
        <v>1001.376356707312</v>
      </c>
      <c r="M84" s="858"/>
      <c r="N84" s="51"/>
    </row>
    <row r="85" spans="1:14" ht="15.75" thickBot="1">
      <c r="B85" s="91" t="s">
        <v>974</v>
      </c>
      <c r="C85" s="92"/>
      <c r="D85" s="92"/>
      <c r="E85" s="92"/>
      <c r="F85" s="92"/>
      <c r="G85" s="92"/>
      <c r="H85" s="92"/>
      <c r="I85" s="93"/>
      <c r="J85" s="94"/>
      <c r="K85" s="305">
        <v>0.05</v>
      </c>
      <c r="L85" s="859">
        <f>N78*K85</f>
        <v>1001.376356707312</v>
      </c>
      <c r="M85" s="860"/>
      <c r="N85" s="51"/>
    </row>
    <row r="86" spans="1:14" ht="15.75" thickBot="1">
      <c r="B86" s="822" t="s">
        <v>953</v>
      </c>
      <c r="C86" s="823"/>
      <c r="D86" s="823"/>
      <c r="E86" s="823"/>
      <c r="F86" s="823"/>
      <c r="G86" s="823"/>
      <c r="H86" s="823"/>
      <c r="I86" s="823"/>
      <c r="J86" s="823"/>
      <c r="K86" s="823"/>
      <c r="L86" s="823"/>
      <c r="M86" s="824"/>
      <c r="N86" s="52">
        <f>L83+L84+L85</f>
        <v>6008.2581402438718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26035.785274390109</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29.25"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1095</v>
      </c>
      <c r="C31" s="81" t="s">
        <v>2093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13194.522312716615</v>
      </c>
      <c r="L36" s="270"/>
      <c r="M36" s="336">
        <v>2.5</v>
      </c>
      <c r="N36" s="272">
        <f>K36/M36</f>
        <v>5277.808925086646</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405.98250000000002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5683.7914250866461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58"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25797.425630756279</v>
      </c>
      <c r="N48" s="272">
        <f>K48*M48</f>
        <v>33536.653319983161</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48.278039394701032</v>
      </c>
      <c r="N49" s="272">
        <f>K49*M49</f>
        <v>1448.3411818410309</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34984.994501824192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09">
        <f>VLOOKUP(A60,TRANSPORTE!A5:D117,4,FALSE)</f>
        <v>1234.2754057176401</v>
      </c>
      <c r="M60" s="910"/>
      <c r="N60" s="287">
        <f>K60*L60</f>
        <v>1604.5580274329322</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1604.5580274329322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8119.65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50392.993954343772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10078.598790868755</v>
      </c>
      <c r="M84" s="858"/>
      <c r="N84" s="51"/>
    </row>
    <row r="85" spans="1:14">
      <c r="B85" s="89" t="s">
        <v>973</v>
      </c>
      <c r="C85" s="90"/>
      <c r="D85" s="90"/>
      <c r="E85" s="90"/>
      <c r="F85" s="90"/>
      <c r="G85" s="90"/>
      <c r="H85" s="90"/>
      <c r="I85" s="87"/>
      <c r="J85" s="88"/>
      <c r="K85" s="304">
        <v>0.05</v>
      </c>
      <c r="L85" s="857">
        <f>N79*K85</f>
        <v>2519.6496977171887</v>
      </c>
      <c r="M85" s="858"/>
      <c r="N85" s="51"/>
    </row>
    <row r="86" spans="1:14" ht="15.75" thickBot="1">
      <c r="B86" s="91" t="s">
        <v>974</v>
      </c>
      <c r="C86" s="92"/>
      <c r="D86" s="92"/>
      <c r="E86" s="92"/>
      <c r="F86" s="92"/>
      <c r="G86" s="92"/>
      <c r="H86" s="92"/>
      <c r="I86" s="93"/>
      <c r="J86" s="94"/>
      <c r="K86" s="305">
        <v>0.05</v>
      </c>
      <c r="L86" s="859">
        <f>N79*K86</f>
        <v>2519.6496977171887</v>
      </c>
      <c r="M86" s="860"/>
      <c r="N86" s="51"/>
    </row>
    <row r="87" spans="1:14" ht="15.75" thickBot="1">
      <c r="B87" s="822" t="s">
        <v>953</v>
      </c>
      <c r="C87" s="823"/>
      <c r="D87" s="823"/>
      <c r="E87" s="823"/>
      <c r="F87" s="823"/>
      <c r="G87" s="823"/>
      <c r="H87" s="823"/>
      <c r="I87" s="823"/>
      <c r="J87" s="823"/>
      <c r="K87" s="823"/>
      <c r="L87" s="823"/>
      <c r="M87" s="824"/>
      <c r="N87" s="52">
        <f>L84+L85+L86</f>
        <v>15117.898186303131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65510.892140646902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1096</v>
      </c>
      <c r="C31" s="81" t="s">
        <v>1637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13194.522312716615</v>
      </c>
      <c r="L36" s="270"/>
      <c r="M36" s="336">
        <v>2.5</v>
      </c>
      <c r="N36" s="272">
        <f>K36/M36</f>
        <v>5277.808925086646</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405.98250000000002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5683.7914250866461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58" t="s">
        <v>540</v>
      </c>
      <c r="B48" s="43" t="str">
        <f>VLOOKUP(A48,MATERIALES!A5:D373,3,FALSE)</f>
        <v>Material de Recebo Para Relleno</v>
      </c>
      <c r="C48" s="281"/>
      <c r="D48" s="281"/>
      <c r="E48" s="281"/>
      <c r="F48" s="281"/>
      <c r="G48" s="281"/>
      <c r="H48" s="281"/>
      <c r="I48" s="268"/>
      <c r="J48" s="224" t="str">
        <f>VLOOKUP(A48,MATERIALES!A4:D640,2,FALSE)</f>
        <v>m3</v>
      </c>
      <c r="K48" s="282">
        <v>1.3</v>
      </c>
      <c r="L48" s="267"/>
      <c r="M48" s="402">
        <f>VLOOKUP(A48,MATERIALES!A5:D396,4,FALSE)</f>
        <v>25797.425630756279</v>
      </c>
      <c r="N48" s="272">
        <f>K48*M48</f>
        <v>33536.653319983161</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48.278039394701032</v>
      </c>
      <c r="N49" s="272">
        <f>K49*M49</f>
        <v>1448.3411818410309</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34984.994501824192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09">
        <f>VLOOKUP(A60,TRANSPORTE!A5:D117,4,FALSE)</f>
        <v>1234.2754057176401</v>
      </c>
      <c r="M60" s="910"/>
      <c r="N60" s="287">
        <f>K60*L60</f>
        <v>1604.5580274329322</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45"/>
    </row>
    <row r="66" spans="1:15" ht="15.75" thickBot="1">
      <c r="B66" s="911" t="s">
        <v>953</v>
      </c>
      <c r="C66" s="865"/>
      <c r="D66" s="865"/>
      <c r="E66" s="865"/>
      <c r="F66" s="865"/>
      <c r="G66" s="865"/>
      <c r="H66" s="865"/>
      <c r="I66" s="865"/>
      <c r="J66" s="865"/>
      <c r="K66" s="865"/>
      <c r="L66" s="865"/>
      <c r="M66" s="866"/>
      <c r="N66" s="104">
        <f>N60+N61+N62+N63+N64</f>
        <v>1604.5580274329322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8119.65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50392.993954343772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10078.598790868755</v>
      </c>
      <c r="M84" s="858"/>
      <c r="N84" s="51"/>
    </row>
    <row r="85" spans="1:14">
      <c r="B85" s="89" t="s">
        <v>973</v>
      </c>
      <c r="C85" s="90"/>
      <c r="D85" s="90"/>
      <c r="E85" s="90"/>
      <c r="F85" s="90"/>
      <c r="G85" s="90"/>
      <c r="H85" s="90"/>
      <c r="I85" s="87"/>
      <c r="J85" s="88"/>
      <c r="K85" s="304">
        <v>0.05</v>
      </c>
      <c r="L85" s="857">
        <f>N79*K85</f>
        <v>2519.6496977171887</v>
      </c>
      <c r="M85" s="858"/>
      <c r="N85" s="51"/>
    </row>
    <row r="86" spans="1:14" ht="15.75" thickBot="1">
      <c r="B86" s="91" t="s">
        <v>974</v>
      </c>
      <c r="C86" s="92"/>
      <c r="D86" s="92"/>
      <c r="E86" s="92"/>
      <c r="F86" s="92"/>
      <c r="G86" s="92"/>
      <c r="H86" s="92"/>
      <c r="I86" s="93"/>
      <c r="J86" s="94"/>
      <c r="K86" s="305">
        <v>0.05</v>
      </c>
      <c r="L86" s="859">
        <f>N79*K86</f>
        <v>2519.6496977171887</v>
      </c>
      <c r="M86" s="860"/>
      <c r="N86" s="51"/>
    </row>
    <row r="87" spans="1:14" ht="15.75" thickBot="1">
      <c r="B87" s="822" t="s">
        <v>953</v>
      </c>
      <c r="C87" s="823"/>
      <c r="D87" s="823"/>
      <c r="E87" s="823"/>
      <c r="F87" s="823"/>
      <c r="G87" s="823"/>
      <c r="H87" s="823"/>
      <c r="I87" s="823"/>
      <c r="J87" s="823"/>
      <c r="K87" s="823"/>
      <c r="L87" s="823"/>
      <c r="M87" s="824"/>
      <c r="N87" s="52">
        <f>L84+L85+L86</f>
        <v>15117.898186303131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65510.892140646902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1638</v>
      </c>
      <c r="C31" s="81" t="s">
        <v>1639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13194.522312716615</v>
      </c>
      <c r="L36" s="270"/>
      <c r="M36" s="336">
        <v>2.5</v>
      </c>
      <c r="N36" s="272">
        <f>K36/M36</f>
        <v>5277.808925086646</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405.98250000000002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5683.7914250866461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58" t="s">
        <v>515</v>
      </c>
      <c r="B48" s="43" t="str">
        <f>VLOOKUP(A48,MATERIALES!A5:D373,3,FALSE)</f>
        <v>Material  Granular Tipo SBG</v>
      </c>
      <c r="C48" s="281"/>
      <c r="D48" s="281"/>
      <c r="E48" s="281"/>
      <c r="F48" s="281"/>
      <c r="G48" s="281"/>
      <c r="H48" s="281"/>
      <c r="I48" s="268"/>
      <c r="J48" s="224" t="str">
        <f>VLOOKUP(A48,MATERIALES!A4:D640,2,FALSE)</f>
        <v>m3</v>
      </c>
      <c r="K48" s="282">
        <v>1.3</v>
      </c>
      <c r="L48" s="267"/>
      <c r="M48" s="402">
        <f>VLOOKUP(A48,MATERIALES!A5:D396,4,FALSE)</f>
        <v>47909.504742833087</v>
      </c>
      <c r="N48" s="272">
        <f>K48*M48</f>
        <v>62282.356165683013</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48.278039394701032</v>
      </c>
      <c r="N49" s="272">
        <f>K49*M49</f>
        <v>1448.3411818410309</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63730.697347524045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09">
        <f>VLOOKUP(A60,TRANSPORTE!A5:D117,4,FALSE)</f>
        <v>1234.2754057176401</v>
      </c>
      <c r="M60" s="910"/>
      <c r="N60" s="287">
        <f>K60*L60</f>
        <v>1604.5580274329322</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1604.5580274329322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8119.65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79138.696800043617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15827.739360008723</v>
      </c>
      <c r="M84" s="858"/>
      <c r="N84" s="51"/>
    </row>
    <row r="85" spans="1:14">
      <c r="B85" s="89" t="s">
        <v>973</v>
      </c>
      <c r="C85" s="90"/>
      <c r="D85" s="90"/>
      <c r="E85" s="90"/>
      <c r="F85" s="90"/>
      <c r="G85" s="90"/>
      <c r="H85" s="90"/>
      <c r="I85" s="87"/>
      <c r="J85" s="88"/>
      <c r="K85" s="304">
        <v>0.05</v>
      </c>
      <c r="L85" s="857">
        <f>N79*K85</f>
        <v>3956.9348400021809</v>
      </c>
      <c r="M85" s="858"/>
      <c r="N85" s="51"/>
    </row>
    <row r="86" spans="1:14" ht="15.75" thickBot="1">
      <c r="B86" s="91" t="s">
        <v>974</v>
      </c>
      <c r="C86" s="92"/>
      <c r="D86" s="92"/>
      <c r="E86" s="92"/>
      <c r="F86" s="92"/>
      <c r="G86" s="92"/>
      <c r="H86" s="92"/>
      <c r="I86" s="93"/>
      <c r="J86" s="94"/>
      <c r="K86" s="305">
        <v>0.05</v>
      </c>
      <c r="L86" s="859">
        <f>N79*K86</f>
        <v>3956.9348400021809</v>
      </c>
      <c r="M86" s="860"/>
      <c r="N86" s="51"/>
    </row>
    <row r="87" spans="1:14" ht="15.75" thickBot="1">
      <c r="B87" s="822" t="s">
        <v>953</v>
      </c>
      <c r="C87" s="823"/>
      <c r="D87" s="823"/>
      <c r="E87" s="823"/>
      <c r="F87" s="823"/>
      <c r="G87" s="823"/>
      <c r="H87" s="823"/>
      <c r="I87" s="823"/>
      <c r="J87" s="823"/>
      <c r="K87" s="823"/>
      <c r="L87" s="823"/>
      <c r="M87" s="824"/>
      <c r="N87" s="52">
        <f>L84+L85+L86</f>
        <v>23741.609040013085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102880.30584005671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8.75" customHeight="1" thickBot="1">
      <c r="A31" t="s">
        <v>1845</v>
      </c>
      <c r="B31" s="80" t="s">
        <v>1640</v>
      </c>
      <c r="C31" s="81" t="s">
        <v>1641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13194.522312716615</v>
      </c>
      <c r="L36" s="270"/>
      <c r="M36" s="336">
        <v>2.5</v>
      </c>
      <c r="N36" s="272">
        <f>K36/M36</f>
        <v>5277.808925086646</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405.98250000000002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5683.7914250866461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58" t="s">
        <v>517</v>
      </c>
      <c r="B48" s="43" t="str">
        <f>VLOOKUP(A48,MATERIALES!A5:D373,3,FALSE)</f>
        <v>Material Granular Tipo  BG</v>
      </c>
      <c r="C48" s="281"/>
      <c r="D48" s="281"/>
      <c r="E48" s="281"/>
      <c r="F48" s="281"/>
      <c r="G48" s="281"/>
      <c r="H48" s="281"/>
      <c r="I48" s="268"/>
      <c r="J48" s="224" t="str">
        <f>VLOOKUP(A48,MATERIALES!A4:D640,2,FALSE)</f>
        <v>m3</v>
      </c>
      <c r="K48" s="282">
        <v>1.3</v>
      </c>
      <c r="L48" s="267"/>
      <c r="M48" s="402">
        <f>VLOOKUP(A48,MATERIALES!A5:D396,4,FALSE)</f>
        <v>60808.217558211225</v>
      </c>
      <c r="N48" s="272">
        <f>K48*M48</f>
        <v>79050.682825674594</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48.278039394701032</v>
      </c>
      <c r="N49" s="272">
        <f>K49*M49</f>
        <v>1448.3411818410309</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80499.024007515618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09">
        <f>VLOOKUP(A60,TRANSPORTE!A5:D117,4,FALSE)</f>
        <v>1234.2754057176401</v>
      </c>
      <c r="M60" s="910"/>
      <c r="N60" s="287">
        <f>K60*L60</f>
        <v>1604.5580274329322</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1604.5580274329322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8119.65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95907.023460035183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19181.404692007036</v>
      </c>
      <c r="M84" s="858"/>
      <c r="N84" s="51"/>
    </row>
    <row r="85" spans="1:14">
      <c r="B85" s="89" t="s">
        <v>973</v>
      </c>
      <c r="C85" s="90"/>
      <c r="D85" s="90"/>
      <c r="E85" s="90"/>
      <c r="F85" s="90"/>
      <c r="G85" s="90"/>
      <c r="H85" s="90"/>
      <c r="I85" s="87"/>
      <c r="J85" s="88"/>
      <c r="K85" s="304">
        <v>0.05</v>
      </c>
      <c r="L85" s="857">
        <f>N79*K85</f>
        <v>4795.351173001759</v>
      </c>
      <c r="M85" s="858"/>
      <c r="N85" s="51"/>
    </row>
    <row r="86" spans="1:14" ht="15.75" thickBot="1">
      <c r="B86" s="91" t="s">
        <v>974</v>
      </c>
      <c r="C86" s="92"/>
      <c r="D86" s="92"/>
      <c r="E86" s="92"/>
      <c r="F86" s="92"/>
      <c r="G86" s="92"/>
      <c r="H86" s="92"/>
      <c r="I86" s="93"/>
      <c r="J86" s="94"/>
      <c r="K86" s="305">
        <v>0.05</v>
      </c>
      <c r="L86" s="859">
        <f>N79*K86</f>
        <v>4795.351173001759</v>
      </c>
      <c r="M86" s="860"/>
      <c r="N86" s="51"/>
    </row>
    <row r="87" spans="1:14" ht="15.75" thickBot="1">
      <c r="B87" s="822" t="s">
        <v>953</v>
      </c>
      <c r="C87" s="823"/>
      <c r="D87" s="823"/>
      <c r="E87" s="823"/>
      <c r="F87" s="823"/>
      <c r="G87" s="823"/>
      <c r="H87" s="823"/>
      <c r="I87" s="823"/>
      <c r="J87" s="823"/>
      <c r="K87" s="823"/>
      <c r="L87" s="823"/>
      <c r="M87" s="824"/>
      <c r="N87" s="52">
        <f>L84+L85+L86</f>
        <v>28772.107038010556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124679.13049804574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8.75" customHeight="1" thickBot="1">
      <c r="A31" t="s">
        <v>1845</v>
      </c>
      <c r="B31" s="80" t="s">
        <v>1642</v>
      </c>
      <c r="C31" s="81" t="s">
        <v>1643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2" t="s">
        <v>944</v>
      </c>
      <c r="C35" s="893"/>
      <c r="D35" s="893"/>
      <c r="E35" s="893"/>
      <c r="F35" s="893"/>
      <c r="G35" s="893"/>
      <c r="H35" s="894"/>
      <c r="I35" s="895" t="s">
        <v>948</v>
      </c>
      <c r="J35" s="896"/>
      <c r="K35" s="69" t="s">
        <v>949</v>
      </c>
      <c r="L35" s="897" t="s">
        <v>950</v>
      </c>
      <c r="M35" s="894"/>
      <c r="N35" s="70" t="s">
        <v>951</v>
      </c>
    </row>
    <row r="36" spans="1:16">
      <c r="A36" s="113"/>
      <c r="B36" s="871"/>
      <c r="C36" s="872"/>
      <c r="D36" s="872"/>
      <c r="E36" s="872"/>
      <c r="F36" s="872"/>
      <c r="G36" s="872"/>
      <c r="H36" s="873"/>
      <c r="I36" s="267"/>
      <c r="J36" s="268"/>
      <c r="K36" s="269"/>
      <c r="L36" s="270"/>
      <c r="M36" s="336"/>
      <c r="N36" s="272"/>
      <c r="P36" s="106"/>
    </row>
    <row r="37" spans="1:16">
      <c r="A37" s="113"/>
      <c r="B37" s="871"/>
      <c r="C37" s="872"/>
      <c r="D37" s="872"/>
      <c r="E37" s="872"/>
      <c r="F37" s="872"/>
      <c r="G37" s="872"/>
      <c r="H37" s="873"/>
      <c r="I37" s="421"/>
      <c r="J37" s="422"/>
      <c r="K37" s="269"/>
      <c r="L37" s="335"/>
      <c r="M37" s="336"/>
      <c r="N37" s="272"/>
      <c r="P37" s="103"/>
    </row>
    <row r="38" spans="1:16">
      <c r="A38" s="113"/>
      <c r="B38" s="871"/>
      <c r="C38" s="872"/>
      <c r="D38" s="872"/>
      <c r="E38" s="872"/>
      <c r="F38" s="872"/>
      <c r="G38" s="872"/>
      <c r="H38" s="873"/>
      <c r="I38" s="328"/>
      <c r="J38" s="330"/>
      <c r="K38" s="269"/>
      <c r="L38" s="423"/>
      <c r="M38" s="424"/>
      <c r="N38" s="272"/>
      <c r="P38" s="106"/>
    </row>
    <row r="39" spans="1:16">
      <c r="B39" s="871"/>
      <c r="C39" s="872"/>
      <c r="D39" s="872"/>
      <c r="E39" s="872"/>
      <c r="F39" s="872"/>
      <c r="G39" s="872"/>
      <c r="H39" s="873"/>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79" t="s">
        <v>952</v>
      </c>
      <c r="C41" s="880"/>
      <c r="D41" s="880"/>
      <c r="E41" s="38"/>
      <c r="F41" s="39"/>
      <c r="G41" s="39"/>
      <c r="H41" s="40"/>
      <c r="I41" s="36"/>
      <c r="J41" s="37"/>
      <c r="K41" s="279"/>
      <c r="L41" s="276"/>
      <c r="M41" s="401">
        <v>0.05</v>
      </c>
      <c r="N41" s="344">
        <f>N77*M41</f>
        <v>405.98250000000002</v>
      </c>
      <c r="P41" s="106"/>
    </row>
    <row r="42" spans="1:16" ht="15.75" thickBot="1">
      <c r="B42" s="871"/>
      <c r="C42" s="872"/>
      <c r="D42" s="872"/>
      <c r="E42" s="872"/>
      <c r="F42" s="872"/>
      <c r="G42" s="872"/>
      <c r="H42" s="873"/>
      <c r="I42" s="881"/>
      <c r="J42" s="882"/>
      <c r="K42" s="41"/>
      <c r="L42" s="883"/>
      <c r="M42" s="884"/>
      <c r="N42" s="105"/>
    </row>
    <row r="43" spans="1:16" ht="15.75" thickBot="1">
      <c r="B43" s="822" t="s">
        <v>953</v>
      </c>
      <c r="C43" s="823"/>
      <c r="D43" s="823"/>
      <c r="E43" s="823"/>
      <c r="F43" s="823"/>
      <c r="G43" s="823"/>
      <c r="H43" s="823"/>
      <c r="I43" s="823"/>
      <c r="J43" s="823"/>
      <c r="K43" s="823"/>
      <c r="L43" s="823"/>
      <c r="M43" s="824"/>
      <c r="N43" s="394">
        <f>SUM(N36:N42)</f>
        <v>405.98250000000002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67" t="s">
        <v>944</v>
      </c>
      <c r="C47" s="868"/>
      <c r="D47" s="868"/>
      <c r="E47" s="868"/>
      <c r="F47" s="868"/>
      <c r="G47" s="868"/>
      <c r="H47" s="868"/>
      <c r="I47" s="902"/>
      <c r="J47" s="315" t="s">
        <v>945</v>
      </c>
      <c r="K47" s="85" t="s">
        <v>946</v>
      </c>
      <c r="L47" s="903" t="s">
        <v>955</v>
      </c>
      <c r="M47" s="902"/>
      <c r="N47" s="86" t="s">
        <v>951</v>
      </c>
    </row>
    <row r="48" spans="1:16">
      <c r="A48" s="158" t="s">
        <v>544</v>
      </c>
      <c r="B48" s="43" t="str">
        <f>VLOOKUP(A48,MATERIALES!A5:D373,3,FALSE)</f>
        <v>Material filtrante (6´´)</v>
      </c>
      <c r="C48" s="281"/>
      <c r="D48" s="281"/>
      <c r="E48" s="281"/>
      <c r="F48" s="281"/>
      <c r="G48" s="281"/>
      <c r="H48" s="281"/>
      <c r="I48" s="268"/>
      <c r="J48" s="224" t="str">
        <f>VLOOKUP(A48,MATERIALES!A4:D640,2,FALSE)</f>
        <v>m3</v>
      </c>
      <c r="K48" s="282">
        <v>1.3</v>
      </c>
      <c r="L48" s="267"/>
      <c r="M48" s="402">
        <f>VLOOKUP(A48,MATERIALES!A5:D396,4,FALSE)</f>
        <v>33168.118668115218</v>
      </c>
      <c r="N48" s="272">
        <f>K48*M48</f>
        <v>43118.554268549786</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43118.554268549786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09">
        <f>VLOOKUP(A60,TRANSPORTE!A5:D117,4,FALSE)</f>
        <v>1234.2754057176401</v>
      </c>
      <c r="M60" s="910"/>
      <c r="N60" s="287">
        <f>K60*L60</f>
        <v>1604.5580274329322</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1604.5580274329322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8119.65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53248.744795982719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10649.748959196544</v>
      </c>
      <c r="M84" s="858"/>
      <c r="N84" s="51"/>
    </row>
    <row r="85" spans="1:14">
      <c r="B85" s="89" t="s">
        <v>973</v>
      </c>
      <c r="C85" s="90"/>
      <c r="D85" s="90"/>
      <c r="E85" s="90"/>
      <c r="F85" s="90"/>
      <c r="G85" s="90"/>
      <c r="H85" s="90"/>
      <c r="I85" s="87"/>
      <c r="J85" s="88"/>
      <c r="K85" s="304">
        <v>0.05</v>
      </c>
      <c r="L85" s="857">
        <f>N79*K85</f>
        <v>2662.437239799136</v>
      </c>
      <c r="M85" s="858"/>
      <c r="N85" s="51"/>
    </row>
    <row r="86" spans="1:14" ht="15.75" thickBot="1">
      <c r="B86" s="91" t="s">
        <v>974</v>
      </c>
      <c r="C86" s="92"/>
      <c r="D86" s="92"/>
      <c r="E86" s="92"/>
      <c r="F86" s="92"/>
      <c r="G86" s="92"/>
      <c r="H86" s="92"/>
      <c r="I86" s="93"/>
      <c r="J86" s="94"/>
      <c r="K86" s="305">
        <v>0.05</v>
      </c>
      <c r="L86" s="859">
        <f>N79*K86</f>
        <v>2662.437239799136</v>
      </c>
      <c r="M86" s="860"/>
      <c r="N86" s="51"/>
    </row>
    <row r="87" spans="1:14" ht="15.75" thickBot="1">
      <c r="B87" s="822" t="s">
        <v>953</v>
      </c>
      <c r="C87" s="823"/>
      <c r="D87" s="823"/>
      <c r="E87" s="823"/>
      <c r="F87" s="823"/>
      <c r="G87" s="823"/>
      <c r="H87" s="823"/>
      <c r="I87" s="823"/>
      <c r="J87" s="823"/>
      <c r="K87" s="823"/>
      <c r="L87" s="823"/>
      <c r="M87" s="824"/>
      <c r="N87" s="52">
        <f>L84+L85+L86</f>
        <v>15974.623438794815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69223.368234777532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1644</v>
      </c>
      <c r="C31" s="81" t="s">
        <v>1645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2" t="s">
        <v>944</v>
      </c>
      <c r="C35" s="893"/>
      <c r="D35" s="893"/>
      <c r="E35" s="893"/>
      <c r="F35" s="893"/>
      <c r="G35" s="893"/>
      <c r="H35" s="894"/>
      <c r="I35" s="895" t="s">
        <v>948</v>
      </c>
      <c r="J35" s="896"/>
      <c r="K35" s="69" t="s">
        <v>949</v>
      </c>
      <c r="L35" s="897" t="s">
        <v>950</v>
      </c>
      <c r="M35" s="894"/>
      <c r="N35" s="70" t="s">
        <v>951</v>
      </c>
    </row>
    <row r="36" spans="1:16">
      <c r="A36" s="113"/>
      <c r="B36" s="871"/>
      <c r="C36" s="872"/>
      <c r="D36" s="872"/>
      <c r="E36" s="872"/>
      <c r="F36" s="872"/>
      <c r="G36" s="872"/>
      <c r="H36" s="873"/>
      <c r="I36" s="267"/>
      <c r="J36" s="268"/>
      <c r="K36" s="269"/>
      <c r="L36" s="270"/>
      <c r="M36" s="336"/>
      <c r="N36" s="272"/>
      <c r="P36" s="106"/>
    </row>
    <row r="37" spans="1:16">
      <c r="A37" s="113"/>
      <c r="B37" s="871"/>
      <c r="C37" s="872"/>
      <c r="D37" s="872"/>
      <c r="E37" s="872"/>
      <c r="F37" s="872"/>
      <c r="G37" s="872"/>
      <c r="H37" s="873"/>
      <c r="I37" s="421"/>
      <c r="J37" s="422"/>
      <c r="K37" s="269"/>
      <c r="L37" s="335"/>
      <c r="M37" s="336"/>
      <c r="N37" s="272"/>
      <c r="P37" s="103"/>
    </row>
    <row r="38" spans="1:16">
      <c r="A38" s="113"/>
      <c r="B38" s="871"/>
      <c r="C38" s="872"/>
      <c r="D38" s="872"/>
      <c r="E38" s="872"/>
      <c r="F38" s="872"/>
      <c r="G38" s="872"/>
      <c r="H38" s="873"/>
      <c r="I38" s="328"/>
      <c r="J38" s="330"/>
      <c r="K38" s="269"/>
      <c r="L38" s="423"/>
      <c r="M38" s="424"/>
      <c r="N38" s="272"/>
      <c r="P38" s="106"/>
    </row>
    <row r="39" spans="1:16">
      <c r="B39" s="871"/>
      <c r="C39" s="872"/>
      <c r="D39" s="872"/>
      <c r="E39" s="872"/>
      <c r="F39" s="872"/>
      <c r="G39" s="872"/>
      <c r="H39" s="873"/>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79" t="s">
        <v>952</v>
      </c>
      <c r="C41" s="880"/>
      <c r="D41" s="880"/>
      <c r="E41" s="38"/>
      <c r="F41" s="39"/>
      <c r="G41" s="39"/>
      <c r="H41" s="40"/>
      <c r="I41" s="36"/>
      <c r="J41" s="37"/>
      <c r="K41" s="279"/>
      <c r="L41" s="276"/>
      <c r="M41" s="401">
        <v>0.05</v>
      </c>
      <c r="N41" s="344">
        <f>N77*M41</f>
        <v>405.98250000000002</v>
      </c>
      <c r="P41" s="106"/>
    </row>
    <row r="42" spans="1:16" ht="15.75" thickBot="1">
      <c r="B42" s="871"/>
      <c r="C42" s="872"/>
      <c r="D42" s="872"/>
      <c r="E42" s="872"/>
      <c r="F42" s="872"/>
      <c r="G42" s="872"/>
      <c r="H42" s="873"/>
      <c r="I42" s="881"/>
      <c r="J42" s="882"/>
      <c r="K42" s="41"/>
      <c r="L42" s="883"/>
      <c r="M42" s="884"/>
      <c r="N42" s="105"/>
    </row>
    <row r="43" spans="1:16" ht="15.75" thickBot="1">
      <c r="B43" s="822" t="s">
        <v>953</v>
      </c>
      <c r="C43" s="823"/>
      <c r="D43" s="823"/>
      <c r="E43" s="823"/>
      <c r="F43" s="823"/>
      <c r="G43" s="823"/>
      <c r="H43" s="823"/>
      <c r="I43" s="823"/>
      <c r="J43" s="823"/>
      <c r="K43" s="823"/>
      <c r="L43" s="823"/>
      <c r="M43" s="824"/>
      <c r="N43" s="394">
        <f>SUM(N36:N42)</f>
        <v>405.98250000000002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67" t="s">
        <v>944</v>
      </c>
      <c r="C47" s="868"/>
      <c r="D47" s="868"/>
      <c r="E47" s="868"/>
      <c r="F47" s="868"/>
      <c r="G47" s="868"/>
      <c r="H47" s="868"/>
      <c r="I47" s="902"/>
      <c r="J47" s="315" t="s">
        <v>945</v>
      </c>
      <c r="K47" s="85" t="s">
        <v>946</v>
      </c>
      <c r="L47" s="903" t="s">
        <v>955</v>
      </c>
      <c r="M47" s="902"/>
      <c r="N47" s="86" t="s">
        <v>951</v>
      </c>
    </row>
    <row r="48" spans="1:16">
      <c r="A48" s="158" t="s">
        <v>474</v>
      </c>
      <c r="B48" s="43" t="str">
        <f>VLOOKUP(A48,MATERIALES!A5:D373,3,FALSE)</f>
        <v>Gravilla</v>
      </c>
      <c r="C48" s="281"/>
      <c r="D48" s="281"/>
      <c r="E48" s="281"/>
      <c r="F48" s="281"/>
      <c r="G48" s="281"/>
      <c r="H48" s="281"/>
      <c r="I48" s="268"/>
      <c r="J48" s="224" t="str">
        <f>VLOOKUP(A48,MATERIALES!A4:D640,2,FALSE)</f>
        <v>m3</v>
      </c>
      <c r="K48" s="282">
        <v>1.3</v>
      </c>
      <c r="L48" s="267"/>
      <c r="M48" s="402">
        <f>VLOOKUP(A48,MATERIALES!A5:D396,4,FALSE)</f>
        <v>60071.148254475331</v>
      </c>
      <c r="N48" s="272">
        <f>K48*M48</f>
        <v>78092.492730817932</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78092.492730817932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09">
        <f>VLOOKUP(A60,TRANSPORTE!A5:D117,4,FALSE)</f>
        <v>1234.2754057176401</v>
      </c>
      <c r="M60" s="910"/>
      <c r="N60" s="287">
        <f>K60*L60</f>
        <v>1604.5580274329322</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1604.5580274329322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8119.65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88222.68325825085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17644.536651650171</v>
      </c>
      <c r="M84" s="858"/>
      <c r="N84" s="51"/>
    </row>
    <row r="85" spans="1:14">
      <c r="B85" s="89" t="s">
        <v>973</v>
      </c>
      <c r="C85" s="90"/>
      <c r="D85" s="90"/>
      <c r="E85" s="90"/>
      <c r="F85" s="90"/>
      <c r="G85" s="90"/>
      <c r="H85" s="90"/>
      <c r="I85" s="87"/>
      <c r="J85" s="88"/>
      <c r="K85" s="304">
        <v>0.05</v>
      </c>
      <c r="L85" s="857">
        <f>N79*K85</f>
        <v>4411.1341629125427</v>
      </c>
      <c r="M85" s="858"/>
      <c r="N85" s="51"/>
    </row>
    <row r="86" spans="1:14" ht="15.75" thickBot="1">
      <c r="B86" s="91" t="s">
        <v>974</v>
      </c>
      <c r="C86" s="92"/>
      <c r="D86" s="92"/>
      <c r="E86" s="92"/>
      <c r="F86" s="92"/>
      <c r="G86" s="92"/>
      <c r="H86" s="92"/>
      <c r="I86" s="93"/>
      <c r="J86" s="94"/>
      <c r="K86" s="305">
        <v>0.05</v>
      </c>
      <c r="L86" s="859">
        <f>N79*K86</f>
        <v>4411.1341629125427</v>
      </c>
      <c r="M86" s="860"/>
      <c r="N86" s="51"/>
    </row>
    <row r="87" spans="1:14" ht="15.75" thickBot="1">
      <c r="B87" s="822" t="s">
        <v>953</v>
      </c>
      <c r="C87" s="823"/>
      <c r="D87" s="823"/>
      <c r="E87" s="823"/>
      <c r="F87" s="823"/>
      <c r="G87" s="823"/>
      <c r="H87" s="823"/>
      <c r="I87" s="823"/>
      <c r="J87" s="823"/>
      <c r="K87" s="823"/>
      <c r="L87" s="823"/>
      <c r="M87" s="824"/>
      <c r="N87" s="52">
        <f>L84+L85+L86</f>
        <v>26466.804977475254</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114689.48823572611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1646</v>
      </c>
      <c r="C31" s="81" t="s">
        <v>1647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2" t="s">
        <v>944</v>
      </c>
      <c r="C35" s="893"/>
      <c r="D35" s="893"/>
      <c r="E35" s="893"/>
      <c r="F35" s="893"/>
      <c r="G35" s="893"/>
      <c r="H35" s="894"/>
      <c r="I35" s="895" t="s">
        <v>948</v>
      </c>
      <c r="J35" s="896"/>
      <c r="K35" s="69" t="s">
        <v>949</v>
      </c>
      <c r="L35" s="897" t="s">
        <v>950</v>
      </c>
      <c r="M35" s="894"/>
      <c r="N35" s="70" t="s">
        <v>951</v>
      </c>
    </row>
    <row r="36" spans="1:16">
      <c r="A36" s="113"/>
      <c r="B36" s="871"/>
      <c r="C36" s="872"/>
      <c r="D36" s="872"/>
      <c r="E36" s="872"/>
      <c r="F36" s="872"/>
      <c r="G36" s="872"/>
      <c r="H36" s="873"/>
      <c r="I36" s="267"/>
      <c r="J36" s="268"/>
      <c r="K36" s="269"/>
      <c r="L36" s="270"/>
      <c r="M36" s="336"/>
      <c r="N36" s="272"/>
      <c r="P36" s="106"/>
    </row>
    <row r="37" spans="1:16">
      <c r="A37" s="113"/>
      <c r="B37" s="871"/>
      <c r="C37" s="872"/>
      <c r="D37" s="872"/>
      <c r="E37" s="872"/>
      <c r="F37" s="872"/>
      <c r="G37" s="872"/>
      <c r="H37" s="873"/>
      <c r="I37" s="421"/>
      <c r="J37" s="422"/>
      <c r="K37" s="269"/>
      <c r="L37" s="335"/>
      <c r="M37" s="336"/>
      <c r="N37" s="272"/>
      <c r="P37" s="103"/>
    </row>
    <row r="38" spans="1:16">
      <c r="A38" s="113"/>
      <c r="B38" s="871"/>
      <c r="C38" s="872"/>
      <c r="D38" s="872"/>
      <c r="E38" s="872"/>
      <c r="F38" s="872"/>
      <c r="G38" s="872"/>
      <c r="H38" s="873"/>
      <c r="I38" s="328"/>
      <c r="J38" s="330"/>
      <c r="K38" s="269"/>
      <c r="L38" s="423"/>
      <c r="M38" s="424"/>
      <c r="N38" s="272"/>
      <c r="P38" s="106"/>
    </row>
    <row r="39" spans="1:16">
      <c r="B39" s="871"/>
      <c r="C39" s="872"/>
      <c r="D39" s="872"/>
      <c r="E39" s="872"/>
      <c r="F39" s="872"/>
      <c r="G39" s="872"/>
      <c r="H39" s="873"/>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79" t="s">
        <v>952</v>
      </c>
      <c r="C41" s="880"/>
      <c r="D41" s="880"/>
      <c r="E41" s="38"/>
      <c r="F41" s="39"/>
      <c r="G41" s="39"/>
      <c r="H41" s="40"/>
      <c r="I41" s="36"/>
      <c r="J41" s="37"/>
      <c r="K41" s="279"/>
      <c r="L41" s="276"/>
      <c r="M41" s="401">
        <v>0.05</v>
      </c>
      <c r="N41" s="344">
        <f>N77*M41</f>
        <v>270.65500000000003</v>
      </c>
      <c r="P41" s="106"/>
    </row>
    <row r="42" spans="1:16" ht="15.75" thickBot="1">
      <c r="B42" s="871"/>
      <c r="C42" s="872"/>
      <c r="D42" s="872"/>
      <c r="E42" s="872"/>
      <c r="F42" s="872"/>
      <c r="G42" s="872"/>
      <c r="H42" s="873"/>
      <c r="I42" s="881"/>
      <c r="J42" s="882"/>
      <c r="K42" s="41"/>
      <c r="L42" s="883"/>
      <c r="M42" s="884"/>
      <c r="N42" s="105"/>
    </row>
    <row r="43" spans="1:16" ht="15.75" thickBot="1">
      <c r="B43" s="822" t="s">
        <v>953</v>
      </c>
      <c r="C43" s="823"/>
      <c r="D43" s="823"/>
      <c r="E43" s="823"/>
      <c r="F43" s="823"/>
      <c r="G43" s="823"/>
      <c r="H43" s="823"/>
      <c r="I43" s="823"/>
      <c r="J43" s="823"/>
      <c r="K43" s="823"/>
      <c r="L43" s="823"/>
      <c r="M43" s="824"/>
      <c r="N43" s="394">
        <f>SUM(N36:N42)</f>
        <v>270.65500000000003</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67" t="s">
        <v>944</v>
      </c>
      <c r="C47" s="868"/>
      <c r="D47" s="868"/>
      <c r="E47" s="868"/>
      <c r="F47" s="868"/>
      <c r="G47" s="868"/>
      <c r="H47" s="868"/>
      <c r="I47" s="902"/>
      <c r="J47" s="315" t="s">
        <v>945</v>
      </c>
      <c r="K47" s="85" t="s">
        <v>946</v>
      </c>
      <c r="L47" s="903" t="s">
        <v>955</v>
      </c>
      <c r="M47" s="902"/>
      <c r="N47" s="86" t="s">
        <v>951</v>
      </c>
    </row>
    <row r="48" spans="1:16">
      <c r="A48" s="161" t="s">
        <v>802</v>
      </c>
      <c r="B48" s="43" t="str">
        <f>VLOOKUP(A48,MATERIALES!A5:D373,3,FALSE)</f>
        <v>Arena lavada</v>
      </c>
      <c r="C48" s="281"/>
      <c r="D48" s="281"/>
      <c r="E48" s="281"/>
      <c r="F48" s="281"/>
      <c r="G48" s="281"/>
      <c r="H48" s="281"/>
      <c r="I48" s="268"/>
      <c r="J48" s="224" t="str">
        <f>VLOOKUP(A48,MATERIALES!A4:D640,2,FALSE)</f>
        <v>m3</v>
      </c>
      <c r="K48" s="282">
        <v>1.3</v>
      </c>
      <c r="L48" s="267"/>
      <c r="M48" s="402">
        <f>VLOOKUP(A48,MATERIALES!A5:D396,4,FALSE)</f>
        <v>56754.33638766381</v>
      </c>
      <c r="N48" s="272">
        <f>K48*M48</f>
        <v>73780.637303962954</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73780.637303962954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09">
        <f>VLOOKUP(A60,TRANSPORTE!A5:D117,4,FALSE)</f>
        <v>1234.2754057176401</v>
      </c>
      <c r="M60" s="910"/>
      <c r="N60" s="287">
        <f>K60*L60</f>
        <v>1604.5580274329322</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1604.5580274329322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20</v>
      </c>
      <c r="N71" s="395">
        <f>K71/M71</f>
        <v>5413.1</v>
      </c>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5413.1</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81068.950331395885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16213.790066279178</v>
      </c>
      <c r="M84" s="858"/>
      <c r="N84" s="51"/>
    </row>
    <row r="85" spans="1:14">
      <c r="B85" s="89" t="s">
        <v>973</v>
      </c>
      <c r="C85" s="90"/>
      <c r="D85" s="90"/>
      <c r="E85" s="90"/>
      <c r="F85" s="90"/>
      <c r="G85" s="90"/>
      <c r="H85" s="90"/>
      <c r="I85" s="87"/>
      <c r="J85" s="88"/>
      <c r="K85" s="304">
        <v>0.05</v>
      </c>
      <c r="L85" s="857">
        <f>N79*K85</f>
        <v>4053.4475165697945</v>
      </c>
      <c r="M85" s="858"/>
      <c r="N85" s="51"/>
    </row>
    <row r="86" spans="1:14" ht="15.75" thickBot="1">
      <c r="B86" s="91" t="s">
        <v>974</v>
      </c>
      <c r="C86" s="92"/>
      <c r="D86" s="92"/>
      <c r="E86" s="92"/>
      <c r="F86" s="92"/>
      <c r="G86" s="92"/>
      <c r="H86" s="92"/>
      <c r="I86" s="93"/>
      <c r="J86" s="94"/>
      <c r="K86" s="305">
        <v>0.05</v>
      </c>
      <c r="L86" s="859">
        <f>N79*K86</f>
        <v>4053.4475165697945</v>
      </c>
      <c r="M86" s="860"/>
      <c r="N86" s="51"/>
    </row>
    <row r="87" spans="1:14" ht="15.75" thickBot="1">
      <c r="B87" s="822" t="s">
        <v>953</v>
      </c>
      <c r="C87" s="823"/>
      <c r="D87" s="823"/>
      <c r="E87" s="823"/>
      <c r="F87" s="823"/>
      <c r="G87" s="823"/>
      <c r="H87" s="823"/>
      <c r="I87" s="823"/>
      <c r="J87" s="823"/>
      <c r="K87" s="823"/>
      <c r="L87" s="823"/>
      <c r="M87" s="824"/>
      <c r="N87" s="52">
        <f>L84+L85+L86</f>
        <v>24320.685099418766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105389.63543081465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1097</v>
      </c>
      <c r="C31" s="81" t="s">
        <v>2095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228</v>
      </c>
      <c r="B36" s="871" t="str">
        <f>VLOOKUP(A36,EQUIPOS!A6:D154,3,FALSE)</f>
        <v xml:space="preserve">Formaleta metálica (concreto hidráulico)
</v>
      </c>
      <c r="C36" s="872"/>
      <c r="D36" s="872"/>
      <c r="E36" s="872"/>
      <c r="F36" s="872"/>
      <c r="G36" s="872"/>
      <c r="H36" s="873"/>
      <c r="I36" s="267"/>
      <c r="J36" s="268"/>
      <c r="K36" s="269">
        <f>VLOOKUP(A36,EQUIPOS!A6:D163,4,FALSE)</f>
        <v>4725.3860128679589</v>
      </c>
      <c r="L36" s="270"/>
      <c r="M36" s="271">
        <v>2</v>
      </c>
      <c r="N36" s="272">
        <f>K36/M36</f>
        <v>2362.6930064339795</v>
      </c>
    </row>
    <row r="37" spans="1:14">
      <c r="A37" s="113" t="s">
        <v>282</v>
      </c>
      <c r="B37" s="871" t="str">
        <f>VLOOKUP(A37,EQUIPOS!A7:D154,3,FALSE)</f>
        <v>Piloteadora potencia 250KW, RPM 1800, fuerza elevadora 200KN</v>
      </c>
      <c r="C37" s="872"/>
      <c r="D37" s="872"/>
      <c r="E37" s="872"/>
      <c r="F37" s="872"/>
      <c r="G37" s="872"/>
      <c r="H37" s="873"/>
      <c r="I37" s="421"/>
      <c r="J37" s="422"/>
      <c r="K37" s="269">
        <f>VLOOKUP(A37,EQUIPOS!A7:D164,4,FALSE)</f>
        <v>600726.21911555307</v>
      </c>
      <c r="L37" s="335"/>
      <c r="M37" s="336">
        <v>4</v>
      </c>
      <c r="N37" s="272">
        <f>K37/M37</f>
        <v>150181.55477888827</v>
      </c>
    </row>
    <row r="38" spans="1:14">
      <c r="A38" s="113" t="s">
        <v>363</v>
      </c>
      <c r="B38" s="871" t="str">
        <f>VLOOKUP(A38,EQUIPOS!A8:D154,3,FALSE)</f>
        <v>Vibrador de concreto, Motor de 3 hp a 18.000 rpm Mangueras de 4 mt</v>
      </c>
      <c r="C38" s="872"/>
      <c r="D38" s="872"/>
      <c r="E38" s="872"/>
      <c r="F38" s="872"/>
      <c r="G38" s="872"/>
      <c r="H38" s="873"/>
      <c r="I38" s="328"/>
      <c r="J38" s="330"/>
      <c r="K38" s="269">
        <f>VLOOKUP(A38,EQUIPOS!A8:D165,4,FALSE)</f>
        <v>7618.103011797175</v>
      </c>
      <c r="L38" s="423"/>
      <c r="M38" s="424">
        <v>2</v>
      </c>
      <c r="N38" s="272">
        <f>K38/M38</f>
        <v>3809.0515058985875</v>
      </c>
    </row>
    <row r="39" spans="1:14">
      <c r="B39" s="871"/>
      <c r="C39" s="872"/>
      <c r="D39" s="872"/>
      <c r="E39" s="878"/>
      <c r="F39" s="872"/>
      <c r="G39" s="872"/>
      <c r="H39" s="873"/>
      <c r="I39" s="36"/>
      <c r="J39" s="37"/>
      <c r="K39" s="274"/>
      <c r="L39" s="276"/>
      <c r="M39" s="277"/>
      <c r="N39" s="278"/>
    </row>
    <row r="40" spans="1:14">
      <c r="B40" s="879" t="s">
        <v>952</v>
      </c>
      <c r="C40" s="880"/>
      <c r="D40" s="880"/>
      <c r="E40" s="38"/>
      <c r="F40" s="39"/>
      <c r="G40" s="39"/>
      <c r="H40" s="40"/>
      <c r="I40" s="36"/>
      <c r="J40" s="37"/>
      <c r="K40" s="279"/>
      <c r="L40" s="276"/>
      <c r="M40" s="401">
        <v>0.1</v>
      </c>
      <c r="N40" s="344">
        <f>N76*M40</f>
        <v>1240.0887785492826</v>
      </c>
    </row>
    <row r="41" spans="1:14" ht="15.75" thickBot="1">
      <c r="B41" s="871"/>
      <c r="C41" s="872"/>
      <c r="D41" s="872"/>
      <c r="E41" s="872"/>
      <c r="F41" s="872"/>
      <c r="G41" s="872"/>
      <c r="H41" s="873"/>
      <c r="I41" s="881"/>
      <c r="J41" s="882"/>
      <c r="K41" s="41"/>
      <c r="L41" s="883"/>
      <c r="M41" s="884"/>
      <c r="N41" s="105"/>
    </row>
    <row r="42" spans="1:14" ht="15.75" thickBot="1">
      <c r="B42" s="822" t="s">
        <v>953</v>
      </c>
      <c r="C42" s="823"/>
      <c r="D42" s="823"/>
      <c r="E42" s="823"/>
      <c r="F42" s="823"/>
      <c r="G42" s="823"/>
      <c r="H42" s="823"/>
      <c r="I42" s="823"/>
      <c r="J42" s="823"/>
      <c r="K42" s="823"/>
      <c r="L42" s="823"/>
      <c r="M42" s="824"/>
      <c r="N42" s="394">
        <f>SUM(N36:N41)</f>
        <v>157593.38806977012</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7" t="s">
        <v>944</v>
      </c>
      <c r="C46" s="868"/>
      <c r="D46" s="868"/>
      <c r="E46" s="868"/>
      <c r="F46" s="868"/>
      <c r="G46" s="868"/>
      <c r="H46" s="868"/>
      <c r="I46" s="902"/>
      <c r="J46" s="315" t="s">
        <v>945</v>
      </c>
      <c r="K46" s="85" t="s">
        <v>946</v>
      </c>
      <c r="L46" s="903" t="s">
        <v>955</v>
      </c>
      <c r="M46" s="902"/>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3493.7084997081361</v>
      </c>
      <c r="N47" s="272">
        <f>K47*M47</f>
        <v>41488.557855446386</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5904.6621922282447</v>
      </c>
      <c r="N48" s="272">
        <f>K48*M48</f>
        <v>2952.3310961141224</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5115.0072220837264</v>
      </c>
      <c r="N49" s="272">
        <f>K49*M49</f>
        <v>2557.5036110418632</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469784.38798353903</v>
      </c>
      <c r="N50" s="272">
        <f>K50*M50</f>
        <v>61986.589646531065</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2" t="s">
        <v>953</v>
      </c>
      <c r="C54" s="823"/>
      <c r="D54" s="823"/>
      <c r="E54" s="823"/>
      <c r="F54" s="823"/>
      <c r="G54" s="823"/>
      <c r="H54" s="823"/>
      <c r="I54" s="823"/>
      <c r="J54" s="823"/>
      <c r="K54" s="823"/>
      <c r="L54" s="823"/>
      <c r="M54" s="824"/>
      <c r="N54" s="394">
        <f>SUM(N47:N53)</f>
        <v>108984.98220913345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909">
        <f>VLOOKUP(A59,TRANSPORTE!A5:D117,4,FALSE)</f>
        <v>39.95152406385742</v>
      </c>
      <c r="M59" s="910"/>
      <c r="N59" s="287">
        <f>K59*L59</f>
        <v>1.997576203192871</v>
      </c>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1.997576203192871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s="162"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4">
        <v>47.058819999999997</v>
      </c>
      <c r="N70" s="395">
        <f>K70/M70</f>
        <v>2300.5676725425756</v>
      </c>
      <c r="O70" s="106"/>
    </row>
    <row r="71" spans="1:15">
      <c r="A71" s="162"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432">
        <v>32</v>
      </c>
      <c r="N71" s="395">
        <f>K71/M71</f>
        <v>6766.375</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12400.887785492825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N42+N54+N65+N76</f>
        <v>278981.25564059959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55796.251128119919</v>
      </c>
      <c r="M83" s="858"/>
      <c r="N83" s="51"/>
    </row>
    <row r="84" spans="1:14">
      <c r="B84" s="89" t="s">
        <v>973</v>
      </c>
      <c r="C84" s="90"/>
      <c r="D84" s="90"/>
      <c r="E84" s="90"/>
      <c r="F84" s="90"/>
      <c r="G84" s="90"/>
      <c r="H84" s="90"/>
      <c r="I84" s="87"/>
      <c r="J84" s="88"/>
      <c r="K84" s="304">
        <v>0.05</v>
      </c>
      <c r="L84" s="857">
        <f>N78*K84</f>
        <v>13949.06278202998</v>
      </c>
      <c r="M84" s="858"/>
      <c r="N84" s="51"/>
    </row>
    <row r="85" spans="1:14" ht="15.75" thickBot="1">
      <c r="B85" s="91" t="s">
        <v>974</v>
      </c>
      <c r="C85" s="92"/>
      <c r="D85" s="92"/>
      <c r="E85" s="92"/>
      <c r="F85" s="92"/>
      <c r="G85" s="92"/>
      <c r="H85" s="92"/>
      <c r="I85" s="93"/>
      <c r="J85" s="94"/>
      <c r="K85" s="305">
        <v>0.05</v>
      </c>
      <c r="L85" s="859">
        <f>N78*K85</f>
        <v>13949.06278202998</v>
      </c>
      <c r="M85" s="860"/>
      <c r="N85" s="51"/>
    </row>
    <row r="86" spans="1:14" ht="15.75" thickBot="1">
      <c r="B86" s="822" t="s">
        <v>953</v>
      </c>
      <c r="C86" s="823"/>
      <c r="D86" s="823"/>
      <c r="E86" s="823"/>
      <c r="F86" s="823"/>
      <c r="G86" s="823"/>
      <c r="H86" s="823"/>
      <c r="I86" s="823"/>
      <c r="J86" s="823"/>
      <c r="K86" s="823"/>
      <c r="L86" s="823"/>
      <c r="M86" s="824"/>
      <c r="N86" s="52">
        <f>L83+L84+L85</f>
        <v>83694.376692179882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362675.63233277947</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15" customHeight="1">
      <c r="B107" s="969" t="s">
        <v>2219</v>
      </c>
      <c r="C107" s="970"/>
      <c r="D107" s="970"/>
      <c r="E107" s="970"/>
      <c r="F107" s="970"/>
      <c r="G107" s="970"/>
      <c r="H107" s="970"/>
      <c r="I107" s="970"/>
      <c r="J107" s="970"/>
      <c r="K107" s="970"/>
      <c r="L107" s="970"/>
      <c r="M107" s="970"/>
      <c r="N107" s="971"/>
    </row>
    <row r="108" spans="2:14" ht="30.75" customHeight="1">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1098</v>
      </c>
      <c r="C31" s="81" t="s">
        <v>1879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228</v>
      </c>
      <c r="B36" s="871" t="str">
        <f>VLOOKUP(A36,EQUIPOS!A6:D154,3,FALSE)</f>
        <v xml:space="preserve">Formaleta metálica (concreto hidráulico)
</v>
      </c>
      <c r="C36" s="872"/>
      <c r="D36" s="872"/>
      <c r="E36" s="872"/>
      <c r="F36" s="872"/>
      <c r="G36" s="872"/>
      <c r="H36" s="873"/>
      <c r="I36" s="267"/>
      <c r="J36" s="268"/>
      <c r="K36" s="269">
        <f>VLOOKUP(A36,EQUIPOS!A6:D163,4,FALSE)</f>
        <v>4725.3860128679589</v>
      </c>
      <c r="L36" s="270"/>
      <c r="M36" s="271">
        <v>2</v>
      </c>
      <c r="N36" s="272">
        <f>K36/M36</f>
        <v>2362.6930064339795</v>
      </c>
    </row>
    <row r="37" spans="1:14">
      <c r="A37" s="113" t="s">
        <v>282</v>
      </c>
      <c r="B37" s="871" t="str">
        <f>VLOOKUP(A37,EQUIPOS!A7:D154,3,FALSE)</f>
        <v>Piloteadora potencia 250KW, RPM 1800, fuerza elevadora 200KN</v>
      </c>
      <c r="C37" s="872"/>
      <c r="D37" s="872"/>
      <c r="E37" s="872"/>
      <c r="F37" s="872"/>
      <c r="G37" s="872"/>
      <c r="H37" s="873"/>
      <c r="I37" s="421"/>
      <c r="J37" s="422"/>
      <c r="K37" s="269">
        <f>VLOOKUP(A37,EQUIPOS!A7:D164,4,FALSE)</f>
        <v>600726.21911555307</v>
      </c>
      <c r="L37" s="335"/>
      <c r="M37" s="336">
        <v>4</v>
      </c>
      <c r="N37" s="272">
        <f>K37/M37</f>
        <v>150181.55477888827</v>
      </c>
    </row>
    <row r="38" spans="1:14">
      <c r="A38" s="113" t="s">
        <v>363</v>
      </c>
      <c r="B38" s="871" t="str">
        <f>VLOOKUP(A38,EQUIPOS!A8:D154,3,FALSE)</f>
        <v>Vibrador de concreto, Motor de 3 hp a 18.000 rpm Mangueras de 4 mt</v>
      </c>
      <c r="C38" s="872"/>
      <c r="D38" s="872"/>
      <c r="E38" s="872"/>
      <c r="F38" s="872"/>
      <c r="G38" s="872"/>
      <c r="H38" s="873"/>
      <c r="I38" s="328"/>
      <c r="J38" s="330"/>
      <c r="K38" s="269">
        <f>VLOOKUP(A38,EQUIPOS!A8:D165,4,FALSE)</f>
        <v>7618.103011797175</v>
      </c>
      <c r="L38" s="423"/>
      <c r="M38" s="424">
        <v>2</v>
      </c>
      <c r="N38" s="272">
        <f>K38/M38</f>
        <v>3809.0515058985875</v>
      </c>
    </row>
    <row r="39" spans="1:14">
      <c r="B39" s="871"/>
      <c r="C39" s="872"/>
      <c r="D39" s="872"/>
      <c r="E39" s="878"/>
      <c r="F39" s="872"/>
      <c r="G39" s="872"/>
      <c r="H39" s="873"/>
      <c r="I39" s="36"/>
      <c r="J39" s="37"/>
      <c r="K39" s="274"/>
      <c r="L39" s="276"/>
      <c r="M39" s="277"/>
      <c r="N39" s="278"/>
    </row>
    <row r="40" spans="1:14">
      <c r="B40" s="879" t="s">
        <v>952</v>
      </c>
      <c r="C40" s="880"/>
      <c r="D40" s="880"/>
      <c r="E40" s="38"/>
      <c r="F40" s="39"/>
      <c r="G40" s="39"/>
      <c r="H40" s="40"/>
      <c r="I40" s="36"/>
      <c r="J40" s="37"/>
      <c r="K40" s="279"/>
      <c r="L40" s="276"/>
      <c r="M40" s="401">
        <v>0.1</v>
      </c>
      <c r="N40" s="344">
        <f>N76*M40</f>
        <v>1240.0887785492826</v>
      </c>
    </row>
    <row r="41" spans="1:14" ht="15.75" thickBot="1">
      <c r="B41" s="871"/>
      <c r="C41" s="872"/>
      <c r="D41" s="872"/>
      <c r="E41" s="872"/>
      <c r="F41" s="872"/>
      <c r="G41" s="872"/>
      <c r="H41" s="873"/>
      <c r="I41" s="881"/>
      <c r="J41" s="882"/>
      <c r="K41" s="41"/>
      <c r="L41" s="883"/>
      <c r="M41" s="884"/>
      <c r="N41" s="105"/>
    </row>
    <row r="42" spans="1:14" ht="15.75" thickBot="1">
      <c r="B42" s="822" t="s">
        <v>953</v>
      </c>
      <c r="C42" s="823"/>
      <c r="D42" s="823"/>
      <c r="E42" s="823"/>
      <c r="F42" s="823"/>
      <c r="G42" s="823"/>
      <c r="H42" s="823"/>
      <c r="I42" s="823"/>
      <c r="J42" s="823"/>
      <c r="K42" s="823"/>
      <c r="L42" s="823"/>
      <c r="M42" s="824"/>
      <c r="N42" s="394">
        <f>SUM(N36:N41)</f>
        <v>157593.38806977012</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7" t="s">
        <v>944</v>
      </c>
      <c r="C46" s="868"/>
      <c r="D46" s="868"/>
      <c r="E46" s="868"/>
      <c r="F46" s="868"/>
      <c r="G46" s="868"/>
      <c r="H46" s="868"/>
      <c r="I46" s="902"/>
      <c r="J46" s="315" t="s">
        <v>945</v>
      </c>
      <c r="K46" s="85" t="s">
        <v>946</v>
      </c>
      <c r="L46" s="903" t="s">
        <v>955</v>
      </c>
      <c r="M46" s="902"/>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3493.7084997081361</v>
      </c>
      <c r="N47" s="272">
        <f>K47*M47</f>
        <v>41488.557855446386</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5904.6621922282447</v>
      </c>
      <c r="N48" s="272">
        <f>K48*M48</f>
        <v>2952.3310961141224</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5115.0072220837264</v>
      </c>
      <c r="N49" s="272">
        <f>K49*M49</f>
        <v>2557.5036110418632</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469784.38798353903</v>
      </c>
      <c r="N50" s="272">
        <f>K50*M50</f>
        <v>61986.589646531065</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2" t="s">
        <v>953</v>
      </c>
      <c r="C54" s="823"/>
      <c r="D54" s="823"/>
      <c r="E54" s="823"/>
      <c r="F54" s="823"/>
      <c r="G54" s="823"/>
      <c r="H54" s="823"/>
      <c r="I54" s="823"/>
      <c r="J54" s="823"/>
      <c r="K54" s="823"/>
      <c r="L54" s="823"/>
      <c r="M54" s="824"/>
      <c r="N54" s="394">
        <f>SUM(N47:N53)</f>
        <v>108984.98220913345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909">
        <f>VLOOKUP(A59,TRANSPORTE!A5:D117,4,FALSE)</f>
        <v>39.95152406385742</v>
      </c>
      <c r="M59" s="910"/>
      <c r="N59" s="287">
        <f>K59*L59</f>
        <v>1.997576203192871</v>
      </c>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1.997576203192871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s="162"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7">
        <v>47.058819999999997</v>
      </c>
      <c r="N70" s="395">
        <f>K70/M70</f>
        <v>2300.5676725425756</v>
      </c>
      <c r="O70" s="106"/>
    </row>
    <row r="71" spans="1:15">
      <c r="A71" s="162"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432">
        <v>32</v>
      </c>
      <c r="N71" s="395">
        <f>K71/M71</f>
        <v>6766.375</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12400.887785492825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N42+N54+N65+N76</f>
        <v>278981.25564059959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55796.251128119919</v>
      </c>
      <c r="M83" s="858"/>
      <c r="N83" s="51"/>
    </row>
    <row r="84" spans="1:14">
      <c r="B84" s="89" t="s">
        <v>973</v>
      </c>
      <c r="C84" s="90"/>
      <c r="D84" s="90"/>
      <c r="E84" s="90"/>
      <c r="F84" s="90"/>
      <c r="G84" s="90"/>
      <c r="H84" s="90"/>
      <c r="I84" s="87"/>
      <c r="J84" s="88"/>
      <c r="K84" s="304">
        <v>0.05</v>
      </c>
      <c r="L84" s="857">
        <f>N78*K84</f>
        <v>13949.06278202998</v>
      </c>
      <c r="M84" s="858"/>
      <c r="N84" s="51"/>
    </row>
    <row r="85" spans="1:14" ht="15.75" thickBot="1">
      <c r="B85" s="91" t="s">
        <v>974</v>
      </c>
      <c r="C85" s="92"/>
      <c r="D85" s="92"/>
      <c r="E85" s="92"/>
      <c r="F85" s="92"/>
      <c r="G85" s="92"/>
      <c r="H85" s="92"/>
      <c r="I85" s="93"/>
      <c r="J85" s="94"/>
      <c r="K85" s="305">
        <v>0.05</v>
      </c>
      <c r="L85" s="859">
        <f>N78*K85</f>
        <v>13949.06278202998</v>
      </c>
      <c r="M85" s="860"/>
      <c r="N85" s="51"/>
    </row>
    <row r="86" spans="1:14" ht="15.75" thickBot="1">
      <c r="B86" s="822" t="s">
        <v>953</v>
      </c>
      <c r="C86" s="823"/>
      <c r="D86" s="823"/>
      <c r="E86" s="823"/>
      <c r="F86" s="823"/>
      <c r="G86" s="823"/>
      <c r="H86" s="823"/>
      <c r="I86" s="823"/>
      <c r="J86" s="823"/>
      <c r="K86" s="823"/>
      <c r="L86" s="823"/>
      <c r="M86" s="824"/>
      <c r="N86" s="52">
        <f>L83+L84+L85</f>
        <v>83694.376692179882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362675.63233277947</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61" zoomScale="77" zoomScaleNormal="77" workbookViewId="0">
      <selection activeCell="A77" sqref="A77:XFD78"/>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1099</v>
      </c>
      <c r="C31" s="81" t="s">
        <v>2231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243</v>
      </c>
      <c r="B36" s="871" t="str">
        <f>VLOOKUP(A36,EQUIPOS!A6:D154,3,FALSE)</f>
        <v>Grúa 10 ton</v>
      </c>
      <c r="C36" s="872"/>
      <c r="D36" s="872"/>
      <c r="E36" s="872"/>
      <c r="F36" s="872"/>
      <c r="G36" s="872"/>
      <c r="H36" s="873"/>
      <c r="I36" s="267"/>
      <c r="J36" s="268"/>
      <c r="K36" s="269">
        <f>VLOOKUP(A36,EQUIPOS!A6:D163,4,FALSE)</f>
        <v>139454.30086611054</v>
      </c>
      <c r="L36" s="270"/>
      <c r="M36" s="271">
        <v>0.158</v>
      </c>
      <c r="N36" s="272">
        <f t="shared" ref="N36:N44" si="0">K36/M36</f>
        <v>882622.15738044644</v>
      </c>
    </row>
    <row r="37" spans="1:14">
      <c r="A37" s="113" t="s">
        <v>121</v>
      </c>
      <c r="B37" s="871" t="str">
        <f>VLOOKUP(A37,EQUIPOS!A7:D154,3,FALSE)</f>
        <v>Bomba eléctrica para accionar la celda</v>
      </c>
      <c r="C37" s="872"/>
      <c r="D37" s="872"/>
      <c r="E37" s="872"/>
      <c r="F37" s="872"/>
      <c r="G37" s="872"/>
      <c r="H37" s="873"/>
      <c r="I37" s="421"/>
      <c r="J37" s="422"/>
      <c r="K37" s="269">
        <f>VLOOKUP(A37,EQUIPOS!A7:D164,4,FALSE)</f>
        <v>69727.150433055271</v>
      </c>
      <c r="L37" s="335"/>
      <c r="M37" s="336">
        <v>0.158</v>
      </c>
      <c r="N37" s="272">
        <f t="shared" si="0"/>
        <v>441311.07869022322</v>
      </c>
    </row>
    <row r="38" spans="1:14">
      <c r="A38" s="113" t="s">
        <v>217</v>
      </c>
      <c r="B38" s="871" t="str">
        <f>VLOOKUP(A38,EQUIPOS!A8:D154,3,FALSE)</f>
        <v>Equipo de soldadura y de acetileno (incluye soldadura)</v>
      </c>
      <c r="C38" s="872"/>
      <c r="D38" s="872"/>
      <c r="E38" s="872"/>
      <c r="F38" s="872"/>
      <c r="G38" s="872"/>
      <c r="H38" s="873"/>
      <c r="I38" s="421"/>
      <c r="J38" s="422"/>
      <c r="K38" s="438">
        <f>VLOOKUP(A38,EQUIPOS!A8:D165,4,FALSE)</f>
        <v>23599.958608111017</v>
      </c>
      <c r="L38" s="335"/>
      <c r="M38" s="336">
        <v>0.158</v>
      </c>
      <c r="N38" s="272">
        <f t="shared" si="0"/>
        <v>149366.82663361402</v>
      </c>
    </row>
    <row r="39" spans="1:14">
      <c r="A39" s="113" t="s">
        <v>255</v>
      </c>
      <c r="B39" s="871" t="str">
        <f>VLOOKUP(A39,EQUIPOS!A9:D154,3,FALSE)</f>
        <v>Manómetro cable de acero para bajar la celda</v>
      </c>
      <c r="C39" s="872"/>
      <c r="D39" s="872"/>
      <c r="E39" s="872"/>
      <c r="F39" s="872"/>
      <c r="G39" s="872"/>
      <c r="H39" s="873"/>
      <c r="I39" s="421"/>
      <c r="J39" s="422"/>
      <c r="K39" s="438">
        <f>VLOOKUP(A39,EQUIPOS!A9:D166,4,FALSE)</f>
        <v>1303853.9908950957</v>
      </c>
      <c r="L39" s="335"/>
      <c r="M39" s="336">
        <v>0.158</v>
      </c>
      <c r="N39" s="272">
        <f t="shared" si="0"/>
        <v>8252240.4487031372</v>
      </c>
    </row>
    <row r="40" spans="1:14">
      <c r="A40" s="113" t="s">
        <v>1648</v>
      </c>
      <c r="B40" s="871" t="str">
        <f>VLOOKUP(A40,EQUIPOS!A10:D154,3,FALSE)</f>
        <v xml:space="preserve">Retroexcavadora sobre llantas 
</v>
      </c>
      <c r="C40" s="872"/>
      <c r="D40" s="872"/>
      <c r="E40" s="872"/>
      <c r="F40" s="872"/>
      <c r="G40" s="872"/>
      <c r="H40" s="873"/>
      <c r="I40" s="421"/>
      <c r="J40" s="422"/>
      <c r="K40" s="438">
        <f>VLOOKUP(A40,EQUIPOS!A10:D167,4,FALSE)</f>
        <v>96545.285214999603</v>
      </c>
      <c r="L40" s="335"/>
      <c r="M40" s="336">
        <v>0.158</v>
      </c>
      <c r="N40" s="272">
        <f t="shared" si="0"/>
        <v>611046.10895569366</v>
      </c>
    </row>
    <row r="41" spans="1:14">
      <c r="A41" s="113" t="s">
        <v>115</v>
      </c>
      <c r="B41" s="871" t="str">
        <f>VLOOKUP(A41,EQUIPOS!A6:D154,3,FALSE)</f>
        <v>Andamiaje para Aplicar la Carga (Equipos Sustituto de la Tara)</v>
      </c>
      <c r="C41" s="872"/>
      <c r="D41" s="872"/>
      <c r="E41" s="872"/>
      <c r="F41" s="872"/>
      <c r="G41" s="872"/>
      <c r="H41" s="873"/>
      <c r="I41" s="421"/>
      <c r="J41" s="422"/>
      <c r="K41" s="438">
        <f>VLOOKUP(A41,EQUIPOS!A6:D154,4,FALSE)</f>
        <v>48168.267669895446</v>
      </c>
      <c r="L41" s="335"/>
      <c r="M41" s="336">
        <v>0.158</v>
      </c>
      <c r="N41" s="272">
        <f t="shared" si="0"/>
        <v>304862.45360693318</v>
      </c>
    </row>
    <row r="42" spans="1:14">
      <c r="A42" s="113" t="s">
        <v>224</v>
      </c>
      <c r="B42" s="871" t="str">
        <f>VLOOKUP(A42,EQUIPOS!A12:D156,3,FALSE)</f>
        <v>Equipo de Medición (Deformimetros Eléctricos, Mecánicos, Celdas de Carga,  Etc.)</v>
      </c>
      <c r="C42" s="872"/>
      <c r="D42" s="872"/>
      <c r="E42" s="872"/>
      <c r="F42" s="872"/>
      <c r="G42" s="872"/>
      <c r="H42" s="873"/>
      <c r="I42" s="328"/>
      <c r="J42" s="330"/>
      <c r="K42" s="438">
        <f>VLOOKUP(A42,EQUIPOS!A12:D169,4,FALSE)</f>
        <v>156984.36456458233</v>
      </c>
      <c r="L42" s="423"/>
      <c r="M42" s="424">
        <v>0.158</v>
      </c>
      <c r="N42" s="272">
        <f t="shared" si="0"/>
        <v>993571.92762393877</v>
      </c>
    </row>
    <row r="43" spans="1:14">
      <c r="A43" t="s">
        <v>335</v>
      </c>
      <c r="B43" s="871" t="str">
        <f>VLOOKUP(A43,EQUIPOS!A13:D157,3,FALSE)</f>
        <v>Tara (Recebo, Agua, Etc.)</v>
      </c>
      <c r="C43" s="872"/>
      <c r="D43" s="872"/>
      <c r="E43" s="872"/>
      <c r="F43" s="872"/>
      <c r="G43" s="872"/>
      <c r="H43" s="873"/>
      <c r="I43" s="36"/>
      <c r="J43" s="37"/>
      <c r="K43" s="438">
        <f>VLOOKUP(A43,EQUIPOS!A13:D170,4,FALSE)</f>
        <v>247458.08581296101</v>
      </c>
      <c r="L43" s="276"/>
      <c r="M43" s="277">
        <v>2.8000000000000001E-2</v>
      </c>
      <c r="N43" s="272">
        <f t="shared" si="0"/>
        <v>8837788.7790343221</v>
      </c>
    </row>
    <row r="44" spans="1:14">
      <c r="A44" t="s">
        <v>216</v>
      </c>
      <c r="B44" s="871" t="str">
        <f>VLOOKUP(A44,EQUIPOS!A14:D158,3,FALSE)</f>
        <v xml:space="preserve">Equipo de topografía Teodolito electrónico con abertura de anteojo de 42 mm. Aumento del anteojo: 30x.Distancia mínima de enfoque: 1.0 m. Precisión: 5´´. Compensador con rango de trabajo ±3´. </v>
      </c>
      <c r="C44" s="872"/>
      <c r="D44" s="872"/>
      <c r="E44" s="872"/>
      <c r="F44" s="872"/>
      <c r="G44" s="872"/>
      <c r="H44" s="873"/>
      <c r="I44" s="36"/>
      <c r="J44" s="37"/>
      <c r="K44" s="438">
        <f>VLOOKUP(A44,EQUIPOS!A14:D171,4,FALSE)</f>
        <v>20918.145129916582</v>
      </c>
      <c r="L44" s="276"/>
      <c r="M44" s="277">
        <v>0.158</v>
      </c>
      <c r="N44" s="273">
        <f t="shared" si="0"/>
        <v>132393.32360706697</v>
      </c>
    </row>
    <row r="45" spans="1:14">
      <c r="B45" s="879" t="s">
        <v>952</v>
      </c>
      <c r="C45" s="880"/>
      <c r="D45" s="880"/>
      <c r="E45" s="38"/>
      <c r="F45" s="39"/>
      <c r="G45" s="39"/>
      <c r="H45" s="40"/>
      <c r="I45" s="36"/>
      <c r="J45" s="37"/>
      <c r="K45" s="279"/>
      <c r="L45" s="276"/>
      <c r="M45" s="401">
        <v>0.02</v>
      </c>
      <c r="N45" s="344">
        <f>N79*M45</f>
        <v>7707.987993879492</v>
      </c>
    </row>
    <row r="46" spans="1:14" ht="15.75" thickBot="1">
      <c r="B46" s="871"/>
      <c r="C46" s="872"/>
      <c r="D46" s="872"/>
      <c r="E46" s="872"/>
      <c r="F46" s="872"/>
      <c r="G46" s="872"/>
      <c r="H46" s="873"/>
      <c r="I46" s="881"/>
      <c r="J46" s="882"/>
      <c r="K46" s="41"/>
      <c r="L46" s="883"/>
      <c r="M46" s="884"/>
      <c r="N46" s="105"/>
    </row>
    <row r="47" spans="1:14" ht="15.75" thickBot="1">
      <c r="B47" s="822" t="s">
        <v>953</v>
      </c>
      <c r="C47" s="823"/>
      <c r="D47" s="823"/>
      <c r="E47" s="823"/>
      <c r="F47" s="823"/>
      <c r="G47" s="823"/>
      <c r="H47" s="823"/>
      <c r="I47" s="823"/>
      <c r="J47" s="823"/>
      <c r="K47" s="823"/>
      <c r="L47" s="823"/>
      <c r="M47" s="824"/>
      <c r="N47" s="394">
        <f>SUM(N36:N46)</f>
        <v>20612911.092229258</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67" t="s">
        <v>944</v>
      </c>
      <c r="C51" s="868"/>
      <c r="D51" s="868"/>
      <c r="E51" s="868"/>
      <c r="F51" s="868"/>
      <c r="G51" s="868"/>
      <c r="H51" s="868"/>
      <c r="I51" s="902"/>
      <c r="J51" s="315" t="s">
        <v>945</v>
      </c>
      <c r="K51" s="85" t="s">
        <v>946</v>
      </c>
      <c r="L51" s="903" t="s">
        <v>955</v>
      </c>
      <c r="M51" s="902"/>
      <c r="N51" s="86" t="s">
        <v>951</v>
      </c>
    </row>
    <row r="52" spans="1:14">
      <c r="A52" s="161" t="s">
        <v>410</v>
      </c>
      <c r="B52" s="43" t="str">
        <f>VLOOKUP(A52,MATERIALES!A5:D373,3,FALSE)</f>
        <v>Celda especial de carga</v>
      </c>
      <c r="C52" s="281"/>
      <c r="D52" s="281"/>
      <c r="E52" s="281"/>
      <c r="F52" s="281"/>
      <c r="G52" s="281"/>
      <c r="H52" s="281"/>
      <c r="I52" s="268"/>
      <c r="J52" s="224" t="str">
        <f>VLOOKUP(A52,MATERIALES!A6:D644,2,FALSE)</f>
        <v>u</v>
      </c>
      <c r="K52" s="282">
        <v>1</v>
      </c>
      <c r="L52" s="267"/>
      <c r="M52" s="402">
        <f>VLOOKUP(A52,MATERIALES!A5:D396,4,FALSE)</f>
        <v>16026237.57319227</v>
      </c>
      <c r="N52" s="272">
        <f t="shared" ref="N52:N58" si="1">K52*M52</f>
        <v>16026237.57319227</v>
      </c>
    </row>
    <row r="53" spans="1:14">
      <c r="A53" s="161" t="s">
        <v>505</v>
      </c>
      <c r="B53" s="43" t="str">
        <f>VLOOKUP(A53,MATERIALES!A6:D373,3,FALSE)</f>
        <v>Manguera de alta presión</v>
      </c>
      <c r="C53" s="425"/>
      <c r="D53" s="425"/>
      <c r="E53" s="425"/>
      <c r="F53" s="425"/>
      <c r="G53" s="425"/>
      <c r="H53" s="425"/>
      <c r="I53" s="425"/>
      <c r="J53" s="311" t="str">
        <f>VLOOKUP(A53,MATERIALES!A7:D645,2,FALSE)</f>
        <v>m</v>
      </c>
      <c r="K53" s="397">
        <v>30</v>
      </c>
      <c r="L53" s="421"/>
      <c r="M53" s="402">
        <f>VLOOKUP(A53,MATERIALES!A6:D397,4,FALSE)</f>
        <v>16584.059334057609</v>
      </c>
      <c r="N53" s="272">
        <f t="shared" si="1"/>
        <v>497521.78002172825</v>
      </c>
    </row>
    <row r="54" spans="1:14">
      <c r="A54" s="161" t="s">
        <v>729</v>
      </c>
      <c r="B54" s="43" t="str">
        <f>VLOOKUP(A54,MATERIALES!A6:D373,3,FALSE)</f>
        <v>Tubo Metálico De Alta Resistencia</v>
      </c>
      <c r="C54" s="425"/>
      <c r="D54" s="425"/>
      <c r="E54" s="425"/>
      <c r="F54" s="425"/>
      <c r="G54" s="425"/>
      <c r="H54" s="425"/>
      <c r="I54" s="425"/>
      <c r="J54" s="312" t="str">
        <f>VLOOKUP(A54,MATERIALES!A8:D646,2,FALSE)</f>
        <v>m</v>
      </c>
      <c r="K54" s="397">
        <v>60</v>
      </c>
      <c r="L54" s="421"/>
      <c r="M54" s="402">
        <f>VLOOKUP(A54,MATERIALES!A6:D398,4,FALSE)</f>
        <v>62228.204004397427</v>
      </c>
      <c r="N54" s="272">
        <f t="shared" si="1"/>
        <v>3733692.2402638458</v>
      </c>
    </row>
    <row r="55" spans="1:14">
      <c r="A55" s="161" t="s">
        <v>734</v>
      </c>
      <c r="B55" s="43" t="str">
        <f>VLOOKUP(A55,MATERIALES!A6:D373,3,FALSE)</f>
        <v>Uniones especiales de alta resistencia para tubería</v>
      </c>
      <c r="C55" s="425"/>
      <c r="D55" s="425"/>
      <c r="E55" s="425"/>
      <c r="F55" s="425"/>
      <c r="G55" s="425"/>
      <c r="H55" s="425"/>
      <c r="I55" s="425"/>
      <c r="J55" s="312" t="str">
        <f>VLOOKUP(A55,MATERIALES!A9:D647,2,FALSE)</f>
        <v>u</v>
      </c>
      <c r="K55" s="397">
        <v>12</v>
      </c>
      <c r="L55" s="421"/>
      <c r="M55" s="402">
        <f>VLOOKUP(A55,MATERIALES!A6:D399,4,FALSE)</f>
        <v>40863.807029215699</v>
      </c>
      <c r="N55" s="272">
        <f t="shared" si="1"/>
        <v>490365.68435058836</v>
      </c>
    </row>
    <row r="56" spans="1:14">
      <c r="A56" s="161" t="s">
        <v>698</v>
      </c>
      <c r="B56" s="43" t="str">
        <f>VLOOKUP(A56,MATERIALES!A7:D373,3,FALSE)</f>
        <v>Transductores electrónicos (incluye cables, protección contra el concreto y panel de lectura)</v>
      </c>
      <c r="C56" s="425"/>
      <c r="D56" s="425"/>
      <c r="E56" s="425"/>
      <c r="F56" s="425"/>
      <c r="G56" s="425"/>
      <c r="H56" s="425"/>
      <c r="I56" s="425"/>
      <c r="J56" s="312" t="str">
        <f>VLOOKUP(A56,MATERIALES!A10:D648,2,FALSE)</f>
        <v>u</v>
      </c>
      <c r="K56" s="397">
        <v>2</v>
      </c>
      <c r="L56" s="421"/>
      <c r="M56" s="402">
        <f>VLOOKUP(A56,MATERIALES!A7:D400,4,FALSE)</f>
        <v>1550666.5404508368</v>
      </c>
      <c r="N56" s="272">
        <f t="shared" si="1"/>
        <v>3101333.0809016735</v>
      </c>
    </row>
    <row r="57" spans="1:14">
      <c r="A57" s="161" t="s">
        <v>700</v>
      </c>
      <c r="B57" s="43" t="str">
        <f>VLOOKUP(A57,MATERIALES!A8:D373,3,FALSE)</f>
        <v>Transductores mecánicos (incluye cables, protección contra el concreto y panel de lectura)</v>
      </c>
      <c r="C57" s="425"/>
      <c r="D57" s="425"/>
      <c r="E57" s="425"/>
      <c r="F57" s="425"/>
      <c r="G57" s="425"/>
      <c r="H57" s="425"/>
      <c r="I57" s="425"/>
      <c r="J57" s="312" t="str">
        <f>VLOOKUP(A57,MATERIALES!A11:D649,2,FALSE)</f>
        <v>u</v>
      </c>
      <c r="K57" s="397">
        <v>5</v>
      </c>
      <c r="L57" s="421"/>
      <c r="M57" s="402">
        <f>VLOOKUP(A57,MATERIALES!A8:D401,4,FALSE)</f>
        <v>947124.46230240073</v>
      </c>
      <c r="N57" s="272">
        <f t="shared" si="1"/>
        <v>4735622.3115120037</v>
      </c>
    </row>
    <row r="58" spans="1:14" ht="15.75" thickBot="1">
      <c r="A58" s="205" t="s">
        <v>550</v>
      </c>
      <c r="B58" s="43" t="str">
        <f>VLOOKUP(A58,MATERIALES!A9:D374,3,FALSE)</f>
        <v>Material seleccionado para Relleno</v>
      </c>
      <c r="C58" s="310"/>
      <c r="D58" s="310"/>
      <c r="E58" s="310"/>
      <c r="F58" s="310"/>
      <c r="G58" s="310"/>
      <c r="H58" s="310"/>
      <c r="I58" s="310"/>
      <c r="J58" s="435" t="str">
        <f>VLOOKUP(A58,MATERIALES!A12:D650,2,FALSE)</f>
        <v>m3</v>
      </c>
      <c r="K58" s="126">
        <v>70</v>
      </c>
      <c r="L58" s="325"/>
      <c r="M58" s="402">
        <f>VLOOKUP(A58,MATERIALES!A9:D402,4,FALSE)</f>
        <v>25797.425630756279</v>
      </c>
      <c r="N58" s="272">
        <f t="shared" si="1"/>
        <v>1805819.7941529395</v>
      </c>
    </row>
    <row r="59" spans="1:14" ht="15.75" thickBot="1">
      <c r="B59" s="822" t="s">
        <v>953</v>
      </c>
      <c r="C59" s="823"/>
      <c r="D59" s="823"/>
      <c r="E59" s="823"/>
      <c r="F59" s="823"/>
      <c r="G59" s="823"/>
      <c r="H59" s="823"/>
      <c r="I59" s="823"/>
      <c r="J59" s="823"/>
      <c r="K59" s="823"/>
      <c r="L59" s="823"/>
      <c r="M59" s="824"/>
      <c r="N59" s="394">
        <f>SUM(N52:N58)</f>
        <v>30390592.46439505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1395</v>
      </c>
      <c r="B64" s="46" t="str">
        <f>VLOOKUP(A64,TRANSPORTE!A5:D117,3,FALSE)</f>
        <v>Transporte de Equipos para Prueba (1)</v>
      </c>
      <c r="C64" s="317"/>
      <c r="D64" s="317"/>
      <c r="E64" s="317"/>
      <c r="F64" s="317"/>
      <c r="G64" s="317"/>
      <c r="H64" s="311" t="s">
        <v>1468</v>
      </c>
      <c r="I64" s="279">
        <v>0.05</v>
      </c>
      <c r="J64" s="286">
        <v>1</v>
      </c>
      <c r="K64" s="279">
        <f>I64*J64</f>
        <v>0.05</v>
      </c>
      <c r="L64" s="909">
        <f>VLOOKUP(A64,TRANSPORTE!A5:D117,4,FALSE)</f>
        <v>130399.99613466757</v>
      </c>
      <c r="M64" s="910"/>
      <c r="N64" s="287">
        <f>K64*L64</f>
        <v>6519.999806733379</v>
      </c>
    </row>
    <row r="65" spans="1:15">
      <c r="B65" s="46"/>
      <c r="C65" s="47"/>
      <c r="D65" s="47"/>
      <c r="E65" s="47"/>
      <c r="F65" s="47"/>
      <c r="G65" s="47"/>
      <c r="H65" s="311"/>
      <c r="I65" s="279"/>
      <c r="J65" s="286"/>
      <c r="K65" s="279"/>
      <c r="L65" s="909"/>
      <c r="M65" s="910"/>
      <c r="N65" s="287"/>
    </row>
    <row r="66" spans="1:15">
      <c r="B66" s="46"/>
      <c r="C66" s="47"/>
      <c r="D66" s="47"/>
      <c r="E66" s="47"/>
      <c r="F66" s="47"/>
      <c r="G66" s="47"/>
      <c r="H66" s="311"/>
      <c r="I66" s="279"/>
      <c r="J66" s="286"/>
      <c r="K66" s="279"/>
      <c r="L66" s="909"/>
      <c r="M66" s="910"/>
      <c r="N66" s="287"/>
    </row>
    <row r="67" spans="1:15">
      <c r="B67" s="46"/>
      <c r="C67" s="47"/>
      <c r="D67" s="47"/>
      <c r="E67" s="47"/>
      <c r="F67" s="47"/>
      <c r="G67" s="47"/>
      <c r="H67" s="311"/>
      <c r="I67" s="279"/>
      <c r="J67" s="286"/>
      <c r="K67" s="279"/>
      <c r="L67" s="909"/>
      <c r="M67" s="91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6519.999806733379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s="162" t="s">
        <v>15</v>
      </c>
      <c r="B75" s="49" t="str">
        <f>VLOOKUP(A75,'MANO DE OBRA'!A8:D68,3,FALSE)</f>
        <v>Obrero (6)</v>
      </c>
      <c r="C75" s="47"/>
      <c r="D75" s="47"/>
      <c r="E75" s="47"/>
      <c r="F75" s="47"/>
      <c r="G75" s="47"/>
      <c r="H75" s="47"/>
      <c r="I75" s="292">
        <f>K75/J75*100</f>
        <v>175560</v>
      </c>
      <c r="J75" s="293">
        <v>185</v>
      </c>
      <c r="K75" s="294">
        <f>VLOOKUP(A75,'MANO DE OBRA'!A8:D99,4,FALSE)</f>
        <v>324786</v>
      </c>
      <c r="L75" s="50"/>
      <c r="M75" s="434">
        <v>1.26</v>
      </c>
      <c r="N75" s="395">
        <f>K75/M75</f>
        <v>257766.66666666666</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2">
        <v>1.26</v>
      </c>
      <c r="N76" s="395">
        <f>K76/M76</f>
        <v>84671.621916196818</v>
      </c>
    </row>
    <row r="77" spans="1:15">
      <c r="A77" s="173" t="s">
        <v>2228</v>
      </c>
      <c r="B77" s="49" t="str">
        <f>VLOOKUP(A77,'MANO DE OBRA'!A11:D72,3,FALSE)</f>
        <v>Celador</v>
      </c>
      <c r="C77" s="47"/>
      <c r="D77" s="47"/>
      <c r="E77" s="47"/>
      <c r="F77" s="47"/>
      <c r="G77" s="47"/>
      <c r="H77" s="47"/>
      <c r="I77" s="292">
        <f>K77/J77*100</f>
        <v>29260.000000000004</v>
      </c>
      <c r="J77" s="293">
        <v>185</v>
      </c>
      <c r="K77" s="298">
        <f>VLOOKUP(A77,'MANO DE OBRA'!A11:D103,4,FALSE)</f>
        <v>54131</v>
      </c>
      <c r="L77" s="318"/>
      <c r="M77" s="300">
        <v>1.26</v>
      </c>
      <c r="N77" s="395">
        <f>K77/M77</f>
        <v>42961.111111111109</v>
      </c>
    </row>
    <row r="78" spans="1:15" ht="15.75" thickBot="1">
      <c r="B78" s="898"/>
      <c r="C78" s="899"/>
      <c r="D78" s="899"/>
      <c r="E78" s="899"/>
      <c r="F78" s="899"/>
      <c r="G78" s="899"/>
      <c r="H78" s="899"/>
      <c r="I78" s="126"/>
      <c r="J78" s="126"/>
      <c r="K78" s="126"/>
      <c r="L78" s="912"/>
      <c r="M78" s="912"/>
      <c r="N78" s="45"/>
    </row>
    <row r="79" spans="1:15" ht="15.75" thickBot="1">
      <c r="B79" s="911" t="s">
        <v>953</v>
      </c>
      <c r="C79" s="865"/>
      <c r="D79" s="865"/>
      <c r="E79" s="865"/>
      <c r="F79" s="865"/>
      <c r="G79" s="865"/>
      <c r="H79" s="865"/>
      <c r="I79" s="865"/>
      <c r="J79" s="865"/>
      <c r="K79" s="865"/>
      <c r="L79" s="865"/>
      <c r="M79" s="866"/>
      <c r="N79" s="301">
        <f>SUM(N75:N78)</f>
        <v>385399.39969397458</v>
      </c>
    </row>
    <row r="80" spans="1:15" ht="15.75" thickBot="1">
      <c r="B80" s="33"/>
      <c r="C80" s="34"/>
      <c r="D80" s="34"/>
      <c r="E80" s="34"/>
      <c r="F80" s="34"/>
      <c r="G80" s="34"/>
      <c r="H80" s="34"/>
      <c r="I80" s="34"/>
      <c r="J80" s="34"/>
      <c r="K80" s="34"/>
      <c r="L80" s="34"/>
      <c r="M80" s="34"/>
      <c r="N80" s="35"/>
    </row>
    <row r="81" spans="1:14" ht="15.75" thickBot="1">
      <c r="B81" s="822" t="s">
        <v>967</v>
      </c>
      <c r="C81" s="823"/>
      <c r="D81" s="823"/>
      <c r="E81" s="823"/>
      <c r="F81" s="823"/>
      <c r="G81" s="823"/>
      <c r="H81" s="823"/>
      <c r="I81" s="823"/>
      <c r="J81" s="823"/>
      <c r="K81" s="823"/>
      <c r="L81" s="823"/>
      <c r="M81" s="824"/>
      <c r="N81" s="99">
        <f>N47+N59+N70+N79</f>
        <v>51395422.956125014</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67" t="s">
        <v>969</v>
      </c>
      <c r="C85" s="868"/>
      <c r="D85" s="868"/>
      <c r="E85" s="868"/>
      <c r="F85" s="868"/>
      <c r="G85" s="868"/>
      <c r="H85" s="868"/>
      <c r="I85" s="314"/>
      <c r="J85" s="334"/>
      <c r="K85" s="302" t="s">
        <v>970</v>
      </c>
      <c r="L85" s="869" t="s">
        <v>971</v>
      </c>
      <c r="M85" s="870"/>
      <c r="N85" s="303"/>
    </row>
    <row r="86" spans="1:14">
      <c r="B86" s="855" t="s">
        <v>972</v>
      </c>
      <c r="C86" s="856"/>
      <c r="D86" s="856"/>
      <c r="E86" s="856"/>
      <c r="F86" s="856"/>
      <c r="G86" s="856"/>
      <c r="H86" s="856"/>
      <c r="I86" s="87"/>
      <c r="J86" s="88"/>
      <c r="K86" s="304">
        <v>0.2</v>
      </c>
      <c r="L86" s="857">
        <f>N81*K86</f>
        <v>10279084.591225004</v>
      </c>
      <c r="M86" s="858"/>
      <c r="N86" s="51"/>
    </row>
    <row r="87" spans="1:14">
      <c r="B87" s="89" t="s">
        <v>973</v>
      </c>
      <c r="C87" s="90"/>
      <c r="D87" s="90"/>
      <c r="E87" s="90"/>
      <c r="F87" s="90"/>
      <c r="G87" s="90"/>
      <c r="H87" s="90"/>
      <c r="I87" s="87"/>
      <c r="J87" s="88"/>
      <c r="K87" s="304">
        <v>0.05</v>
      </c>
      <c r="L87" s="857">
        <f>N81*K87</f>
        <v>2569771.147806251</v>
      </c>
      <c r="M87" s="858"/>
      <c r="N87" s="51"/>
    </row>
    <row r="88" spans="1:14" ht="15.75" thickBot="1">
      <c r="B88" s="91" t="s">
        <v>974</v>
      </c>
      <c r="C88" s="92"/>
      <c r="D88" s="92"/>
      <c r="E88" s="92"/>
      <c r="F88" s="92"/>
      <c r="G88" s="92"/>
      <c r="H88" s="92"/>
      <c r="I88" s="93"/>
      <c r="J88" s="94"/>
      <c r="K88" s="305">
        <v>0.05</v>
      </c>
      <c r="L88" s="859">
        <f>N81*K88</f>
        <v>2569771.147806251</v>
      </c>
      <c r="M88" s="860"/>
      <c r="N88" s="51"/>
    </row>
    <row r="89" spans="1:14" ht="15.75" thickBot="1">
      <c r="B89" s="822" t="s">
        <v>953</v>
      </c>
      <c r="C89" s="823"/>
      <c r="D89" s="823"/>
      <c r="E89" s="823"/>
      <c r="F89" s="823"/>
      <c r="G89" s="823"/>
      <c r="H89" s="823"/>
      <c r="I89" s="823"/>
      <c r="J89" s="823"/>
      <c r="K89" s="823"/>
      <c r="L89" s="823"/>
      <c r="M89" s="824"/>
      <c r="N89" s="52">
        <f>L86+L87+L88</f>
        <v>15418626.886837507</v>
      </c>
    </row>
    <row r="90" spans="1:14" ht="15.75" thickBot="1">
      <c r="B90" s="33"/>
      <c r="C90" s="34"/>
      <c r="D90" s="34"/>
      <c r="E90" s="34"/>
      <c r="F90" s="34"/>
      <c r="G90" s="34"/>
      <c r="H90" s="34"/>
      <c r="I90" s="34"/>
      <c r="J90" s="34"/>
      <c r="K90" s="34"/>
      <c r="L90" s="34"/>
      <c r="M90" s="34"/>
      <c r="N90" s="35"/>
    </row>
    <row r="91" spans="1:14" ht="15.75" thickBot="1">
      <c r="A91" t="s">
        <v>2016</v>
      </c>
      <c r="B91" s="822" t="s">
        <v>975</v>
      </c>
      <c r="C91" s="823"/>
      <c r="D91" s="823"/>
      <c r="E91" s="823"/>
      <c r="F91" s="823"/>
      <c r="G91" s="823"/>
      <c r="H91" s="823"/>
      <c r="I91" s="823"/>
      <c r="J91" s="823"/>
      <c r="K91" s="823"/>
      <c r="L91" s="823"/>
      <c r="M91" s="824"/>
      <c r="N91" s="188">
        <f>N81+N89</f>
        <v>66814049.842962518</v>
      </c>
    </row>
    <row r="92" spans="1:14">
      <c r="B92" s="239"/>
      <c r="C92" s="240"/>
      <c r="D92" s="240"/>
      <c r="E92" s="240"/>
      <c r="F92" s="240"/>
      <c r="G92" s="240"/>
      <c r="H92" s="240"/>
      <c r="I92" s="240"/>
      <c r="J92" s="240"/>
      <c r="K92" s="240"/>
      <c r="L92" s="240"/>
      <c r="M92" s="240"/>
      <c r="N92" s="241"/>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243"/>
      <c r="F95" s="243"/>
      <c r="G95" s="243"/>
      <c r="H95" s="243"/>
      <c r="I95" s="243"/>
      <c r="J95" s="243"/>
      <c r="K95" s="243"/>
      <c r="L95" s="243"/>
      <c r="M95" s="243"/>
      <c r="N95" s="244"/>
    </row>
    <row r="96" spans="1:14">
      <c r="B96" s="242"/>
      <c r="C96" s="243"/>
      <c r="D96" s="243"/>
      <c r="E96" s="417" t="s">
        <v>976</v>
      </c>
      <c r="F96" s="417"/>
      <c r="G96" s="417"/>
      <c r="H96" s="417"/>
      <c r="I96" s="417"/>
      <c r="J96" s="417"/>
      <c r="K96" s="243"/>
      <c r="L96" s="243"/>
      <c r="M96" s="243"/>
      <c r="N96" s="244"/>
    </row>
    <row r="97" spans="2:14">
      <c r="B97" s="242"/>
      <c r="C97" s="243"/>
      <c r="D97" s="243"/>
      <c r="E97" s="243" t="s">
        <v>977</v>
      </c>
      <c r="F97" s="243"/>
      <c r="G97" s="243"/>
      <c r="H97" s="243"/>
      <c r="I97" s="243"/>
      <c r="J97" s="243"/>
      <c r="K97" s="243"/>
      <c r="L97" s="243"/>
      <c r="M97" s="243"/>
      <c r="N97" s="244"/>
    </row>
    <row r="98" spans="2:14">
      <c r="B98" s="242"/>
      <c r="C98" s="243"/>
      <c r="D98" s="243"/>
      <c r="E98" s="243" t="s">
        <v>978</v>
      </c>
      <c r="F98" s="243"/>
      <c r="G98" s="243"/>
      <c r="H98" s="243"/>
      <c r="I98" s="243"/>
      <c r="J98" s="243"/>
      <c r="K98" s="243"/>
      <c r="L98" s="243"/>
      <c r="M98" s="243"/>
      <c r="N98" s="244"/>
    </row>
    <row r="99" spans="2:14">
      <c r="B99" s="242"/>
      <c r="C99" s="243"/>
      <c r="D99" s="243"/>
      <c r="E99" s="243" t="s">
        <v>979</v>
      </c>
      <c r="F99" s="243"/>
      <c r="G99" s="243"/>
      <c r="H99" s="243"/>
      <c r="I99" s="243"/>
      <c r="J99" s="243"/>
      <c r="K99" s="243"/>
      <c r="L99" s="243"/>
      <c r="M99" s="243"/>
      <c r="N99" s="244"/>
    </row>
    <row r="100" spans="2:14" ht="15.75" thickBot="1">
      <c r="B100" s="242"/>
      <c r="C100" s="243"/>
      <c r="D100" s="243"/>
      <c r="E100" s="243"/>
      <c r="F100" s="243" t="s">
        <v>980</v>
      </c>
      <c r="G100" s="243"/>
      <c r="H100" s="243"/>
      <c r="I100" s="243"/>
      <c r="J100" s="243"/>
      <c r="K100" s="243"/>
      <c r="L100" s="243"/>
      <c r="M100" s="243"/>
      <c r="N100" s="244"/>
    </row>
    <row r="101" spans="2:14">
      <c r="B101" s="227" t="s">
        <v>2216</v>
      </c>
      <c r="C101" s="228"/>
      <c r="D101" s="228"/>
      <c r="E101" s="228"/>
      <c r="F101" s="228"/>
      <c r="G101" s="228"/>
      <c r="H101" s="228"/>
      <c r="I101" s="228"/>
      <c r="J101" s="228"/>
      <c r="K101" s="228"/>
      <c r="L101" s="228"/>
      <c r="M101" s="228"/>
      <c r="N101" s="229"/>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c r="B104" s="245"/>
      <c r="C104" s="246"/>
      <c r="D104" s="246"/>
      <c r="E104" s="246"/>
      <c r="F104" s="246"/>
      <c r="G104" s="246"/>
      <c r="H104" s="246"/>
      <c r="I104" s="246"/>
      <c r="J104" s="246"/>
      <c r="K104" s="246"/>
      <c r="L104" s="246"/>
      <c r="M104" s="246"/>
      <c r="N104" s="247"/>
    </row>
    <row r="105" spans="2:14" ht="15.75" thickBot="1">
      <c r="B105" s="248"/>
      <c r="C105" s="249"/>
      <c r="D105" s="249"/>
      <c r="E105" s="249"/>
      <c r="F105" s="249"/>
      <c r="G105" s="249"/>
      <c r="H105" s="249"/>
      <c r="I105" s="249"/>
      <c r="J105" s="249"/>
      <c r="K105" s="249"/>
      <c r="L105" s="249"/>
      <c r="M105" s="249"/>
      <c r="N105" s="250"/>
    </row>
    <row r="106" spans="2:14">
      <c r="B106" s="251"/>
      <c r="C106" s="252"/>
      <c r="D106" s="252"/>
      <c r="E106" s="252"/>
      <c r="F106" s="252"/>
      <c r="G106" s="252"/>
      <c r="H106" s="252"/>
      <c r="I106" s="252"/>
      <c r="J106" s="252"/>
      <c r="K106" s="252"/>
      <c r="L106" s="252"/>
      <c r="M106" s="252"/>
      <c r="N106" s="253"/>
    </row>
    <row r="107" spans="2:14">
      <c r="B107" s="254" t="s">
        <v>2217</v>
      </c>
      <c r="C107" s="255"/>
      <c r="D107" s="255"/>
      <c r="E107" s="255"/>
      <c r="F107" s="255"/>
      <c r="G107" s="255"/>
      <c r="H107" s="255"/>
      <c r="I107" s="255"/>
      <c r="J107" s="255"/>
      <c r="K107" s="255"/>
      <c r="L107" s="255"/>
      <c r="M107" s="255"/>
      <c r="N107" s="256"/>
    </row>
    <row r="108" spans="2:14" ht="15" customHeight="1">
      <c r="B108" s="966" t="s">
        <v>2218</v>
      </c>
      <c r="C108" s="967"/>
      <c r="D108" s="967"/>
      <c r="E108" s="967"/>
      <c r="F108" s="967"/>
      <c r="G108" s="967"/>
      <c r="H108" s="967"/>
      <c r="I108" s="967"/>
      <c r="J108" s="967"/>
      <c r="K108" s="967"/>
      <c r="L108" s="967"/>
      <c r="M108" s="967"/>
      <c r="N108" s="968"/>
    </row>
    <row r="109" spans="2:14" ht="15" customHeight="1">
      <c r="B109" s="966"/>
      <c r="C109" s="967"/>
      <c r="D109" s="967"/>
      <c r="E109" s="967"/>
      <c r="F109" s="967"/>
      <c r="G109" s="967"/>
      <c r="H109" s="967"/>
      <c r="I109" s="967"/>
      <c r="J109" s="967"/>
      <c r="K109" s="967"/>
      <c r="L109" s="967"/>
      <c r="M109" s="967"/>
      <c r="N109" s="968"/>
    </row>
    <row r="110" spans="2:14" ht="30" customHeight="1">
      <c r="B110" s="969" t="s">
        <v>2219</v>
      </c>
      <c r="C110" s="970"/>
      <c r="D110" s="970"/>
      <c r="E110" s="970"/>
      <c r="F110" s="970"/>
      <c r="G110" s="970"/>
      <c r="H110" s="970"/>
      <c r="I110" s="970"/>
      <c r="J110" s="970"/>
      <c r="K110" s="970"/>
      <c r="L110" s="970"/>
      <c r="M110" s="970"/>
      <c r="N110" s="971"/>
    </row>
    <row r="111" spans="2:14">
      <c r="B111" s="969"/>
      <c r="C111" s="970"/>
      <c r="D111" s="970"/>
      <c r="E111" s="970"/>
      <c r="F111" s="970"/>
      <c r="G111" s="970"/>
      <c r="H111" s="970"/>
      <c r="I111" s="970"/>
      <c r="J111" s="970"/>
      <c r="K111" s="970"/>
      <c r="L111" s="970"/>
      <c r="M111" s="970"/>
      <c r="N111" s="97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254"/>
      <c r="C115" s="255"/>
      <c r="D115" s="255"/>
      <c r="E115" s="255"/>
      <c r="F115" s="255"/>
      <c r="G115" s="255"/>
      <c r="H115" s="255"/>
      <c r="I115" s="255"/>
      <c r="J115" s="255"/>
      <c r="K115" s="255"/>
      <c r="L115" s="255"/>
      <c r="M115" s="255"/>
      <c r="N115" s="256"/>
    </row>
    <row r="116" spans="2:14">
      <c r="B116" s="242"/>
      <c r="C116" s="243"/>
      <c r="D116" s="243"/>
      <c r="E116" s="243" t="s">
        <v>976</v>
      </c>
      <c r="F116" s="417"/>
      <c r="G116" s="417"/>
      <c r="H116" s="243"/>
      <c r="I116" s="243"/>
      <c r="J116" s="243"/>
      <c r="K116" s="243"/>
      <c r="L116" s="243"/>
      <c r="M116" s="243"/>
      <c r="N116" s="244"/>
    </row>
    <row r="117" spans="2:14">
      <c r="B117" s="242"/>
      <c r="C117" s="243"/>
      <c r="D117" s="243"/>
      <c r="E117" s="418" t="s">
        <v>977</v>
      </c>
      <c r="F117" s="243"/>
      <c r="G117" s="243"/>
      <c r="H117" s="418"/>
      <c r="I117" s="418"/>
      <c r="J117" s="418"/>
      <c r="K117" s="243"/>
      <c r="L117" s="243"/>
      <c r="M117" s="243"/>
      <c r="N117" s="244"/>
    </row>
    <row r="118" spans="2:14">
      <c r="B118" s="242"/>
      <c r="C118" s="243"/>
      <c r="D118" s="243"/>
      <c r="E118" s="257" t="s">
        <v>981</v>
      </c>
      <c r="F118" s="243"/>
      <c r="G118" s="243"/>
      <c r="H118" s="257"/>
      <c r="I118" s="257"/>
      <c r="J118" s="257"/>
      <c r="K118" s="243"/>
      <c r="L118" s="243"/>
      <c r="M118" s="243"/>
      <c r="N118" s="244"/>
    </row>
    <row r="119" spans="2:14">
      <c r="B119" s="258"/>
      <c r="C119" s="255"/>
      <c r="D119" s="255"/>
      <c r="E119" s="243" t="s">
        <v>979</v>
      </c>
      <c r="F119" s="243"/>
      <c r="G119" s="243"/>
      <c r="H119" s="243"/>
      <c r="I119" s="243"/>
      <c r="J119" s="243"/>
      <c r="K119" s="255"/>
      <c r="L119" s="255"/>
      <c r="M119" s="255"/>
      <c r="N119" s="256"/>
    </row>
    <row r="120" spans="2:14">
      <c r="B120" s="258"/>
      <c r="C120" s="255"/>
      <c r="D120" s="255"/>
      <c r="E120" s="255"/>
      <c r="F120" s="243"/>
      <c r="G120" s="243"/>
      <c r="H120" s="243"/>
      <c r="I120" s="243"/>
      <c r="J120" s="243"/>
      <c r="K120" s="255"/>
      <c r="L120" s="255"/>
      <c r="M120" s="255"/>
      <c r="N120" s="256"/>
    </row>
    <row r="121" spans="2:14">
      <c r="B121" s="258" t="s">
        <v>2220</v>
      </c>
      <c r="C121" s="257"/>
      <c r="D121" s="257"/>
      <c r="E121" s="243"/>
      <c r="F121" s="243"/>
      <c r="G121" s="243"/>
      <c r="H121" s="243"/>
      <c r="I121" s="243"/>
      <c r="J121" s="972"/>
      <c r="K121" s="972"/>
      <c r="L121" s="972"/>
      <c r="M121" s="972"/>
      <c r="N121" s="973"/>
    </row>
    <row r="122" spans="2:14" ht="15.75" thickBot="1">
      <c r="B122" s="419" t="s">
        <v>2221</v>
      </c>
      <c r="C122" s="420"/>
      <c r="D122" s="420"/>
      <c r="E122" s="259"/>
      <c r="F122" s="259"/>
      <c r="G122" s="259"/>
      <c r="H122" s="259"/>
      <c r="I122" s="259"/>
      <c r="J122" s="974"/>
      <c r="K122" s="974"/>
      <c r="L122" s="974"/>
      <c r="M122" s="974"/>
      <c r="N122" s="975"/>
    </row>
  </sheetData>
  <mergeCells count="69">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 ref="B81:M81"/>
    <mergeCell ref="B85:H85"/>
    <mergeCell ref="L85:M85"/>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1650</v>
      </c>
      <c r="C31" s="81" t="s">
        <v>2096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140</v>
      </c>
      <c r="B36" s="871" t="str">
        <f>VLOOKUP(A36,EQUIPOS!A6:D154,3,FALSE)</f>
        <v>Camisa para Pilote D=1.20m</v>
      </c>
      <c r="C36" s="872"/>
      <c r="D36" s="872"/>
      <c r="E36" s="872"/>
      <c r="F36" s="872"/>
      <c r="G36" s="872"/>
      <c r="H36" s="873"/>
      <c r="I36" s="267"/>
      <c r="J36" s="268"/>
      <c r="K36" s="269">
        <f>VLOOKUP(A36,EQUIPOS!A6:D163,4,FALSE)</f>
        <v>26512.605329800586</v>
      </c>
      <c r="L36" s="270"/>
      <c r="M36" s="271">
        <v>1</v>
      </c>
      <c r="N36" s="272">
        <f t="shared" ref="N36:N42" si="0">K36/M36</f>
        <v>26512.605329800586</v>
      </c>
    </row>
    <row r="37" spans="1:14">
      <c r="A37" s="113" t="s">
        <v>206</v>
      </c>
      <c r="B37" s="871" t="str">
        <f>VLOOKUP(A37,EQUIPOS!A7:D154,3,FALSE)</f>
        <v>Equipo de Soldadura</v>
      </c>
      <c r="C37" s="872"/>
      <c r="D37" s="872"/>
      <c r="E37" s="872"/>
      <c r="F37" s="872"/>
      <c r="G37" s="872"/>
      <c r="H37" s="873"/>
      <c r="I37" s="421"/>
      <c r="J37" s="422"/>
      <c r="K37" s="269">
        <f>VLOOKUP(A37,EQUIPOS!A7:D164,4,FALSE)</f>
        <v>7252.0482239566682</v>
      </c>
      <c r="L37" s="335"/>
      <c r="M37" s="336">
        <v>1</v>
      </c>
      <c r="N37" s="272">
        <f t="shared" si="0"/>
        <v>7252.0482239566682</v>
      </c>
    </row>
    <row r="38" spans="1:14">
      <c r="A38" s="113" t="s">
        <v>242</v>
      </c>
      <c r="B38" s="871" t="str">
        <f>VLOOKUP(A38,EQUIPOS!A8:D154,3,FALSE)</f>
        <v>Grúa con torre capacidad 1 ton en la punta.</v>
      </c>
      <c r="C38" s="872"/>
      <c r="D38" s="872"/>
      <c r="E38" s="872"/>
      <c r="F38" s="872"/>
      <c r="G38" s="872"/>
      <c r="H38" s="873"/>
      <c r="I38" s="421"/>
      <c r="J38" s="422"/>
      <c r="K38" s="438">
        <f>VLOOKUP(A38,EQUIPOS!A8:D165,4,FALSE)</f>
        <v>203817.82434277693</v>
      </c>
      <c r="L38" s="335"/>
      <c r="M38" s="336">
        <v>2.5</v>
      </c>
      <c r="N38" s="272">
        <f t="shared" si="0"/>
        <v>81527.129737110779</v>
      </c>
    </row>
    <row r="39" spans="1:14">
      <c r="A39" s="113" t="s">
        <v>267</v>
      </c>
      <c r="B39" s="871" t="str">
        <f>VLOOKUP(A39,EQUIPOS!A9:D154,3,FALSE)</f>
        <v>Motobomba de concreto</v>
      </c>
      <c r="C39" s="872"/>
      <c r="D39" s="872"/>
      <c r="E39" s="872"/>
      <c r="F39" s="872"/>
      <c r="G39" s="872"/>
      <c r="H39" s="873"/>
      <c r="I39" s="421"/>
      <c r="J39" s="422"/>
      <c r="K39" s="438">
        <f>VLOOKUP(A39,EQUIPOS!A9:D166,4,FALSE)</f>
        <v>87427.119389138534</v>
      </c>
      <c r="L39" s="335"/>
      <c r="M39" s="336">
        <v>2.5499800000000001</v>
      </c>
      <c r="N39" s="272">
        <f t="shared" si="0"/>
        <v>34285.413763691686</v>
      </c>
    </row>
    <row r="40" spans="1:14">
      <c r="A40" s="113" t="s">
        <v>277</v>
      </c>
      <c r="B40" s="871" t="str">
        <f>VLOOKUP(A40,EQUIPOS!A10:D154,3,FALSE)</f>
        <v>Pala auxiliar de piloteadora</v>
      </c>
      <c r="C40" s="872"/>
      <c r="D40" s="872"/>
      <c r="E40" s="872"/>
      <c r="F40" s="872"/>
      <c r="G40" s="872"/>
      <c r="H40" s="873"/>
      <c r="I40" s="421"/>
      <c r="J40" s="422"/>
      <c r="K40" s="438">
        <f>VLOOKUP(A40,EQUIPOS!A10:D167,4,FALSE)</f>
        <v>402272.02172916499</v>
      </c>
      <c r="L40" s="335"/>
      <c r="M40" s="336">
        <v>2.5</v>
      </c>
      <c r="N40" s="272">
        <f t="shared" si="0"/>
        <v>160908.808691666</v>
      </c>
    </row>
    <row r="41" spans="1:14">
      <c r="A41" s="113" t="s">
        <v>282</v>
      </c>
      <c r="B41" s="871" t="str">
        <f>VLOOKUP(A41,EQUIPOS!A6:D154,3,FALSE)</f>
        <v>Piloteadora potencia 250KW, RPM 1800, fuerza elevadora 200KN</v>
      </c>
      <c r="C41" s="872"/>
      <c r="D41" s="872"/>
      <c r="E41" s="872"/>
      <c r="F41" s="872"/>
      <c r="G41" s="872"/>
      <c r="H41" s="873"/>
      <c r="I41" s="421"/>
      <c r="J41" s="422"/>
      <c r="K41" s="438">
        <f>VLOOKUP(A41,EQUIPOS!A6:D154,4,FALSE)</f>
        <v>600726.21911555307</v>
      </c>
      <c r="L41" s="335"/>
      <c r="M41" s="336">
        <v>1</v>
      </c>
      <c r="N41" s="272">
        <f t="shared" si="0"/>
        <v>600726.21911555307</v>
      </c>
    </row>
    <row r="42" spans="1:14">
      <c r="A42" s="113" t="s">
        <v>310</v>
      </c>
      <c r="B42" s="871" t="str">
        <f>VLOOKUP(A42,EQUIPOS!A12:D156,3,FALSE)</f>
        <v>Retroexcavadora A25C</v>
      </c>
      <c r="C42" s="872"/>
      <c r="D42" s="872"/>
      <c r="E42" s="872"/>
      <c r="F42" s="872"/>
      <c r="G42" s="872"/>
      <c r="H42" s="873"/>
      <c r="I42" s="328"/>
      <c r="J42" s="330"/>
      <c r="K42" s="438">
        <f>VLOOKUP(A42,EQUIPOS!A12:D169,4,FALSE)</f>
        <v>198454.19738638806</v>
      </c>
      <c r="L42" s="423"/>
      <c r="M42" s="424">
        <v>2.5</v>
      </c>
      <c r="N42" s="272">
        <f t="shared" si="0"/>
        <v>79381.678954555216</v>
      </c>
    </row>
    <row r="43" spans="1:14">
      <c r="B43" s="871"/>
      <c r="C43" s="872"/>
      <c r="D43" s="872"/>
      <c r="E43" s="872"/>
      <c r="F43" s="872"/>
      <c r="G43" s="872"/>
      <c r="H43" s="873"/>
      <c r="I43" s="36"/>
      <c r="J43" s="37"/>
      <c r="K43" s="438"/>
      <c r="L43" s="276"/>
      <c r="M43" s="277"/>
      <c r="N43" s="272"/>
    </row>
    <row r="44" spans="1:14">
      <c r="B44" s="320"/>
      <c r="C44" s="321"/>
      <c r="D44" s="321"/>
      <c r="E44" s="321"/>
      <c r="F44" s="323"/>
      <c r="G44" s="323"/>
      <c r="H44" s="125"/>
      <c r="I44" s="36"/>
      <c r="J44" s="37"/>
      <c r="K44" s="438"/>
      <c r="L44" s="276"/>
      <c r="M44" s="277"/>
      <c r="N44" s="273"/>
    </row>
    <row r="45" spans="1:14">
      <c r="B45" s="879" t="s">
        <v>952</v>
      </c>
      <c r="C45" s="880"/>
      <c r="D45" s="880"/>
      <c r="E45" s="38"/>
      <c r="F45" s="39"/>
      <c r="G45" s="39"/>
      <c r="H45" s="40"/>
      <c r="I45" s="36"/>
      <c r="J45" s="37"/>
      <c r="K45" s="279"/>
      <c r="L45" s="276"/>
      <c r="M45" s="401">
        <v>0.1</v>
      </c>
      <c r="N45" s="344">
        <f>N83*M45</f>
        <v>8989.0050753001669</v>
      </c>
    </row>
    <row r="46" spans="1:14" ht="15.75" thickBot="1">
      <c r="B46" s="871"/>
      <c r="C46" s="872"/>
      <c r="D46" s="872"/>
      <c r="E46" s="872"/>
      <c r="F46" s="872"/>
      <c r="G46" s="872"/>
      <c r="H46" s="873"/>
      <c r="I46" s="881"/>
      <c r="J46" s="882"/>
      <c r="K46" s="41"/>
      <c r="L46" s="883"/>
      <c r="M46" s="884"/>
      <c r="N46" s="105"/>
    </row>
    <row r="47" spans="1:14" ht="15.75" thickBot="1">
      <c r="B47" s="822" t="s">
        <v>953</v>
      </c>
      <c r="C47" s="823"/>
      <c r="D47" s="823"/>
      <c r="E47" s="823"/>
      <c r="F47" s="823"/>
      <c r="G47" s="823"/>
      <c r="H47" s="823"/>
      <c r="I47" s="823"/>
      <c r="J47" s="823"/>
      <c r="K47" s="823"/>
      <c r="L47" s="823"/>
      <c r="M47" s="824"/>
      <c r="N47" s="394">
        <f>SUM(N36:N46)</f>
        <v>999582.90889163408</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67" t="s">
        <v>944</v>
      </c>
      <c r="C51" s="868"/>
      <c r="D51" s="868"/>
      <c r="E51" s="868"/>
      <c r="F51" s="868"/>
      <c r="G51" s="868"/>
      <c r="H51" s="868"/>
      <c r="I51" s="902"/>
      <c r="J51" s="315" t="s">
        <v>945</v>
      </c>
      <c r="K51" s="85" t="s">
        <v>946</v>
      </c>
      <c r="L51" s="903" t="s">
        <v>955</v>
      </c>
      <c r="M51" s="902"/>
      <c r="N51" s="86" t="s">
        <v>951</v>
      </c>
    </row>
    <row r="52" spans="1:14">
      <c r="A52" s="161" t="s">
        <v>388</v>
      </c>
      <c r="B52" s="43" t="str">
        <f>VLOOKUP(A52,MATERIALES!A5:D373,3,FALSE)</f>
        <v>Bentonita</v>
      </c>
      <c r="C52" s="281"/>
      <c r="D52" s="281"/>
      <c r="E52" s="281"/>
      <c r="F52" s="281"/>
      <c r="G52" s="281"/>
      <c r="H52" s="281"/>
      <c r="I52" s="281"/>
      <c r="J52" s="311" t="str">
        <f>VLOOKUP(A52,MATERIALES!A6:D644,2,FALSE)</f>
        <v>kg</v>
      </c>
      <c r="K52" s="282">
        <v>2.355</v>
      </c>
      <c r="L52" s="267"/>
      <c r="M52" s="402">
        <f>VLOOKUP(A52,MATERIALES!A5:D396,4,FALSE)</f>
        <v>9624.0830687642556</v>
      </c>
      <c r="N52" s="272">
        <f>K52*M52</f>
        <v>22664.715626939822</v>
      </c>
    </row>
    <row r="53" spans="1:14">
      <c r="A53" s="161" t="s">
        <v>745</v>
      </c>
      <c r="B53" s="43" t="str">
        <f>VLOOKUP(A53,MATERIALES!A6:D373,3,FALSE)</f>
        <v>Acero PDR-60</v>
      </c>
      <c r="C53" s="425"/>
      <c r="D53" s="425"/>
      <c r="E53" s="425"/>
      <c r="F53" s="425"/>
      <c r="G53" s="425"/>
      <c r="H53" s="425"/>
      <c r="I53" s="425"/>
      <c r="J53" s="312" t="str">
        <f>VLOOKUP(A53,MATERIALES!A7:D645,2,FALSE)</f>
        <v>kg</v>
      </c>
      <c r="K53" s="397">
        <v>123.70021073509811</v>
      </c>
      <c r="L53" s="421"/>
      <c r="M53" s="402">
        <f>VLOOKUP(A53,MATERIALES!A6:D397,4,FALSE)</f>
        <v>3493.7084997081361</v>
      </c>
      <c r="N53" s="272">
        <f>K53*M53</f>
        <v>432172.47766089987</v>
      </c>
    </row>
    <row r="54" spans="1:14">
      <c r="A54" s="161" t="s">
        <v>829</v>
      </c>
      <c r="B54" s="43" t="str">
        <f>VLOOKUP(A54,MATERIALES!A6:D373,3,FALSE)</f>
        <v>Concreto Resistencia  28 (Mpa)</v>
      </c>
      <c r="C54" s="425"/>
      <c r="D54" s="425"/>
      <c r="E54" s="425"/>
      <c r="F54" s="425"/>
      <c r="G54" s="425"/>
      <c r="H54" s="425"/>
      <c r="I54" s="425"/>
      <c r="J54" s="312" t="str">
        <f>VLOOKUP(A54,MATERIALES!A8:D646,2,FALSE)</f>
        <v>m3</v>
      </c>
      <c r="K54" s="397">
        <v>0.82466807156732069</v>
      </c>
      <c r="L54" s="421"/>
      <c r="M54" s="402">
        <f>VLOOKUP(A54,MATERIALES!A6:D398,4,FALSE)</f>
        <v>469784.38798353903</v>
      </c>
      <c r="N54" s="272">
        <f>K54*M54</f>
        <v>387416.18529081909</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2" t="s">
        <v>953</v>
      </c>
      <c r="C59" s="823"/>
      <c r="D59" s="823"/>
      <c r="E59" s="823"/>
      <c r="F59" s="823"/>
      <c r="G59" s="823"/>
      <c r="H59" s="823"/>
      <c r="I59" s="823"/>
      <c r="J59" s="823"/>
      <c r="K59" s="823"/>
      <c r="L59" s="823"/>
      <c r="M59" s="824"/>
      <c r="N59" s="394">
        <f>SUM(N52:N58)</f>
        <v>842253.3785786588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1256</v>
      </c>
      <c r="B64" s="46" t="str">
        <f>VLOOKUP(A64,TRANSPORTE!A5:D117,3,FALSE)</f>
        <v>Transporte de material de excavación</v>
      </c>
      <c r="C64" s="317"/>
      <c r="D64" s="317"/>
      <c r="E64" s="317"/>
      <c r="F64" s="317"/>
      <c r="G64" s="317"/>
      <c r="H64" s="311" t="s">
        <v>1468</v>
      </c>
      <c r="I64" s="279">
        <v>1.3</v>
      </c>
      <c r="J64" s="286">
        <v>1</v>
      </c>
      <c r="K64" s="279">
        <f>I64*J64</f>
        <v>1.3</v>
      </c>
      <c r="L64" s="909">
        <f>VLOOKUP(A64,TRANSPORTE!A5:D117,4,FALSE)</f>
        <v>1234.2754057176401</v>
      </c>
      <c r="M64" s="910"/>
      <c r="N64" s="287">
        <f>K64*L64</f>
        <v>1604.5580274329322</v>
      </c>
    </row>
    <row r="65" spans="1:15">
      <c r="A65" t="s">
        <v>1408</v>
      </c>
      <c r="B65" s="46" t="str">
        <f>VLOOKUP(A65,TRANSPORTE!A6:D117,3,FALSE)</f>
        <v>Equipo de Transporte (Camiones Grúas</v>
      </c>
      <c r="C65" s="47"/>
      <c r="D65" s="47"/>
      <c r="E65" s="47"/>
      <c r="F65" s="47"/>
      <c r="G65" s="47"/>
      <c r="H65" s="311" t="s">
        <v>1468</v>
      </c>
      <c r="I65" s="279">
        <v>0.05</v>
      </c>
      <c r="J65" s="286">
        <v>1</v>
      </c>
      <c r="K65" s="279">
        <f>I65*J65</f>
        <v>0.05</v>
      </c>
      <c r="L65" s="909">
        <f>VLOOKUP(A65,TRANSPORTE!A6:D117,4,FALSE)</f>
        <v>39.95152406385742</v>
      </c>
      <c r="M65" s="910"/>
      <c r="N65" s="287">
        <f>K65*L65</f>
        <v>1.997576203192871</v>
      </c>
    </row>
    <row r="66" spans="1:15">
      <c r="B66" s="46"/>
      <c r="C66" s="47"/>
      <c r="D66" s="47"/>
      <c r="E66" s="47"/>
      <c r="F66" s="47"/>
      <c r="G66" s="47"/>
      <c r="H66" s="311"/>
      <c r="I66" s="279"/>
      <c r="J66" s="286"/>
      <c r="K66" s="279"/>
      <c r="L66" s="909"/>
      <c r="M66" s="910"/>
      <c r="N66" s="287"/>
    </row>
    <row r="67" spans="1:15">
      <c r="B67" s="46"/>
      <c r="C67" s="47"/>
      <c r="D67" s="47"/>
      <c r="E67" s="47"/>
      <c r="F67" s="47"/>
      <c r="G67" s="47"/>
      <c r="H67" s="311"/>
      <c r="I67" s="279"/>
      <c r="J67" s="286"/>
      <c r="K67" s="279"/>
      <c r="L67" s="909"/>
      <c r="M67" s="91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1606.5556036361252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976"/>
      <c r="N74" s="98" t="s">
        <v>951</v>
      </c>
    </row>
    <row r="75" spans="1:15">
      <c r="B75" s="207" t="s">
        <v>2043</v>
      </c>
      <c r="C75" s="208"/>
      <c r="D75" s="208"/>
      <c r="E75" s="208"/>
      <c r="F75" s="208"/>
      <c r="G75" s="208"/>
      <c r="H75" s="208"/>
      <c r="I75" s="209"/>
      <c r="J75" s="210"/>
      <c r="K75" s="211"/>
      <c r="L75" s="212"/>
      <c r="M75" s="213"/>
      <c r="N75" s="214"/>
    </row>
    <row r="76" spans="1:15">
      <c r="A76" s="162" t="s">
        <v>15</v>
      </c>
      <c r="B76" s="49" t="str">
        <f>VLOOKUP(A76,'MANO DE OBRA'!A8:D68,3,FALSE)</f>
        <v>Obrero (6)</v>
      </c>
      <c r="C76" s="47"/>
      <c r="D76" s="47"/>
      <c r="E76" s="47"/>
      <c r="F76" s="47"/>
      <c r="G76" s="47"/>
      <c r="H76" s="47"/>
      <c r="I76" s="292">
        <f>K76/J76*100</f>
        <v>175560</v>
      </c>
      <c r="J76" s="293">
        <v>185</v>
      </c>
      <c r="K76" s="294">
        <f>VLOOKUP(A76,'MANO DE OBRA'!A8:D99,4,FALSE)</f>
        <v>324786</v>
      </c>
      <c r="L76" s="50"/>
      <c r="M76" s="434">
        <v>8</v>
      </c>
      <c r="N76" s="395">
        <f>K76/M76</f>
        <v>40598.25</v>
      </c>
      <c r="O76" s="106"/>
    </row>
    <row r="77" spans="1:15">
      <c r="A77" s="162" t="s">
        <v>30</v>
      </c>
      <c r="B77" s="49" t="str">
        <f>VLOOKUP(A77,'MANO DE OBRA'!A8:D69,3,FALSE)</f>
        <v>Oficial</v>
      </c>
      <c r="C77" s="47"/>
      <c r="D77" s="47"/>
      <c r="E77" s="47"/>
      <c r="F77" s="47"/>
      <c r="G77" s="47"/>
      <c r="H77" s="47"/>
      <c r="I77" s="292">
        <f>K77/J77*100</f>
        <v>57668.23979157189</v>
      </c>
      <c r="J77" s="293">
        <v>185</v>
      </c>
      <c r="K77" s="294">
        <f>VLOOKUP(A77,'MANO DE OBRA'!A8:D100,4,FALSE)</f>
        <v>106686.24361440798</v>
      </c>
      <c r="L77" s="50"/>
      <c r="M77" s="431">
        <v>8</v>
      </c>
      <c r="N77" s="395">
        <f>K77/M77</f>
        <v>13335.780451800998</v>
      </c>
    </row>
    <row r="78" spans="1:15">
      <c r="A78" s="162"/>
      <c r="B78" s="165" t="s">
        <v>2042</v>
      </c>
      <c r="C78" s="47"/>
      <c r="D78" s="47"/>
      <c r="E78" s="47"/>
      <c r="F78" s="47"/>
      <c r="G78" s="47"/>
      <c r="H78" s="47"/>
      <c r="I78" s="292"/>
      <c r="J78" s="293"/>
      <c r="K78" s="294"/>
      <c r="L78" s="50"/>
      <c r="M78" s="432"/>
      <c r="N78" s="395"/>
    </row>
    <row r="79" spans="1:15">
      <c r="A79" t="s">
        <v>15</v>
      </c>
      <c r="B79" s="49" t="str">
        <f>VLOOKUP(A79,'MANO DE OBRA'!A9:D70,3,FALSE)</f>
        <v>Obrero (6)</v>
      </c>
      <c r="C79" s="47"/>
      <c r="D79" s="47"/>
      <c r="E79" s="47"/>
      <c r="F79" s="47"/>
      <c r="G79" s="47"/>
      <c r="H79" s="47"/>
      <c r="I79" s="292">
        <f>K79/J79*100</f>
        <v>175560</v>
      </c>
      <c r="J79" s="293">
        <v>185</v>
      </c>
      <c r="K79" s="294">
        <f>VLOOKUP(A79,'MANO DE OBRA'!A9:D101,4,FALSE)</f>
        <v>324786</v>
      </c>
      <c r="L79" s="50"/>
      <c r="M79" s="300">
        <v>12</v>
      </c>
      <c r="N79" s="395">
        <f>K79/M79</f>
        <v>27065.5</v>
      </c>
    </row>
    <row r="80" spans="1:15">
      <c r="A80" t="s">
        <v>30</v>
      </c>
      <c r="B80" s="49" t="str">
        <f>VLOOKUP(A80,'MANO DE OBRA'!A10:D71,3,FALSE)</f>
        <v>Oficial</v>
      </c>
      <c r="C80" s="47"/>
      <c r="D80" s="47"/>
      <c r="E80" s="47"/>
      <c r="F80" s="47"/>
      <c r="G80" s="47"/>
      <c r="H80" s="47"/>
      <c r="I80" s="292">
        <f>K80/J80*100</f>
        <v>57668.23979157189</v>
      </c>
      <c r="J80" s="293">
        <v>185</v>
      </c>
      <c r="K80" s="294">
        <f>VLOOKUP(A80,'MANO DE OBRA'!A10:D102,4,FALSE)</f>
        <v>106686.24361440798</v>
      </c>
      <c r="L80" s="318"/>
      <c r="M80" s="300">
        <v>12</v>
      </c>
      <c r="N80" s="395">
        <f>K80/M80</f>
        <v>8890.5203012006659</v>
      </c>
    </row>
    <row r="81" spans="1:14">
      <c r="B81" s="49"/>
      <c r="C81" s="47"/>
      <c r="D81" s="47"/>
      <c r="E81" s="47"/>
      <c r="F81" s="47"/>
      <c r="G81" s="47"/>
      <c r="H81" s="47"/>
      <c r="I81" s="279"/>
      <c r="J81" s="297"/>
      <c r="K81" s="298"/>
      <c r="L81" s="318"/>
      <c r="M81" s="300"/>
      <c r="N81" s="296"/>
    </row>
    <row r="82" spans="1:14" ht="15.75" thickBot="1">
      <c r="B82" s="898"/>
      <c r="C82" s="899"/>
      <c r="D82" s="899"/>
      <c r="E82" s="899"/>
      <c r="F82" s="899"/>
      <c r="G82" s="899"/>
      <c r="H82" s="899"/>
      <c r="I82" s="126"/>
      <c r="J82" s="126"/>
      <c r="K82" s="126"/>
      <c r="L82" s="912"/>
      <c r="M82" s="912"/>
      <c r="N82" s="127"/>
    </row>
    <row r="83" spans="1:14" ht="15.75" thickBot="1">
      <c r="B83" s="911" t="s">
        <v>953</v>
      </c>
      <c r="C83" s="865"/>
      <c r="D83" s="865"/>
      <c r="E83" s="865"/>
      <c r="F83" s="865"/>
      <c r="G83" s="865"/>
      <c r="H83" s="865"/>
      <c r="I83" s="865"/>
      <c r="J83" s="865"/>
      <c r="K83" s="865"/>
      <c r="L83" s="865"/>
      <c r="M83" s="866"/>
      <c r="N83" s="460">
        <f>SUM(N76:N82)</f>
        <v>89890.050753001662</v>
      </c>
    </row>
    <row r="84" spans="1:14" ht="15.75" thickBot="1">
      <c r="B84" s="33"/>
      <c r="C84" s="34"/>
      <c r="D84" s="34"/>
      <c r="E84" s="34"/>
      <c r="F84" s="34"/>
      <c r="G84" s="34"/>
      <c r="H84" s="34"/>
      <c r="I84" s="34"/>
      <c r="J84" s="34"/>
      <c r="K84" s="34"/>
      <c r="L84" s="34"/>
      <c r="M84" s="34"/>
      <c r="N84" s="35"/>
    </row>
    <row r="85" spans="1:14" ht="15.75" thickBot="1">
      <c r="B85" s="822" t="s">
        <v>967</v>
      </c>
      <c r="C85" s="823"/>
      <c r="D85" s="823"/>
      <c r="E85" s="823"/>
      <c r="F85" s="823"/>
      <c r="G85" s="823"/>
      <c r="H85" s="823"/>
      <c r="I85" s="823"/>
      <c r="J85" s="823"/>
      <c r="K85" s="823"/>
      <c r="L85" s="823"/>
      <c r="M85" s="824"/>
      <c r="N85" s="99">
        <f>N47+N59+N70+N83</f>
        <v>1933332.8938269306</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7" t="s">
        <v>969</v>
      </c>
      <c r="C89" s="868"/>
      <c r="D89" s="868"/>
      <c r="E89" s="868"/>
      <c r="F89" s="868"/>
      <c r="G89" s="868"/>
      <c r="H89" s="868"/>
      <c r="I89" s="314"/>
      <c r="J89" s="334"/>
      <c r="K89" s="302" t="s">
        <v>970</v>
      </c>
      <c r="L89" s="869" t="s">
        <v>971</v>
      </c>
      <c r="M89" s="870"/>
      <c r="N89" s="303"/>
    </row>
    <row r="90" spans="1:14">
      <c r="B90" s="855" t="s">
        <v>972</v>
      </c>
      <c r="C90" s="856"/>
      <c r="D90" s="856"/>
      <c r="E90" s="856"/>
      <c r="F90" s="856"/>
      <c r="G90" s="856"/>
      <c r="H90" s="856"/>
      <c r="I90" s="87"/>
      <c r="J90" s="88"/>
      <c r="K90" s="304">
        <v>0.2</v>
      </c>
      <c r="L90" s="857">
        <f>N85*K90</f>
        <v>386666.57876538613</v>
      </c>
      <c r="M90" s="858"/>
      <c r="N90" s="51"/>
    </row>
    <row r="91" spans="1:14">
      <c r="B91" s="89" t="s">
        <v>973</v>
      </c>
      <c r="C91" s="90"/>
      <c r="D91" s="90"/>
      <c r="E91" s="90"/>
      <c r="F91" s="90"/>
      <c r="G91" s="90"/>
      <c r="H91" s="90"/>
      <c r="I91" s="87"/>
      <c r="J91" s="88"/>
      <c r="K91" s="304">
        <v>0.05</v>
      </c>
      <c r="L91" s="857">
        <f>N85*K91</f>
        <v>96666.644691346533</v>
      </c>
      <c r="M91" s="858"/>
      <c r="N91" s="51"/>
    </row>
    <row r="92" spans="1:14" ht="15.75" thickBot="1">
      <c r="B92" s="91" t="s">
        <v>974</v>
      </c>
      <c r="C92" s="92"/>
      <c r="D92" s="92"/>
      <c r="E92" s="92"/>
      <c r="F92" s="92"/>
      <c r="G92" s="92"/>
      <c r="H92" s="92"/>
      <c r="I92" s="93"/>
      <c r="J92" s="94"/>
      <c r="K92" s="305">
        <v>0.05</v>
      </c>
      <c r="L92" s="859">
        <f>N85*K92</f>
        <v>96666.644691346533</v>
      </c>
      <c r="M92" s="860"/>
      <c r="N92" s="51"/>
    </row>
    <row r="93" spans="1:14" ht="15.75" thickBot="1">
      <c r="B93" s="822" t="s">
        <v>953</v>
      </c>
      <c r="C93" s="823"/>
      <c r="D93" s="823"/>
      <c r="E93" s="823"/>
      <c r="F93" s="823"/>
      <c r="G93" s="823"/>
      <c r="H93" s="823"/>
      <c r="I93" s="823"/>
      <c r="J93" s="823"/>
      <c r="K93" s="823"/>
      <c r="L93" s="823"/>
      <c r="M93" s="824"/>
      <c r="N93" s="52">
        <f>L90+L91+L92</f>
        <v>579999.86814807926</v>
      </c>
    </row>
    <row r="94" spans="1:14" ht="15.75" thickBot="1">
      <c r="B94" s="33"/>
      <c r="C94" s="34"/>
      <c r="D94" s="34"/>
      <c r="E94" s="34"/>
      <c r="F94" s="34"/>
      <c r="G94" s="34"/>
      <c r="H94" s="34"/>
      <c r="I94" s="34"/>
      <c r="J94" s="34"/>
      <c r="K94" s="34"/>
      <c r="L94" s="34"/>
      <c r="M94" s="34"/>
      <c r="N94" s="35"/>
    </row>
    <row r="95" spans="1:14" ht="15.75" thickBot="1">
      <c r="A95" t="s">
        <v>2016</v>
      </c>
      <c r="B95" s="822" t="s">
        <v>975</v>
      </c>
      <c r="C95" s="823"/>
      <c r="D95" s="823"/>
      <c r="E95" s="823"/>
      <c r="F95" s="823"/>
      <c r="G95" s="823"/>
      <c r="H95" s="823"/>
      <c r="I95" s="823"/>
      <c r="J95" s="823"/>
      <c r="K95" s="823"/>
      <c r="L95" s="823"/>
      <c r="M95" s="824"/>
      <c r="N95" s="188">
        <f>N85+N93</f>
        <v>2513332.7619750099</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6" t="s">
        <v>2218</v>
      </c>
      <c r="C112" s="967"/>
      <c r="D112" s="967"/>
      <c r="E112" s="967"/>
      <c r="F112" s="967"/>
      <c r="G112" s="967"/>
      <c r="H112" s="967"/>
      <c r="I112" s="967"/>
      <c r="J112" s="967"/>
      <c r="K112" s="967"/>
      <c r="L112" s="967"/>
      <c r="M112" s="967"/>
      <c r="N112" s="968"/>
    </row>
    <row r="113" spans="2:14" ht="15" customHeight="1">
      <c r="B113" s="966"/>
      <c r="C113" s="967"/>
      <c r="D113" s="967"/>
      <c r="E113" s="967"/>
      <c r="F113" s="967"/>
      <c r="G113" s="967"/>
      <c r="H113" s="967"/>
      <c r="I113" s="967"/>
      <c r="J113" s="967"/>
      <c r="K113" s="967"/>
      <c r="L113" s="967"/>
      <c r="M113" s="967"/>
      <c r="N113" s="968"/>
    </row>
    <row r="114" spans="2:14" ht="30" customHeight="1">
      <c r="B114" s="969" t="s">
        <v>2219</v>
      </c>
      <c r="C114" s="970"/>
      <c r="D114" s="970"/>
      <c r="E114" s="970"/>
      <c r="F114" s="970"/>
      <c r="G114" s="970"/>
      <c r="H114" s="970"/>
      <c r="I114" s="970"/>
      <c r="J114" s="970"/>
      <c r="K114" s="970"/>
      <c r="L114" s="970"/>
      <c r="M114" s="970"/>
      <c r="N114" s="971"/>
    </row>
    <row r="115" spans="2:14">
      <c r="B115" s="969"/>
      <c r="C115" s="970"/>
      <c r="D115" s="970"/>
      <c r="E115" s="970"/>
      <c r="F115" s="970"/>
      <c r="G115" s="970"/>
      <c r="H115" s="970"/>
      <c r="I115" s="970"/>
      <c r="J115" s="970"/>
      <c r="K115" s="970"/>
      <c r="L115" s="970"/>
      <c r="M115" s="970"/>
      <c r="N115" s="971"/>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2"/>
      <c r="K125" s="972"/>
      <c r="L125" s="972"/>
      <c r="M125" s="972"/>
      <c r="N125" s="973"/>
    </row>
    <row r="126" spans="2:14" ht="15.75" thickBot="1">
      <c r="B126" s="419" t="s">
        <v>2221</v>
      </c>
      <c r="C126" s="420"/>
      <c r="D126" s="420"/>
      <c r="E126" s="259"/>
      <c r="F126" s="259"/>
      <c r="G126" s="259"/>
      <c r="H126" s="259"/>
      <c r="I126" s="259"/>
      <c r="J126" s="974"/>
      <c r="K126" s="974"/>
      <c r="L126" s="974"/>
      <c r="M126" s="974"/>
      <c r="N126" s="975"/>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1652</v>
      </c>
      <c r="C31" s="81" t="s">
        <v>2097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182</v>
      </c>
      <c r="B36" s="871" t="str">
        <f>VLOOKUP(A36,EQUIPOS!A6:D154,3,FALSE)</f>
        <v xml:space="preserve">Compresor para penetrar roca
</v>
      </c>
      <c r="C36" s="872"/>
      <c r="D36" s="872"/>
      <c r="E36" s="872"/>
      <c r="F36" s="872"/>
      <c r="G36" s="872"/>
      <c r="H36" s="873"/>
      <c r="I36" s="267"/>
      <c r="J36" s="268"/>
      <c r="K36" s="269">
        <f>VLOOKUP(A36,EQUIPOS!A6:D163,4,FALSE)</f>
        <v>76527.763465127646</v>
      </c>
      <c r="L36" s="270"/>
      <c r="M36" s="271">
        <v>0.125</v>
      </c>
      <c r="N36" s="272">
        <f>K36/M36</f>
        <v>612222.10772102117</v>
      </c>
    </row>
    <row r="37" spans="1:14">
      <c r="A37" s="113" t="s">
        <v>242</v>
      </c>
      <c r="B37" s="871" t="str">
        <f>VLOOKUP(A37,EQUIPOS!A7:D154,3,FALSE)</f>
        <v>Grúa con torre capacidad 1 ton en la punta.</v>
      </c>
      <c r="C37" s="872"/>
      <c r="D37" s="872"/>
      <c r="E37" s="872"/>
      <c r="F37" s="872"/>
      <c r="G37" s="872"/>
      <c r="H37" s="873"/>
      <c r="I37" s="421"/>
      <c r="J37" s="422"/>
      <c r="K37" s="269">
        <f>VLOOKUP(A37,EQUIPOS!A7:D164,4,FALSE)</f>
        <v>203817.82434277693</v>
      </c>
      <c r="L37" s="335"/>
      <c r="M37" s="336">
        <v>2.5</v>
      </c>
      <c r="N37" s="272">
        <f>K37/M37</f>
        <v>81527.129737110779</v>
      </c>
    </row>
    <row r="38" spans="1:14">
      <c r="A38" s="113" t="s">
        <v>267</v>
      </c>
      <c r="B38" s="871" t="str">
        <f>VLOOKUP(A38,EQUIPOS!A8:D154,3,FALSE)</f>
        <v>Motobomba de concreto</v>
      </c>
      <c r="C38" s="872"/>
      <c r="D38" s="872"/>
      <c r="E38" s="872"/>
      <c r="F38" s="872"/>
      <c r="G38" s="872"/>
      <c r="H38" s="873"/>
      <c r="I38" s="421"/>
      <c r="J38" s="422"/>
      <c r="K38" s="438">
        <f>VLOOKUP(A38,EQUIPOS!A8:D165,4,FALSE)</f>
        <v>87427.119389138534</v>
      </c>
      <c r="L38" s="335"/>
      <c r="M38" s="336">
        <v>0.65</v>
      </c>
      <c r="N38" s="272">
        <f>K38/M38</f>
        <v>134503.26059867465</v>
      </c>
    </row>
    <row r="39" spans="1:14">
      <c r="A39" s="113" t="s">
        <v>310</v>
      </c>
      <c r="B39" s="871" t="str">
        <f>VLOOKUP(A39,EQUIPOS!A9:D154,3,FALSE)</f>
        <v>Retroexcavadora A25C</v>
      </c>
      <c r="C39" s="872"/>
      <c r="D39" s="872"/>
      <c r="E39" s="872"/>
      <c r="F39" s="872"/>
      <c r="G39" s="872"/>
      <c r="H39" s="873"/>
      <c r="I39" s="421"/>
      <c r="J39" s="422"/>
      <c r="K39" s="438">
        <f>VLOOKUP(A39,EQUIPOS!A9:D166,4,FALSE)</f>
        <v>198454.19738638806</v>
      </c>
      <c r="L39" s="335"/>
      <c r="M39" s="336">
        <v>0.65</v>
      </c>
      <c r="N39" s="272">
        <f>K39/M39</f>
        <v>305314.14982521237</v>
      </c>
    </row>
    <row r="40" spans="1:14">
      <c r="A40" s="113"/>
      <c r="B40" s="871"/>
      <c r="C40" s="872"/>
      <c r="D40" s="872"/>
      <c r="E40" s="872"/>
      <c r="F40" s="872"/>
      <c r="G40" s="872"/>
      <c r="H40" s="873"/>
      <c r="I40" s="421"/>
      <c r="J40" s="422"/>
      <c r="K40" s="438"/>
      <c r="L40" s="335"/>
      <c r="M40" s="336"/>
      <c r="N40" s="272"/>
    </row>
    <row r="41" spans="1:14">
      <c r="A41" s="113"/>
      <c r="B41" s="871"/>
      <c r="C41" s="872"/>
      <c r="D41" s="872"/>
      <c r="E41" s="872"/>
      <c r="F41" s="872"/>
      <c r="G41" s="872"/>
      <c r="H41" s="873"/>
      <c r="I41" s="421"/>
      <c r="J41" s="422"/>
      <c r="K41" s="438"/>
      <c r="L41" s="335"/>
      <c r="M41" s="336"/>
      <c r="N41" s="272"/>
    </row>
    <row r="42" spans="1:14">
      <c r="A42" s="113"/>
      <c r="B42" s="871"/>
      <c r="C42" s="872"/>
      <c r="D42" s="872"/>
      <c r="E42" s="872"/>
      <c r="F42" s="872"/>
      <c r="G42" s="872"/>
      <c r="H42" s="873"/>
      <c r="I42" s="328"/>
      <c r="J42" s="330"/>
      <c r="K42" s="438"/>
      <c r="L42" s="423"/>
      <c r="M42" s="424"/>
      <c r="N42" s="272"/>
    </row>
    <row r="43" spans="1:14">
      <c r="B43" s="871"/>
      <c r="C43" s="872"/>
      <c r="D43" s="872"/>
      <c r="E43" s="872"/>
      <c r="F43" s="872"/>
      <c r="G43" s="872"/>
      <c r="H43" s="873"/>
      <c r="I43" s="36"/>
      <c r="J43" s="37"/>
      <c r="K43" s="438"/>
      <c r="L43" s="276"/>
      <c r="M43" s="277"/>
      <c r="N43" s="272"/>
    </row>
    <row r="44" spans="1:14">
      <c r="B44" s="320"/>
      <c r="C44" s="321"/>
      <c r="D44" s="321"/>
      <c r="E44" s="321"/>
      <c r="F44" s="323"/>
      <c r="G44" s="323"/>
      <c r="H44" s="125"/>
      <c r="I44" s="36"/>
      <c r="J44" s="37"/>
      <c r="K44" s="438"/>
      <c r="L44" s="276"/>
      <c r="M44" s="277"/>
      <c r="N44" s="273"/>
    </row>
    <row r="45" spans="1:14">
      <c r="B45" s="879" t="s">
        <v>952</v>
      </c>
      <c r="C45" s="880"/>
      <c r="D45" s="880"/>
      <c r="E45" s="38"/>
      <c r="F45" s="39"/>
      <c r="G45" s="39"/>
      <c r="H45" s="40"/>
      <c r="I45" s="36"/>
      <c r="J45" s="37"/>
      <c r="K45" s="279"/>
      <c r="L45" s="276"/>
      <c r="M45" s="401">
        <v>0.1</v>
      </c>
      <c r="N45" s="344">
        <f>N87*M45</f>
        <v>46742.82639156087</v>
      </c>
    </row>
    <row r="46" spans="1:14" ht="15.75" thickBot="1">
      <c r="B46" s="871"/>
      <c r="C46" s="872"/>
      <c r="D46" s="872"/>
      <c r="E46" s="872"/>
      <c r="F46" s="872"/>
      <c r="G46" s="872"/>
      <c r="H46" s="873"/>
      <c r="I46" s="881"/>
      <c r="J46" s="882"/>
      <c r="K46" s="41"/>
      <c r="L46" s="883"/>
      <c r="M46" s="884"/>
      <c r="N46" s="105"/>
    </row>
    <row r="47" spans="1:14" ht="15.75" thickBot="1">
      <c r="B47" s="822" t="s">
        <v>953</v>
      </c>
      <c r="C47" s="823"/>
      <c r="D47" s="823"/>
      <c r="E47" s="823"/>
      <c r="F47" s="823"/>
      <c r="G47" s="823"/>
      <c r="H47" s="823"/>
      <c r="I47" s="823"/>
      <c r="J47" s="823"/>
      <c r="K47" s="823"/>
      <c r="L47" s="823"/>
      <c r="M47" s="824"/>
      <c r="N47" s="394">
        <f>SUM(N36:N46)</f>
        <v>1180309.4742735799</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67" t="s">
        <v>944</v>
      </c>
      <c r="C51" s="868"/>
      <c r="D51" s="868"/>
      <c r="E51" s="868"/>
      <c r="F51" s="868"/>
      <c r="G51" s="868"/>
      <c r="H51" s="868"/>
      <c r="I51" s="902"/>
      <c r="J51" s="315" t="s">
        <v>945</v>
      </c>
      <c r="K51" s="85" t="s">
        <v>946</v>
      </c>
      <c r="L51" s="903" t="s">
        <v>955</v>
      </c>
      <c r="M51" s="902"/>
      <c r="N51" s="86" t="s">
        <v>951</v>
      </c>
    </row>
    <row r="52" spans="1:14">
      <c r="A52" s="161" t="s">
        <v>745</v>
      </c>
      <c r="B52" s="43" t="str">
        <f>VLOOKUP(A52,MATERIALES!A5:D373,3,FALSE)</f>
        <v>Acero PDR-60</v>
      </c>
      <c r="C52" s="281"/>
      <c r="D52" s="281"/>
      <c r="E52" s="281"/>
      <c r="F52" s="281"/>
      <c r="G52" s="281"/>
      <c r="H52" s="281"/>
      <c r="I52" s="281"/>
      <c r="J52" s="311" t="str">
        <f>VLOOKUP(A52,MATERIALES!A6:D644,2,FALSE)</f>
        <v>kg</v>
      </c>
      <c r="K52" s="282">
        <v>178.12830345854127</v>
      </c>
      <c r="L52" s="267"/>
      <c r="M52" s="402">
        <f>VLOOKUP(A52,MATERIALES!A5:D396,4,FALSE)</f>
        <v>3493.7084997081361</v>
      </c>
      <c r="N52" s="272">
        <f>K52*M52</f>
        <v>622328.36783169582</v>
      </c>
    </row>
    <row r="53" spans="1:14">
      <c r="A53" s="161" t="s">
        <v>829</v>
      </c>
      <c r="B53" s="43" t="str">
        <f>VLOOKUP(A53,MATERIALES!A6:D373,3,FALSE)</f>
        <v>Concreto Resistencia  28 (Mpa)</v>
      </c>
      <c r="C53" s="425"/>
      <c r="D53" s="425"/>
      <c r="E53" s="425"/>
      <c r="F53" s="425"/>
      <c r="G53" s="425"/>
      <c r="H53" s="425"/>
      <c r="I53" s="425"/>
      <c r="J53" s="312" t="str">
        <f>VLOOKUP(A53,MATERIALES!A7:D645,2,FALSE)</f>
        <v>m3</v>
      </c>
      <c r="K53" s="397">
        <v>1.1875220230569419</v>
      </c>
      <c r="L53" s="421"/>
      <c r="M53" s="402">
        <f>VLOOKUP(A53,MATERIALES!A6:D397,4,FALSE)</f>
        <v>469784.38798353903</v>
      </c>
      <c r="N53" s="272">
        <f t="shared" ref="N53:N59" si="0">K53*M53</f>
        <v>557879.30681877956</v>
      </c>
    </row>
    <row r="54" spans="1:14">
      <c r="A54" s="161" t="s">
        <v>376</v>
      </c>
      <c r="B54" s="43" t="str">
        <f>VLOOKUP(A54,MATERIALES!A6:D373,3,FALSE)</f>
        <v>Anfo</v>
      </c>
      <c r="C54" s="425"/>
      <c r="D54" s="425"/>
      <c r="E54" s="425"/>
      <c r="F54" s="425"/>
      <c r="G54" s="425"/>
      <c r="H54" s="425"/>
      <c r="I54" s="425"/>
      <c r="J54" s="312" t="s">
        <v>377</v>
      </c>
      <c r="K54" s="397">
        <v>0.3</v>
      </c>
      <c r="L54" s="421"/>
      <c r="M54" s="402">
        <f>VLOOKUP(A54,MATERIALES!A6:D398,4,FALSE)</f>
        <v>4136.5118771430634</v>
      </c>
      <c r="N54" s="272">
        <f t="shared" si="0"/>
        <v>1240.9535631429189</v>
      </c>
    </row>
    <row r="55" spans="1:14">
      <c r="A55" s="161" t="s">
        <v>424</v>
      </c>
      <c r="B55" s="43" t="str">
        <f>VLOOKUP(A55,MATERIALES!A6:D373,3,FALSE)</f>
        <v>Cordón detonante</v>
      </c>
      <c r="C55" s="425"/>
      <c r="D55" s="425"/>
      <c r="E55" s="425"/>
      <c r="F55" s="425"/>
      <c r="G55" s="425"/>
      <c r="H55" s="425"/>
      <c r="I55" s="425"/>
      <c r="J55" s="312" t="str">
        <f>VLOOKUP(A55,MATERIALES!A9:D647,2,FALSE)</f>
        <v>m</v>
      </c>
      <c r="K55" s="397">
        <v>3</v>
      </c>
      <c r="L55" s="421"/>
      <c r="M55" s="402">
        <f>VLOOKUP(A55,MATERIALES!A6:D399,4,FALSE)</f>
        <v>2335.6236402729851</v>
      </c>
      <c r="N55" s="272">
        <f t="shared" si="0"/>
        <v>7006.8709208189557</v>
      </c>
    </row>
    <row r="56" spans="1:14">
      <c r="A56" s="161" t="s">
        <v>453</v>
      </c>
      <c r="B56" s="43" t="str">
        <f>VLOOKUP(A56,MATERIALES!A7:D373,3,FALSE)</f>
        <v>Explosivos  75% (INDUGEL)</v>
      </c>
      <c r="C56" s="425"/>
      <c r="D56" s="425"/>
      <c r="E56" s="425"/>
      <c r="F56" s="425"/>
      <c r="G56" s="425"/>
      <c r="H56" s="425"/>
      <c r="I56" s="425"/>
      <c r="J56" s="312" t="str">
        <f>VLOOKUP(A56,MATERIALES!A10:D648,2,FALSE)</f>
        <v>lb</v>
      </c>
      <c r="K56" s="397">
        <v>0.25</v>
      </c>
      <c r="L56" s="421"/>
      <c r="M56" s="402">
        <f>VLOOKUP(A56,MATERIALES!A7:D400,4,FALSE)</f>
        <v>10028.778731225359</v>
      </c>
      <c r="N56" s="272">
        <f t="shared" si="0"/>
        <v>2507.1946828063396</v>
      </c>
    </row>
    <row r="57" spans="1:14">
      <c r="A57" s="161" t="s">
        <v>458</v>
      </c>
      <c r="B57" s="43" t="str">
        <f>VLOOKUP(A57,MATERIALES!A8:D373,3,FALSE)</f>
        <v>Fulminantes</v>
      </c>
      <c r="C57" s="425"/>
      <c r="D57" s="425"/>
      <c r="E57" s="425"/>
      <c r="F57" s="425"/>
      <c r="G57" s="425"/>
      <c r="H57" s="425"/>
      <c r="I57" s="425"/>
      <c r="J57" s="312" t="str">
        <f>VLOOKUP(A57,MATERIALES!A11:D649,2,FALSE)</f>
        <v>u</v>
      </c>
      <c r="K57" s="397">
        <v>1</v>
      </c>
      <c r="L57" s="421"/>
      <c r="M57" s="402">
        <f>VLOOKUP(A57,MATERIALES!A8:D401,4,FALSE)</f>
        <v>1206.9509848675259</v>
      </c>
      <c r="N57" s="272">
        <f t="shared" si="0"/>
        <v>1206.9509848675259</v>
      </c>
    </row>
    <row r="58" spans="1:14">
      <c r="A58" s="161" t="s">
        <v>552</v>
      </c>
      <c r="B58" s="43" t="str">
        <f>VLOOKUP(A58,MATERIALES!A9:D373,3,FALSE)</f>
        <v>Mecha Lenta</v>
      </c>
      <c r="C58" s="425"/>
      <c r="D58" s="425"/>
      <c r="E58" s="425"/>
      <c r="F58" s="425"/>
      <c r="G58" s="425"/>
      <c r="H58" s="425"/>
      <c r="I58" s="425"/>
      <c r="J58" s="312" t="str">
        <f>VLOOKUP(A58,MATERIALES!A11:D650,2,FALSE)</f>
        <v>m</v>
      </c>
      <c r="K58" s="397">
        <v>1</v>
      </c>
      <c r="L58" s="421"/>
      <c r="M58" s="402">
        <f>VLOOKUP(A58,MATERIALES!A9:D402,4,FALSE)</f>
        <v>1179.31088597743</v>
      </c>
      <c r="N58" s="272">
        <f t="shared" si="0"/>
        <v>1179.31088597743</v>
      </c>
    </row>
    <row r="59" spans="1:14">
      <c r="A59" s="161" t="s">
        <v>845</v>
      </c>
      <c r="B59" s="43" t="str">
        <f>VLOOKUP(A59,MATERIALES!A10:D373,3,FALSE)</f>
        <v>Escolta y transporte (una tarifa por cada m3 escoltado y transportado)</v>
      </c>
      <c r="C59" s="425"/>
      <c r="D59" s="425"/>
      <c r="E59" s="425"/>
      <c r="F59" s="425"/>
      <c r="G59" s="425"/>
      <c r="H59" s="425"/>
      <c r="I59" s="425"/>
      <c r="J59" s="312" t="str">
        <f>VLOOKUP(A59,MATERIALES!A12:D651,2,FALSE)</f>
        <v>kg</v>
      </c>
      <c r="K59" s="397">
        <v>0.45800000000000002</v>
      </c>
      <c r="L59" s="421"/>
      <c r="M59" s="402">
        <f>VLOOKUP(A59,MATERIALES!A10:D403,4,FALSE)</f>
        <v>6405.5976631151898</v>
      </c>
      <c r="N59" s="272">
        <f t="shared" si="0"/>
        <v>2933.7637297067572</v>
      </c>
    </row>
    <row r="60" spans="1:14">
      <c r="A60" s="161"/>
      <c r="B60" s="43"/>
      <c r="C60" s="425"/>
      <c r="D60" s="425"/>
      <c r="E60" s="425"/>
      <c r="F60" s="425"/>
      <c r="G60" s="425"/>
      <c r="H60" s="425"/>
      <c r="I60" s="425"/>
      <c r="J60" s="311"/>
      <c r="K60" s="397"/>
      <c r="L60" s="421"/>
      <c r="M60" s="402"/>
      <c r="N60" s="272"/>
    </row>
    <row r="61" spans="1:14">
      <c r="A61" s="161"/>
      <c r="B61" s="43"/>
      <c r="C61" s="425"/>
      <c r="D61" s="425"/>
      <c r="E61" s="425"/>
      <c r="F61" s="425"/>
      <c r="G61" s="425"/>
      <c r="H61" s="425"/>
      <c r="I61" s="425"/>
      <c r="J61" s="311"/>
      <c r="K61" s="397"/>
      <c r="L61" s="421"/>
      <c r="M61" s="402"/>
      <c r="N61" s="272"/>
    </row>
    <row r="62" spans="1:14" ht="15.75" thickBot="1">
      <c r="B62" s="43"/>
      <c r="C62" s="310"/>
      <c r="D62" s="310"/>
      <c r="E62" s="310"/>
      <c r="F62" s="310"/>
      <c r="G62" s="310"/>
      <c r="H62" s="310"/>
      <c r="I62" s="310"/>
      <c r="J62" s="435"/>
      <c r="K62" s="126"/>
      <c r="L62" s="325"/>
      <c r="M62" s="402"/>
      <c r="N62" s="272"/>
    </row>
    <row r="63" spans="1:14" ht="15.75" thickBot="1">
      <c r="B63" s="822" t="s">
        <v>953</v>
      </c>
      <c r="C63" s="823"/>
      <c r="D63" s="823"/>
      <c r="E63" s="823"/>
      <c r="F63" s="823"/>
      <c r="G63" s="823"/>
      <c r="H63" s="823"/>
      <c r="I63" s="823"/>
      <c r="J63" s="823"/>
      <c r="K63" s="823"/>
      <c r="L63" s="823"/>
      <c r="M63" s="824"/>
      <c r="N63" s="394">
        <f>SUM(N52:N62)</f>
        <v>1196282.7194177955</v>
      </c>
    </row>
    <row r="64" spans="1:14">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908" t="s">
        <v>961</v>
      </c>
      <c r="M67" s="887"/>
      <c r="N67" s="76" t="s">
        <v>951</v>
      </c>
    </row>
    <row r="68" spans="1:15">
      <c r="A68" t="s">
        <v>1256</v>
      </c>
      <c r="B68" s="46" t="str">
        <f>VLOOKUP(A68,TRANSPORTE!A5:D117,3,FALSE)</f>
        <v>Transporte de material de excavación</v>
      </c>
      <c r="C68" s="317"/>
      <c r="D68" s="317"/>
      <c r="E68" s="317"/>
      <c r="F68" s="317"/>
      <c r="G68" s="317"/>
      <c r="H68" s="311" t="s">
        <v>1468</v>
      </c>
      <c r="I68" s="279">
        <v>1.3</v>
      </c>
      <c r="J68" s="286">
        <v>1</v>
      </c>
      <c r="K68" s="279">
        <f>I68*J68</f>
        <v>1.3</v>
      </c>
      <c r="L68" s="909">
        <f>VLOOKUP(A68,TRANSPORTE!A5:D117,4,FALSE)</f>
        <v>1234.2754057176401</v>
      </c>
      <c r="M68" s="910"/>
      <c r="N68" s="287">
        <f>K68*L68</f>
        <v>1604.5580274329322</v>
      </c>
    </row>
    <row r="69" spans="1:15">
      <c r="A69" t="s">
        <v>1408</v>
      </c>
      <c r="B69" s="46" t="str">
        <f>VLOOKUP(A69,TRANSPORTE!A6:D117,3,FALSE)</f>
        <v>Equipo de Transporte (Camiones Grúas</v>
      </c>
      <c r="C69" s="47"/>
      <c r="D69" s="47"/>
      <c r="E69" s="47"/>
      <c r="F69" s="47"/>
      <c r="G69" s="47"/>
      <c r="H69" s="311" t="s">
        <v>1468</v>
      </c>
      <c r="I69" s="279">
        <v>0.05</v>
      </c>
      <c r="J69" s="286">
        <v>1</v>
      </c>
      <c r="K69" s="279">
        <f>I69*J69</f>
        <v>0.05</v>
      </c>
      <c r="L69" s="909">
        <f>VLOOKUP(A69,TRANSPORTE!A6:D117,4,FALSE)</f>
        <v>39.95152406385742</v>
      </c>
      <c r="M69" s="910"/>
      <c r="N69" s="287">
        <f>K69*L69</f>
        <v>1.997576203192871</v>
      </c>
    </row>
    <row r="70" spans="1:15">
      <c r="B70" s="46"/>
      <c r="C70" s="47"/>
      <c r="D70" s="47"/>
      <c r="E70" s="47"/>
      <c r="F70" s="47"/>
      <c r="G70" s="47"/>
      <c r="H70" s="311"/>
      <c r="I70" s="279"/>
      <c r="J70" s="286"/>
      <c r="K70" s="279"/>
      <c r="L70" s="909"/>
      <c r="M70" s="910"/>
      <c r="N70" s="287"/>
    </row>
    <row r="71" spans="1:15">
      <c r="B71" s="46"/>
      <c r="C71" s="47"/>
      <c r="D71" s="47"/>
      <c r="E71" s="47"/>
      <c r="F71" s="47"/>
      <c r="G71" s="47"/>
      <c r="H71" s="311"/>
      <c r="I71" s="279"/>
      <c r="J71" s="286"/>
      <c r="K71" s="279"/>
      <c r="L71" s="909"/>
      <c r="M71" s="910"/>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900"/>
      <c r="M73" s="901"/>
      <c r="N73" s="127"/>
    </row>
    <row r="74" spans="1:15" ht="15.75" thickBot="1">
      <c r="B74" s="911" t="s">
        <v>953</v>
      </c>
      <c r="C74" s="865"/>
      <c r="D74" s="865"/>
      <c r="E74" s="865"/>
      <c r="F74" s="865"/>
      <c r="G74" s="865"/>
      <c r="H74" s="865"/>
      <c r="I74" s="865"/>
      <c r="J74" s="865"/>
      <c r="K74" s="865"/>
      <c r="L74" s="865"/>
      <c r="M74" s="866"/>
      <c r="N74" s="104">
        <f>N68+N69+N70+N71+N72</f>
        <v>1606.5556036361252</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61" t="s">
        <v>963</v>
      </c>
      <c r="C78" s="862"/>
      <c r="D78" s="862"/>
      <c r="E78" s="862"/>
      <c r="F78" s="862"/>
      <c r="G78" s="862"/>
      <c r="H78" s="862"/>
      <c r="I78" s="73" t="s">
        <v>964</v>
      </c>
      <c r="J78" s="75" t="s">
        <v>1410</v>
      </c>
      <c r="K78" s="74" t="s">
        <v>966</v>
      </c>
      <c r="L78" s="863" t="s">
        <v>950</v>
      </c>
      <c r="M78" s="976"/>
      <c r="N78" s="98" t="s">
        <v>951</v>
      </c>
    </row>
    <row r="79" spans="1:15">
      <c r="A79" s="215"/>
      <c r="B79" s="207" t="s">
        <v>2043</v>
      </c>
      <c r="C79" s="208"/>
      <c r="D79" s="208"/>
      <c r="E79" s="208"/>
      <c r="F79" s="208"/>
      <c r="G79" s="208"/>
      <c r="H79" s="208"/>
      <c r="I79" s="209"/>
      <c r="J79" s="210"/>
      <c r="K79" s="211"/>
      <c r="L79" s="212"/>
      <c r="M79" s="213"/>
      <c r="N79" s="214"/>
    </row>
    <row r="80" spans="1:15">
      <c r="A80" s="162" t="s">
        <v>15</v>
      </c>
      <c r="B80" s="49" t="str">
        <f>VLOOKUP(A80,'MANO DE OBRA'!A8:D68,3,FALSE)</f>
        <v>Obrero (6)</v>
      </c>
      <c r="C80" s="47"/>
      <c r="D80" s="47"/>
      <c r="E80" s="47"/>
      <c r="F80" s="47"/>
      <c r="G80" s="47"/>
      <c r="H80" s="47"/>
      <c r="I80" s="292">
        <f>K80/J80*100</f>
        <v>175560</v>
      </c>
      <c r="J80" s="293">
        <v>185</v>
      </c>
      <c r="K80" s="294">
        <f>VLOOKUP(A80,'MANO DE OBRA'!A8:D99,4,FALSE)</f>
        <v>324786</v>
      </c>
      <c r="L80" s="50"/>
      <c r="M80" s="434">
        <v>1</v>
      </c>
      <c r="N80" s="395">
        <f>K80/M80</f>
        <v>324786</v>
      </c>
      <c r="O80" s="106"/>
    </row>
    <row r="81" spans="1:14">
      <c r="A81" s="162" t="s">
        <v>30</v>
      </c>
      <c r="B81" s="49" t="str">
        <f>VLOOKUP(A81,'MANO DE OBRA'!A8:D69,3,FALSE)</f>
        <v>Oficial</v>
      </c>
      <c r="C81" s="47"/>
      <c r="D81" s="47"/>
      <c r="E81" s="47"/>
      <c r="F81" s="47"/>
      <c r="G81" s="47"/>
      <c r="H81" s="47"/>
      <c r="I81" s="292">
        <f>K81/J81*100</f>
        <v>57668.23979157189</v>
      </c>
      <c r="J81" s="293">
        <v>185</v>
      </c>
      <c r="K81" s="294">
        <f>VLOOKUP(A81,'MANO DE OBRA'!A8:D100,4,FALSE)</f>
        <v>106686.24361440798</v>
      </c>
      <c r="L81" s="50"/>
      <c r="M81" s="431">
        <v>1</v>
      </c>
      <c r="N81" s="395">
        <f>K81/M81</f>
        <v>106686.24361440798</v>
      </c>
    </row>
    <row r="82" spans="1:14">
      <c r="A82" s="162"/>
      <c r="B82" s="165" t="s">
        <v>1651</v>
      </c>
      <c r="C82" s="47"/>
      <c r="D82" s="47"/>
      <c r="E82" s="47"/>
      <c r="F82" s="47"/>
      <c r="G82" s="47"/>
      <c r="H82" s="47"/>
      <c r="I82" s="292"/>
      <c r="J82" s="293"/>
      <c r="K82" s="294"/>
      <c r="L82" s="50"/>
      <c r="M82" s="432"/>
      <c r="N82" s="395"/>
    </row>
    <row r="83" spans="1:14">
      <c r="A83" t="s">
        <v>15</v>
      </c>
      <c r="B83" s="49" t="str">
        <f>VLOOKUP(A83,'MANO DE OBRA'!A9:D70,3,FALSE)</f>
        <v>Obrero (6)</v>
      </c>
      <c r="C83" s="47"/>
      <c r="D83" s="47"/>
      <c r="E83" s="47"/>
      <c r="F83" s="47"/>
      <c r="G83" s="47"/>
      <c r="H83" s="47"/>
      <c r="I83" s="292">
        <f>K83/J83*100</f>
        <v>175560</v>
      </c>
      <c r="J83" s="293">
        <v>185</v>
      </c>
      <c r="K83" s="294">
        <f>VLOOKUP(A83,'MANO DE OBRA'!A9:D101,4,FALSE)</f>
        <v>324786</v>
      </c>
      <c r="L83" s="50"/>
      <c r="M83" s="300">
        <v>12</v>
      </c>
      <c r="N83" s="395">
        <f>K83/M83</f>
        <v>27065.5</v>
      </c>
    </row>
    <row r="84" spans="1:14">
      <c r="A84" t="s">
        <v>30</v>
      </c>
      <c r="B84" s="49" t="str">
        <f>VLOOKUP(A84,'MANO DE OBRA'!A10:D71,3,FALSE)</f>
        <v>Oficial</v>
      </c>
      <c r="C84" s="47"/>
      <c r="D84" s="47"/>
      <c r="E84" s="47"/>
      <c r="F84" s="47"/>
      <c r="G84" s="47"/>
      <c r="H84" s="47"/>
      <c r="I84" s="292">
        <f>K84/J84*100</f>
        <v>57668.23979157189</v>
      </c>
      <c r="J84" s="293">
        <v>185</v>
      </c>
      <c r="K84" s="294">
        <f>VLOOKUP(A84,'MANO DE OBRA'!A10:D102,4,FALSE)</f>
        <v>106686.24361440798</v>
      </c>
      <c r="L84" s="318"/>
      <c r="M84" s="300">
        <v>12</v>
      </c>
      <c r="N84" s="395">
        <f>K84/M84</f>
        <v>8890.5203012006659</v>
      </c>
    </row>
    <row r="85" spans="1:14">
      <c r="B85" s="49"/>
      <c r="C85" s="47"/>
      <c r="D85" s="47"/>
      <c r="E85" s="47"/>
      <c r="F85" s="47"/>
      <c r="G85" s="47"/>
      <c r="H85" s="47"/>
      <c r="I85" s="279"/>
      <c r="J85" s="297"/>
      <c r="K85" s="298"/>
      <c r="L85" s="318"/>
      <c r="M85" s="300"/>
      <c r="N85" s="296"/>
    </row>
    <row r="86" spans="1:14" ht="15.75" thickBot="1">
      <c r="B86" s="898"/>
      <c r="C86" s="899"/>
      <c r="D86" s="899"/>
      <c r="E86" s="899"/>
      <c r="F86" s="899"/>
      <c r="G86" s="899"/>
      <c r="H86" s="899"/>
      <c r="I86" s="126"/>
      <c r="J86" s="126"/>
      <c r="K86" s="126"/>
      <c r="L86" s="912"/>
      <c r="M86" s="912"/>
      <c r="N86" s="45"/>
    </row>
    <row r="87" spans="1:14" ht="15.75" thickBot="1">
      <c r="B87" s="911" t="s">
        <v>953</v>
      </c>
      <c r="C87" s="865"/>
      <c r="D87" s="865"/>
      <c r="E87" s="865"/>
      <c r="F87" s="865"/>
      <c r="G87" s="865"/>
      <c r="H87" s="865"/>
      <c r="I87" s="865"/>
      <c r="J87" s="865"/>
      <c r="K87" s="865"/>
      <c r="L87" s="865"/>
      <c r="M87" s="866"/>
      <c r="N87" s="301">
        <f>SUM(N80:N86)</f>
        <v>467428.26391560864</v>
      </c>
    </row>
    <row r="88" spans="1:14" ht="15.75" thickBot="1">
      <c r="B88" s="33"/>
      <c r="C88" s="34"/>
      <c r="D88" s="34"/>
      <c r="E88" s="34"/>
      <c r="F88" s="34"/>
      <c r="G88" s="34"/>
      <c r="H88" s="34"/>
      <c r="I88" s="34"/>
      <c r="J88" s="34"/>
      <c r="K88" s="34"/>
      <c r="L88" s="34"/>
      <c r="M88" s="34"/>
      <c r="N88" s="35"/>
    </row>
    <row r="89" spans="1:14" ht="15.75" thickBot="1">
      <c r="B89" s="822" t="s">
        <v>967</v>
      </c>
      <c r="C89" s="823"/>
      <c r="D89" s="823"/>
      <c r="E89" s="823"/>
      <c r="F89" s="823"/>
      <c r="G89" s="823"/>
      <c r="H89" s="823"/>
      <c r="I89" s="823"/>
      <c r="J89" s="823"/>
      <c r="K89" s="823"/>
      <c r="L89" s="823"/>
      <c r="M89" s="824"/>
      <c r="N89" s="99">
        <f>N47+N63+N74+N87</f>
        <v>2845627.0132106203</v>
      </c>
    </row>
    <row r="90" spans="1:14">
      <c r="B90" s="33"/>
      <c r="C90" s="34"/>
      <c r="D90" s="34"/>
      <c r="E90" s="34"/>
      <c r="F90" s="34"/>
      <c r="G90" s="34"/>
      <c r="H90" s="34"/>
      <c r="I90" s="34"/>
      <c r="J90" s="34"/>
      <c r="K90" s="34"/>
      <c r="L90" s="34"/>
      <c r="M90" s="34"/>
      <c r="N90" s="35"/>
    </row>
    <row r="91" spans="1:14">
      <c r="B91" s="64" t="s">
        <v>968</v>
      </c>
      <c r="C91" s="65"/>
      <c r="D91" s="65"/>
      <c r="E91" s="65"/>
      <c r="F91" s="65"/>
      <c r="G91" s="65"/>
      <c r="H91" s="65"/>
      <c r="I91" s="65"/>
      <c r="J91" s="65"/>
      <c r="K91" s="65"/>
      <c r="L91" s="65"/>
      <c r="M91" s="65"/>
      <c r="N91" s="66"/>
    </row>
    <row r="92" spans="1:14" ht="15.75" thickBot="1">
      <c r="B92" s="68"/>
      <c r="C92" s="61"/>
      <c r="D92" s="61"/>
      <c r="E92" s="61"/>
      <c r="F92" s="61"/>
      <c r="G92" s="61"/>
      <c r="H92" s="61"/>
      <c r="I92" s="61"/>
      <c r="J92" s="61"/>
      <c r="K92" s="61"/>
      <c r="L92" s="61"/>
      <c r="M92" s="61"/>
      <c r="N92" s="63"/>
    </row>
    <row r="93" spans="1:14">
      <c r="B93" s="867" t="s">
        <v>969</v>
      </c>
      <c r="C93" s="868"/>
      <c r="D93" s="868"/>
      <c r="E93" s="868"/>
      <c r="F93" s="868"/>
      <c r="G93" s="868"/>
      <c r="H93" s="868"/>
      <c r="I93" s="314"/>
      <c r="J93" s="334"/>
      <c r="K93" s="302" t="s">
        <v>970</v>
      </c>
      <c r="L93" s="869" t="s">
        <v>971</v>
      </c>
      <c r="M93" s="870"/>
      <c r="N93" s="303"/>
    </row>
    <row r="94" spans="1:14">
      <c r="B94" s="855" t="s">
        <v>972</v>
      </c>
      <c r="C94" s="856"/>
      <c r="D94" s="856"/>
      <c r="E94" s="856"/>
      <c r="F94" s="856"/>
      <c r="G94" s="856"/>
      <c r="H94" s="856"/>
      <c r="I94" s="87"/>
      <c r="J94" s="88"/>
      <c r="K94" s="304">
        <v>0.2</v>
      </c>
      <c r="L94" s="857">
        <f>N89*K94</f>
        <v>569125.4026421241</v>
      </c>
      <c r="M94" s="858"/>
      <c r="N94" s="51"/>
    </row>
    <row r="95" spans="1:14">
      <c r="B95" s="89" t="s">
        <v>973</v>
      </c>
      <c r="C95" s="90"/>
      <c r="D95" s="90"/>
      <c r="E95" s="90"/>
      <c r="F95" s="90"/>
      <c r="G95" s="90"/>
      <c r="H95" s="90"/>
      <c r="I95" s="87"/>
      <c r="J95" s="88"/>
      <c r="K95" s="304">
        <v>0.05</v>
      </c>
      <c r="L95" s="857">
        <f>N89*K95</f>
        <v>142281.35066053102</v>
      </c>
      <c r="M95" s="858"/>
      <c r="N95" s="51"/>
    </row>
    <row r="96" spans="1:14" ht="15.75" thickBot="1">
      <c r="B96" s="91" t="s">
        <v>974</v>
      </c>
      <c r="C96" s="92"/>
      <c r="D96" s="92"/>
      <c r="E96" s="92"/>
      <c r="F96" s="92"/>
      <c r="G96" s="92"/>
      <c r="H96" s="92"/>
      <c r="I96" s="93"/>
      <c r="J96" s="94"/>
      <c r="K96" s="305">
        <v>0.05</v>
      </c>
      <c r="L96" s="859">
        <f>N89*K96</f>
        <v>142281.35066053102</v>
      </c>
      <c r="M96" s="860"/>
      <c r="N96" s="51"/>
    </row>
    <row r="97" spans="1:14" ht="15.75" thickBot="1">
      <c r="B97" s="822" t="s">
        <v>953</v>
      </c>
      <c r="C97" s="823"/>
      <c r="D97" s="823"/>
      <c r="E97" s="823"/>
      <c r="F97" s="823"/>
      <c r="G97" s="823"/>
      <c r="H97" s="823"/>
      <c r="I97" s="823"/>
      <c r="J97" s="823"/>
      <c r="K97" s="823"/>
      <c r="L97" s="823"/>
      <c r="M97" s="824"/>
      <c r="N97" s="52">
        <f>L94+L95+L96</f>
        <v>853688.10396318627</v>
      </c>
    </row>
    <row r="98" spans="1:14" ht="15.75" thickBot="1">
      <c r="B98" s="33"/>
      <c r="C98" s="34"/>
      <c r="D98" s="34"/>
      <c r="E98" s="34"/>
      <c r="F98" s="34"/>
      <c r="G98" s="34"/>
      <c r="H98" s="34"/>
      <c r="I98" s="34"/>
      <c r="J98" s="34"/>
      <c r="K98" s="34"/>
      <c r="L98" s="34"/>
      <c r="M98" s="34"/>
      <c r="N98" s="35"/>
    </row>
    <row r="99" spans="1:14" ht="15.75" thickBot="1">
      <c r="A99" t="s">
        <v>2016</v>
      </c>
      <c r="B99" s="822" t="s">
        <v>975</v>
      </c>
      <c r="C99" s="823"/>
      <c r="D99" s="823"/>
      <c r="E99" s="823"/>
      <c r="F99" s="823"/>
      <c r="G99" s="823"/>
      <c r="H99" s="823"/>
      <c r="I99" s="823"/>
      <c r="J99" s="823"/>
      <c r="K99" s="823"/>
      <c r="L99" s="823"/>
      <c r="M99" s="824"/>
      <c r="N99" s="188">
        <f>N89+N97</f>
        <v>3699315.1171738068</v>
      </c>
    </row>
    <row r="100" spans="1:14">
      <c r="B100" s="239"/>
      <c r="C100" s="240"/>
      <c r="D100" s="240"/>
      <c r="E100" s="240"/>
      <c r="F100" s="240"/>
      <c r="G100" s="240"/>
      <c r="H100" s="240"/>
      <c r="I100" s="240"/>
      <c r="J100" s="240"/>
      <c r="K100" s="240"/>
      <c r="L100" s="240"/>
      <c r="M100" s="240"/>
      <c r="N100" s="241"/>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243"/>
      <c r="F103" s="243"/>
      <c r="G103" s="243"/>
      <c r="H103" s="243"/>
      <c r="I103" s="243"/>
      <c r="J103" s="243"/>
      <c r="K103" s="243"/>
      <c r="L103" s="243"/>
      <c r="M103" s="243"/>
      <c r="N103" s="244"/>
    </row>
    <row r="104" spans="1:14">
      <c r="B104" s="242"/>
      <c r="C104" s="243"/>
      <c r="D104" s="243"/>
      <c r="E104" s="417" t="s">
        <v>976</v>
      </c>
      <c r="F104" s="417"/>
      <c r="G104" s="417"/>
      <c r="H104" s="417"/>
      <c r="I104" s="417"/>
      <c r="J104" s="417"/>
      <c r="K104" s="243"/>
      <c r="L104" s="243"/>
      <c r="M104" s="243"/>
      <c r="N104" s="244"/>
    </row>
    <row r="105" spans="1:14">
      <c r="B105" s="242"/>
      <c r="C105" s="243"/>
      <c r="D105" s="243"/>
      <c r="E105" s="243" t="s">
        <v>977</v>
      </c>
      <c r="F105" s="243"/>
      <c r="G105" s="243"/>
      <c r="H105" s="243"/>
      <c r="I105" s="243"/>
      <c r="J105" s="243"/>
      <c r="K105" s="243"/>
      <c r="L105" s="243"/>
      <c r="M105" s="243"/>
      <c r="N105" s="244"/>
    </row>
    <row r="106" spans="1:14">
      <c r="B106" s="242"/>
      <c r="C106" s="243"/>
      <c r="D106" s="243"/>
      <c r="E106" s="243" t="s">
        <v>978</v>
      </c>
      <c r="F106" s="243"/>
      <c r="G106" s="243"/>
      <c r="H106" s="243"/>
      <c r="I106" s="243"/>
      <c r="J106" s="243"/>
      <c r="K106" s="243"/>
      <c r="L106" s="243"/>
      <c r="M106" s="243"/>
      <c r="N106" s="244"/>
    </row>
    <row r="107" spans="1:14">
      <c r="B107" s="242"/>
      <c r="C107" s="243"/>
      <c r="D107" s="243"/>
      <c r="E107" s="243" t="s">
        <v>979</v>
      </c>
      <c r="F107" s="243"/>
      <c r="G107" s="243"/>
      <c r="H107" s="243"/>
      <c r="I107" s="243"/>
      <c r="J107" s="243"/>
      <c r="K107" s="243"/>
      <c r="L107" s="243"/>
      <c r="M107" s="243"/>
      <c r="N107" s="244"/>
    </row>
    <row r="108" spans="1:14" ht="15.75" thickBot="1">
      <c r="B108" s="242"/>
      <c r="C108" s="243"/>
      <c r="D108" s="243"/>
      <c r="E108" s="243"/>
      <c r="F108" s="243" t="s">
        <v>980</v>
      </c>
      <c r="G108" s="243"/>
      <c r="H108" s="243"/>
      <c r="I108" s="243"/>
      <c r="J108" s="243"/>
      <c r="K108" s="243"/>
      <c r="L108" s="243"/>
      <c r="M108" s="243"/>
      <c r="N108" s="244"/>
    </row>
    <row r="109" spans="1:14">
      <c r="B109" s="227" t="s">
        <v>2216</v>
      </c>
      <c r="C109" s="228"/>
      <c r="D109" s="228"/>
      <c r="E109" s="228"/>
      <c r="F109" s="228"/>
      <c r="G109" s="228"/>
      <c r="H109" s="228"/>
      <c r="I109" s="228"/>
      <c r="J109" s="228"/>
      <c r="K109" s="228"/>
      <c r="L109" s="228"/>
      <c r="M109" s="228"/>
      <c r="N109" s="229"/>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c r="B112" s="245"/>
      <c r="C112" s="246"/>
      <c r="D112" s="246"/>
      <c r="E112" s="246"/>
      <c r="F112" s="246"/>
      <c r="G112" s="246"/>
      <c r="H112" s="246"/>
      <c r="I112" s="246"/>
      <c r="J112" s="246"/>
      <c r="K112" s="246"/>
      <c r="L112" s="246"/>
      <c r="M112" s="246"/>
      <c r="N112" s="247"/>
    </row>
    <row r="113" spans="2:14" ht="15.75" thickBot="1">
      <c r="B113" s="248"/>
      <c r="C113" s="249"/>
      <c r="D113" s="249"/>
      <c r="E113" s="249"/>
      <c r="F113" s="249"/>
      <c r="G113" s="249"/>
      <c r="H113" s="249"/>
      <c r="I113" s="249"/>
      <c r="J113" s="249"/>
      <c r="K113" s="249"/>
      <c r="L113" s="249"/>
      <c r="M113" s="249"/>
      <c r="N113" s="250"/>
    </row>
    <row r="114" spans="2:14">
      <c r="B114" s="251"/>
      <c r="C114" s="252"/>
      <c r="D114" s="252"/>
      <c r="E114" s="252"/>
      <c r="F114" s="252"/>
      <c r="G114" s="252"/>
      <c r="H114" s="252"/>
      <c r="I114" s="252"/>
      <c r="J114" s="252"/>
      <c r="K114" s="252"/>
      <c r="L114" s="252"/>
      <c r="M114" s="252"/>
      <c r="N114" s="253"/>
    </row>
    <row r="115" spans="2:14">
      <c r="B115" s="254" t="s">
        <v>2217</v>
      </c>
      <c r="C115" s="255"/>
      <c r="D115" s="255"/>
      <c r="E115" s="255"/>
      <c r="F115" s="255"/>
      <c r="G115" s="255"/>
      <c r="H115" s="255"/>
      <c r="I115" s="255"/>
      <c r="J115" s="255"/>
      <c r="K115" s="255"/>
      <c r="L115" s="255"/>
      <c r="M115" s="255"/>
      <c r="N115" s="256"/>
    </row>
    <row r="116" spans="2:14" ht="15" customHeight="1">
      <c r="B116" s="966" t="s">
        <v>2218</v>
      </c>
      <c r="C116" s="967"/>
      <c r="D116" s="967"/>
      <c r="E116" s="967"/>
      <c r="F116" s="967"/>
      <c r="G116" s="967"/>
      <c r="H116" s="967"/>
      <c r="I116" s="967"/>
      <c r="J116" s="967"/>
      <c r="K116" s="967"/>
      <c r="L116" s="967"/>
      <c r="M116" s="967"/>
      <c r="N116" s="968"/>
    </row>
    <row r="117" spans="2:14" ht="15" customHeight="1">
      <c r="B117" s="966"/>
      <c r="C117" s="967"/>
      <c r="D117" s="967"/>
      <c r="E117" s="967"/>
      <c r="F117" s="967"/>
      <c r="G117" s="967"/>
      <c r="H117" s="967"/>
      <c r="I117" s="967"/>
      <c r="J117" s="967"/>
      <c r="K117" s="967"/>
      <c r="L117" s="967"/>
      <c r="M117" s="967"/>
      <c r="N117" s="968"/>
    </row>
    <row r="118" spans="2:14" ht="30" customHeight="1">
      <c r="B118" s="969" t="s">
        <v>2219</v>
      </c>
      <c r="C118" s="970"/>
      <c r="D118" s="970"/>
      <c r="E118" s="970"/>
      <c r="F118" s="970"/>
      <c r="G118" s="970"/>
      <c r="H118" s="970"/>
      <c r="I118" s="970"/>
      <c r="J118" s="970"/>
      <c r="K118" s="970"/>
      <c r="L118" s="970"/>
      <c r="M118" s="970"/>
      <c r="N118" s="971"/>
    </row>
    <row r="119" spans="2:14">
      <c r="B119" s="969"/>
      <c r="C119" s="970"/>
      <c r="D119" s="970"/>
      <c r="E119" s="970"/>
      <c r="F119" s="970"/>
      <c r="G119" s="970"/>
      <c r="H119" s="970"/>
      <c r="I119" s="970"/>
      <c r="J119" s="970"/>
      <c r="K119" s="970"/>
      <c r="L119" s="970"/>
      <c r="M119" s="970"/>
      <c r="N119" s="971"/>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339"/>
      <c r="C122" s="340"/>
      <c r="D122" s="340"/>
      <c r="E122" s="340"/>
      <c r="F122" s="340"/>
      <c r="G122" s="340"/>
      <c r="H122" s="340"/>
      <c r="I122" s="340"/>
      <c r="J122" s="340"/>
      <c r="K122" s="340"/>
      <c r="L122" s="340"/>
      <c r="M122" s="340"/>
      <c r="N122" s="341"/>
    </row>
    <row r="123" spans="2:14">
      <c r="B123" s="254"/>
      <c r="C123" s="255"/>
      <c r="D123" s="255"/>
      <c r="E123" s="255"/>
      <c r="F123" s="255"/>
      <c r="G123" s="255"/>
      <c r="H123" s="255"/>
      <c r="I123" s="255"/>
      <c r="J123" s="255"/>
      <c r="K123" s="255"/>
      <c r="L123" s="255"/>
      <c r="M123" s="255"/>
      <c r="N123" s="256"/>
    </row>
    <row r="124" spans="2:14">
      <c r="B124" s="242"/>
      <c r="C124" s="243"/>
      <c r="D124" s="243"/>
      <c r="E124" s="243" t="s">
        <v>976</v>
      </c>
      <c r="F124" s="417"/>
      <c r="G124" s="417"/>
      <c r="H124" s="243"/>
      <c r="I124" s="243"/>
      <c r="J124" s="243"/>
      <c r="K124" s="243"/>
      <c r="L124" s="243"/>
      <c r="M124" s="243"/>
      <c r="N124" s="244"/>
    </row>
    <row r="125" spans="2:14">
      <c r="B125" s="242"/>
      <c r="C125" s="243"/>
      <c r="D125" s="243"/>
      <c r="E125" s="418" t="s">
        <v>977</v>
      </c>
      <c r="F125" s="243"/>
      <c r="G125" s="243"/>
      <c r="H125" s="418"/>
      <c r="I125" s="418"/>
      <c r="J125" s="418"/>
      <c r="K125" s="243"/>
      <c r="L125" s="243"/>
      <c r="M125" s="243"/>
      <c r="N125" s="244"/>
    </row>
    <row r="126" spans="2:14">
      <c r="B126" s="242"/>
      <c r="C126" s="243"/>
      <c r="D126" s="243"/>
      <c r="E126" s="257" t="s">
        <v>981</v>
      </c>
      <c r="F126" s="243"/>
      <c r="G126" s="243"/>
      <c r="H126" s="257"/>
      <c r="I126" s="257"/>
      <c r="J126" s="257"/>
      <c r="K126" s="243"/>
      <c r="L126" s="243"/>
      <c r="M126" s="243"/>
      <c r="N126" s="244"/>
    </row>
    <row r="127" spans="2:14">
      <c r="B127" s="258"/>
      <c r="C127" s="255"/>
      <c r="D127" s="255"/>
      <c r="E127" s="243" t="s">
        <v>979</v>
      </c>
      <c r="F127" s="243"/>
      <c r="G127" s="243"/>
      <c r="H127" s="243"/>
      <c r="I127" s="243"/>
      <c r="J127" s="243"/>
      <c r="K127" s="255"/>
      <c r="L127" s="255"/>
      <c r="M127" s="255"/>
      <c r="N127" s="256"/>
    </row>
    <row r="128" spans="2:14">
      <c r="B128" s="258"/>
      <c r="C128" s="255"/>
      <c r="D128" s="255"/>
      <c r="E128" s="255"/>
      <c r="F128" s="243"/>
      <c r="G128" s="243"/>
      <c r="H128" s="243"/>
      <c r="I128" s="243"/>
      <c r="J128" s="243"/>
      <c r="K128" s="255"/>
      <c r="L128" s="255"/>
      <c r="M128" s="255"/>
      <c r="N128" s="256"/>
    </row>
    <row r="129" spans="2:14">
      <c r="B129" s="258" t="s">
        <v>2220</v>
      </c>
      <c r="C129" s="257"/>
      <c r="D129" s="257"/>
      <c r="E129" s="243"/>
      <c r="F129" s="243"/>
      <c r="G129" s="243"/>
      <c r="H129" s="243"/>
      <c r="I129" s="243"/>
      <c r="J129" s="972"/>
      <c r="K129" s="972"/>
      <c r="L129" s="972"/>
      <c r="M129" s="972"/>
      <c r="N129" s="973"/>
    </row>
    <row r="130" spans="2:14" ht="15.75" thickBot="1">
      <c r="B130" s="419" t="s">
        <v>2221</v>
      </c>
      <c r="C130" s="420"/>
      <c r="D130" s="420"/>
      <c r="E130" s="259"/>
      <c r="F130" s="259"/>
      <c r="G130" s="259"/>
      <c r="H130" s="259"/>
      <c r="I130" s="259"/>
      <c r="J130" s="974"/>
      <c r="K130" s="974"/>
      <c r="L130" s="974"/>
      <c r="M130" s="974"/>
      <c r="N130" s="975"/>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6"/>
      <c r="C1" s="928"/>
      <c r="D1" s="929"/>
      <c r="E1" s="929"/>
      <c r="F1" s="929"/>
      <c r="G1" s="929"/>
      <c r="H1" s="929"/>
      <c r="I1" s="929"/>
      <c r="J1" s="930"/>
      <c r="K1" s="931" t="s">
        <v>933</v>
      </c>
      <c r="L1" s="933" t="s">
        <v>2198</v>
      </c>
      <c r="M1" s="934"/>
      <c r="N1" s="935"/>
    </row>
    <row r="2" spans="2:14" ht="40.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2" hidden="1" customHeight="1" thickBot="1">
      <c r="B30" s="71" t="s">
        <v>943</v>
      </c>
      <c r="C30" s="801" t="s">
        <v>944</v>
      </c>
      <c r="D30" s="802"/>
      <c r="E30" s="802"/>
      <c r="F30" s="802"/>
      <c r="G30" s="802"/>
      <c r="H30" s="802"/>
      <c r="I30" s="802"/>
      <c r="J30" s="72"/>
      <c r="K30" s="307"/>
      <c r="L30" s="798" t="s">
        <v>945</v>
      </c>
      <c r="M30" s="799"/>
      <c r="N30" s="71" t="s">
        <v>946</v>
      </c>
    </row>
    <row r="31" spans="1:14" ht="18.75" customHeight="1" thickBot="1">
      <c r="A31" t="s">
        <v>1845</v>
      </c>
      <c r="B31" s="80" t="s">
        <v>1100</v>
      </c>
      <c r="C31" s="81" t="s">
        <v>1653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180</v>
      </c>
      <c r="B36" s="871" t="str">
        <f>VLOOKUP(A36,EQUIPOS!A6:D154,3,FALSE)</f>
        <v>Compresor 120 HP, con martillo.</v>
      </c>
      <c r="C36" s="872"/>
      <c r="D36" s="872"/>
      <c r="E36" s="872"/>
      <c r="F36" s="872"/>
      <c r="G36" s="872"/>
      <c r="H36" s="873"/>
      <c r="I36" s="267"/>
      <c r="J36" s="268"/>
      <c r="K36" s="269">
        <f>VLOOKUP(A36,EQUIPOS!A6:D163,4,FALSE)</f>
        <v>107272.53912777735</v>
      </c>
      <c r="L36" s="270"/>
      <c r="M36" s="271">
        <v>0.16</v>
      </c>
      <c r="N36" s="272">
        <f>K36/M36</f>
        <v>670453.36954860843</v>
      </c>
    </row>
    <row r="37" spans="1:14">
      <c r="A37" s="113" t="s">
        <v>261</v>
      </c>
      <c r="B37" s="871" t="str">
        <f>VLOOKUP(A37,EQUIPOS!A7:D154,3,FALSE)</f>
        <v xml:space="preserve">Motobomba 3 PULGADAS (incluye operario)
</v>
      </c>
      <c r="C37" s="872"/>
      <c r="D37" s="872"/>
      <c r="E37" s="872"/>
      <c r="F37" s="872"/>
      <c r="G37" s="872"/>
      <c r="H37" s="873"/>
      <c r="I37" s="421"/>
      <c r="J37" s="422"/>
      <c r="K37" s="269">
        <f>VLOOKUP(A37,EQUIPOS!A7:D164,4,FALSE)</f>
        <v>10776.508414980401</v>
      </c>
      <c r="L37" s="335"/>
      <c r="M37" s="336">
        <v>0.16</v>
      </c>
      <c r="N37" s="272">
        <f>K37/M37</f>
        <v>67353.177593627508</v>
      </c>
    </row>
    <row r="38" spans="1:14">
      <c r="A38" s="113"/>
      <c r="B38" s="871"/>
      <c r="C38" s="872"/>
      <c r="D38" s="872"/>
      <c r="E38" s="872"/>
      <c r="F38" s="872"/>
      <c r="G38" s="872"/>
      <c r="H38" s="873"/>
      <c r="I38" s="421"/>
      <c r="J38" s="422"/>
      <c r="K38" s="438"/>
      <c r="L38" s="335"/>
      <c r="M38" s="336"/>
      <c r="N38" s="272"/>
    </row>
    <row r="39" spans="1:14">
      <c r="A39" s="113"/>
      <c r="B39" s="871"/>
      <c r="C39" s="872"/>
      <c r="D39" s="872"/>
      <c r="E39" s="872"/>
      <c r="F39" s="872"/>
      <c r="G39" s="872"/>
      <c r="H39" s="873"/>
      <c r="I39" s="421"/>
      <c r="J39" s="422"/>
      <c r="K39" s="438"/>
      <c r="L39" s="335"/>
      <c r="M39" s="336"/>
      <c r="N39" s="272"/>
    </row>
    <row r="40" spans="1:14">
      <c r="A40" s="113"/>
      <c r="B40" s="871"/>
      <c r="C40" s="872"/>
      <c r="D40" s="872"/>
      <c r="E40" s="872"/>
      <c r="F40" s="872"/>
      <c r="G40" s="872"/>
      <c r="H40" s="873"/>
      <c r="I40" s="328"/>
      <c r="J40" s="330"/>
      <c r="K40" s="438"/>
      <c r="L40" s="423"/>
      <c r="M40" s="424"/>
      <c r="N40" s="272"/>
    </row>
    <row r="41" spans="1:14">
      <c r="B41" s="871"/>
      <c r="C41" s="872"/>
      <c r="D41" s="872"/>
      <c r="E41" s="872"/>
      <c r="F41" s="872"/>
      <c r="G41" s="872"/>
      <c r="H41" s="873"/>
      <c r="I41" s="36"/>
      <c r="J41" s="37"/>
      <c r="K41" s="438"/>
      <c r="L41" s="276"/>
      <c r="M41" s="277"/>
      <c r="N41" s="272"/>
    </row>
    <row r="42" spans="1:14">
      <c r="B42" s="320"/>
      <c r="C42" s="321"/>
      <c r="D42" s="321"/>
      <c r="E42" s="321"/>
      <c r="F42" s="323"/>
      <c r="G42" s="323"/>
      <c r="H42" s="125"/>
      <c r="I42" s="36"/>
      <c r="J42" s="37"/>
      <c r="K42" s="438"/>
      <c r="L42" s="276"/>
      <c r="M42" s="277"/>
      <c r="N42" s="273"/>
    </row>
    <row r="43" spans="1:14">
      <c r="B43" s="879" t="s">
        <v>952</v>
      </c>
      <c r="C43" s="880"/>
      <c r="D43" s="880"/>
      <c r="E43" s="38"/>
      <c r="F43" s="39"/>
      <c r="G43" s="39"/>
      <c r="H43" s="40"/>
      <c r="I43" s="36"/>
      <c r="J43" s="37"/>
      <c r="K43" s="279"/>
      <c r="L43" s="276"/>
      <c r="M43" s="401">
        <v>0.05</v>
      </c>
      <c r="N43" s="344">
        <f>N77*M43</f>
        <v>12625.400141187813</v>
      </c>
    </row>
    <row r="44" spans="1:14" ht="15.75" thickBot="1">
      <c r="B44" s="871"/>
      <c r="C44" s="872"/>
      <c r="D44" s="872"/>
      <c r="E44" s="872"/>
      <c r="F44" s="872"/>
      <c r="G44" s="872"/>
      <c r="H44" s="873"/>
      <c r="I44" s="881"/>
      <c r="J44" s="882"/>
      <c r="K44" s="41"/>
      <c r="L44" s="883"/>
      <c r="M44" s="884"/>
      <c r="N44" s="105"/>
    </row>
    <row r="45" spans="1:14" ht="15.75" thickBot="1">
      <c r="B45" s="822" t="s">
        <v>953</v>
      </c>
      <c r="C45" s="823"/>
      <c r="D45" s="823"/>
      <c r="E45" s="823"/>
      <c r="F45" s="823"/>
      <c r="G45" s="823"/>
      <c r="H45" s="823"/>
      <c r="I45" s="823"/>
      <c r="J45" s="823"/>
      <c r="K45" s="823"/>
      <c r="L45" s="823"/>
      <c r="M45" s="824"/>
      <c r="N45" s="394">
        <f>SUM(N36:N44)</f>
        <v>750431.94728342374</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67" t="s">
        <v>944</v>
      </c>
      <c r="C49" s="868"/>
      <c r="D49" s="868"/>
      <c r="E49" s="868"/>
      <c r="F49" s="868"/>
      <c r="G49" s="868"/>
      <c r="H49" s="868"/>
      <c r="I49" s="902"/>
      <c r="J49" s="315" t="s">
        <v>945</v>
      </c>
      <c r="K49" s="85" t="s">
        <v>946</v>
      </c>
      <c r="L49" s="903" t="s">
        <v>955</v>
      </c>
      <c r="M49" s="902"/>
      <c r="N49" s="86" t="s">
        <v>951</v>
      </c>
    </row>
    <row r="50" spans="1:14">
      <c r="A50" s="161" t="s">
        <v>453</v>
      </c>
      <c r="B50" s="43" t="str">
        <f>VLOOKUP(A50,MATERIALES!A5:D373,3,FALSE)</f>
        <v>Explosivos  75% (INDUGEL)</v>
      </c>
      <c r="C50" s="281"/>
      <c r="D50" s="281"/>
      <c r="E50" s="281"/>
      <c r="F50" s="281"/>
      <c r="G50" s="281"/>
      <c r="H50" s="281"/>
      <c r="I50" s="281"/>
      <c r="J50" s="311" t="str">
        <f>VLOOKUP(A50,MATERIALES!A6:D642,2,FALSE)</f>
        <v>lb</v>
      </c>
      <c r="K50" s="282">
        <v>0.2</v>
      </c>
      <c r="L50" s="267"/>
      <c r="M50" s="402">
        <f>VLOOKUP(A50,MATERIALES!A5:D396,4,FALSE)</f>
        <v>10028.778731225359</v>
      </c>
      <c r="N50" s="272">
        <f>K50*M50</f>
        <v>2005.7557462450718</v>
      </c>
    </row>
    <row r="51" spans="1:14">
      <c r="A51" s="161"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VLOOKUP(A51,MATERIALES!A6:D397,4,FALSE)</f>
        <v>1206.9509848675259</v>
      </c>
      <c r="N51" s="272">
        <f>K51*M51</f>
        <v>1206.9509848675259</v>
      </c>
    </row>
    <row r="52" spans="1:14">
      <c r="A52" s="161" t="s">
        <v>552</v>
      </c>
      <c r="B52" s="43" t="str">
        <f>VLOOKUP(A52,MATERIALES!A6:D373,3,FALSE)</f>
        <v>Mecha Lenta</v>
      </c>
      <c r="C52" s="425"/>
      <c r="D52" s="425"/>
      <c r="E52" s="425"/>
      <c r="F52" s="425"/>
      <c r="G52" s="425"/>
      <c r="H52" s="425"/>
      <c r="I52" s="425"/>
      <c r="J52" s="312" t="str">
        <f>VLOOKUP(A52,MATERIALES!A6:D644,2,FALSE)</f>
        <v>m</v>
      </c>
      <c r="K52" s="397">
        <v>0.5</v>
      </c>
      <c r="L52" s="421"/>
      <c r="M52" s="402">
        <f>VLOOKUP(A52,MATERIALES!A6:D398,4,FALSE)</f>
        <v>1179.31088597743</v>
      </c>
      <c r="N52" s="272">
        <f>K52*M52</f>
        <v>589.65544298871498</v>
      </c>
    </row>
    <row r="53" spans="1:14">
      <c r="A53" s="161" t="s">
        <v>747</v>
      </c>
      <c r="B53" s="43" t="str">
        <f>VLOOKUP(A53,MATERIALES!A6:D373,3,FALSE)</f>
        <v>Acero A-37</v>
      </c>
      <c r="C53" s="425"/>
      <c r="D53" s="425"/>
      <c r="E53" s="425"/>
      <c r="F53" s="425"/>
      <c r="G53" s="425"/>
      <c r="H53" s="425"/>
      <c r="I53" s="425"/>
      <c r="J53" s="312" t="str">
        <f>VLOOKUP(A53,MATERIALES!A7:D645,2,FALSE)</f>
        <v>kg</v>
      </c>
      <c r="K53" s="397">
        <v>150</v>
      </c>
      <c r="L53" s="421"/>
      <c r="M53" s="402">
        <f>VLOOKUP(A53,MATERIALES!A6:D399,4,FALSE)</f>
        <v>3248.1280357079363</v>
      </c>
      <c r="N53" s="272">
        <f>K53*M53</f>
        <v>487219.20535619045</v>
      </c>
    </row>
    <row r="54" spans="1:14">
      <c r="A54" s="161" t="s">
        <v>831</v>
      </c>
      <c r="B54" s="43" t="str">
        <f>VLOOKUP(A54,MATERIALES!A7:D373,3,FALSE)</f>
        <v>Concreto Resistencia  32 (Mpa)</v>
      </c>
      <c r="C54" s="425"/>
      <c r="D54" s="425"/>
      <c r="E54" s="425"/>
      <c r="F54" s="425"/>
      <c r="G54" s="425"/>
      <c r="H54" s="425"/>
      <c r="I54" s="425"/>
      <c r="J54" s="312" t="str">
        <f>VLOOKUP(A54,MATERIALES!A8:D646,2,FALSE)</f>
        <v>m3</v>
      </c>
      <c r="K54" s="397">
        <v>1</v>
      </c>
      <c r="L54" s="421"/>
      <c r="M54" s="402">
        <f>VLOOKUP(A54,MATERIALES!A7:D400,4,FALSE)</f>
        <v>499422.31322141126</v>
      </c>
      <c r="N54" s="272">
        <f>K54*M54</f>
        <v>499422.31322141126</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2" t="s">
        <v>953</v>
      </c>
      <c r="C58" s="823"/>
      <c r="D58" s="823"/>
      <c r="E58" s="823"/>
      <c r="F58" s="823"/>
      <c r="G58" s="823"/>
      <c r="H58" s="823"/>
      <c r="I58" s="823"/>
      <c r="J58" s="823"/>
      <c r="K58" s="823"/>
      <c r="L58" s="823"/>
      <c r="M58" s="824"/>
      <c r="N58" s="394">
        <f>SUM(N50:N57)</f>
        <v>990443.88075170293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1272</v>
      </c>
      <c r="B63" s="46" t="str">
        <f>VLOOKUP(A63,TRANSPORTE!A5:D117,3,FALSE)</f>
        <v>Transporte de material de excavación</v>
      </c>
      <c r="C63" s="317"/>
      <c r="D63" s="317"/>
      <c r="E63" s="317"/>
      <c r="F63" s="317"/>
      <c r="G63" s="317"/>
      <c r="H63" s="311" t="s">
        <v>1468</v>
      </c>
      <c r="I63" s="279">
        <v>1</v>
      </c>
      <c r="J63" s="286">
        <v>1</v>
      </c>
      <c r="K63" s="279">
        <f>I63*J63</f>
        <v>1</v>
      </c>
      <c r="L63" s="909">
        <f>VLOOKUP(A63,TRANSPORTE!A5:D117,4,FALSE)</f>
        <v>1234.2754057176401</v>
      </c>
      <c r="M63" s="910"/>
      <c r="N63" s="287">
        <f>K63*L63</f>
        <v>1234.2754057176401</v>
      </c>
    </row>
    <row r="64" spans="1:14">
      <c r="B64" s="46"/>
      <c r="C64" s="47"/>
      <c r="D64" s="47"/>
      <c r="E64" s="47"/>
      <c r="F64" s="47"/>
      <c r="G64" s="47"/>
      <c r="H64" s="311"/>
      <c r="I64" s="279"/>
      <c r="J64" s="286"/>
      <c r="K64" s="279"/>
      <c r="L64" s="909"/>
      <c r="M64" s="910"/>
      <c r="N64" s="287"/>
    </row>
    <row r="65" spans="1:15">
      <c r="B65" s="46"/>
      <c r="C65" s="47"/>
      <c r="D65" s="47"/>
      <c r="E65" s="47"/>
      <c r="F65" s="47"/>
      <c r="G65" s="47"/>
      <c r="H65" s="311"/>
      <c r="I65" s="279"/>
      <c r="J65" s="286"/>
      <c r="K65" s="279"/>
      <c r="L65" s="909"/>
      <c r="M65" s="910"/>
      <c r="N65" s="287"/>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900"/>
      <c r="M67" s="901"/>
      <c r="N67" s="127"/>
    </row>
    <row r="68" spans="1:15" ht="15.75" thickBot="1">
      <c r="B68" s="911" t="s">
        <v>953</v>
      </c>
      <c r="C68" s="865"/>
      <c r="D68" s="865"/>
      <c r="E68" s="865"/>
      <c r="F68" s="865"/>
      <c r="G68" s="865"/>
      <c r="H68" s="865"/>
      <c r="I68" s="865"/>
      <c r="J68" s="865"/>
      <c r="K68" s="865"/>
      <c r="L68" s="865"/>
      <c r="M68" s="866"/>
      <c r="N68" s="104">
        <f>SUM(N63:N67)</f>
        <v>1234.2754057176401</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1" t="s">
        <v>963</v>
      </c>
      <c r="C72" s="862"/>
      <c r="D72" s="862"/>
      <c r="E72" s="862"/>
      <c r="F72" s="862"/>
      <c r="G72" s="862"/>
      <c r="H72" s="862"/>
      <c r="I72" s="73" t="s">
        <v>964</v>
      </c>
      <c r="J72" s="75" t="s">
        <v>1410</v>
      </c>
      <c r="K72" s="74" t="s">
        <v>966</v>
      </c>
      <c r="L72" s="863" t="s">
        <v>950</v>
      </c>
      <c r="M72" s="864"/>
      <c r="N72" s="98" t="s">
        <v>951</v>
      </c>
    </row>
    <row r="73" spans="1:15">
      <c r="A73" s="162" t="s">
        <v>11</v>
      </c>
      <c r="B73" s="49" t="str">
        <f>VLOOKUP(A73,'MANO DE OBRA'!A8:D68,3,FALSE)</f>
        <v>Obrero (4)</v>
      </c>
      <c r="C73" s="47"/>
      <c r="D73" s="47"/>
      <c r="E73" s="47"/>
      <c r="F73" s="47"/>
      <c r="G73" s="47"/>
      <c r="H73" s="47"/>
      <c r="I73" s="292">
        <f>K73/J73*100</f>
        <v>117040.00000000001</v>
      </c>
      <c r="J73" s="293">
        <v>185</v>
      </c>
      <c r="K73" s="294">
        <f>VLOOKUP(A73,'MANO DE OBRA'!A8:D99,4,FALSE)</f>
        <v>216524</v>
      </c>
      <c r="L73" s="50"/>
      <c r="M73" s="434">
        <v>1.28</v>
      </c>
      <c r="N73" s="395">
        <f>K73/M73</f>
        <v>169159.375</v>
      </c>
      <c r="O73" s="106"/>
    </row>
    <row r="74" spans="1:15">
      <c r="A74" s="162"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431">
        <v>1.28</v>
      </c>
      <c r="N74" s="395">
        <f>K74/M74</f>
        <v>83348.627823756236</v>
      </c>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SUM(N73:N76)</f>
        <v>252508.00282375625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N45+N58+N68+N77</f>
        <v>1994618.1062646005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398923.62125292013</v>
      </c>
      <c r="M84" s="858"/>
      <c r="N84" s="51"/>
    </row>
    <row r="85" spans="1:14">
      <c r="B85" s="89" t="s">
        <v>973</v>
      </c>
      <c r="C85" s="90"/>
      <c r="D85" s="90"/>
      <c r="E85" s="90"/>
      <c r="F85" s="90"/>
      <c r="G85" s="90"/>
      <c r="H85" s="90"/>
      <c r="I85" s="87"/>
      <c r="J85" s="88"/>
      <c r="K85" s="304">
        <v>0.05</v>
      </c>
      <c r="L85" s="857">
        <f>N79*K85</f>
        <v>99730.905313230032</v>
      </c>
      <c r="M85" s="858"/>
      <c r="N85" s="51"/>
    </row>
    <row r="86" spans="1:14" ht="15.75" thickBot="1">
      <c r="B86" s="91" t="s">
        <v>974</v>
      </c>
      <c r="C86" s="92"/>
      <c r="D86" s="92"/>
      <c r="E86" s="92"/>
      <c r="F86" s="92"/>
      <c r="G86" s="92"/>
      <c r="H86" s="92"/>
      <c r="I86" s="93"/>
      <c r="J86" s="94"/>
      <c r="K86" s="305">
        <v>0.05</v>
      </c>
      <c r="L86" s="859">
        <f>N79*K86</f>
        <v>99730.905313230032</v>
      </c>
      <c r="M86" s="860"/>
      <c r="N86" s="51"/>
    </row>
    <row r="87" spans="1:14" ht="15.75" thickBot="1">
      <c r="B87" s="822" t="s">
        <v>953</v>
      </c>
      <c r="C87" s="823"/>
      <c r="D87" s="823"/>
      <c r="E87" s="823"/>
      <c r="F87" s="823"/>
      <c r="G87" s="823"/>
      <c r="H87" s="823"/>
      <c r="I87" s="823"/>
      <c r="J87" s="823"/>
      <c r="K87" s="823"/>
      <c r="L87" s="823"/>
      <c r="M87" s="824"/>
      <c r="N87" s="52">
        <f>L84+L85+L86</f>
        <v>598385.43187938014</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2593003.5381439808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62" zoomScale="75" zoomScaleNormal="75" workbookViewId="0">
      <selection activeCell="A75" sqref="A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6"/>
      <c r="C1" s="928"/>
      <c r="D1" s="929"/>
      <c r="E1" s="929"/>
      <c r="F1" s="929"/>
      <c r="G1" s="929"/>
      <c r="H1" s="929"/>
      <c r="I1" s="929"/>
      <c r="J1" s="930"/>
      <c r="K1" s="931" t="s">
        <v>933</v>
      </c>
      <c r="L1" s="933" t="s">
        <v>2198</v>
      </c>
      <c r="M1" s="934"/>
      <c r="N1" s="935"/>
    </row>
    <row r="2" spans="2:14" ht="38.2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452"/>
      <c r="L30" s="798" t="s">
        <v>945</v>
      </c>
      <c r="M30" s="799"/>
      <c r="N30" s="71" t="s">
        <v>946</v>
      </c>
    </row>
    <row r="31" spans="1:14" ht="15.75" customHeight="1" thickBot="1">
      <c r="A31" t="s">
        <v>1845</v>
      </c>
      <c r="B31" s="80" t="s">
        <v>1101</v>
      </c>
      <c r="C31" s="81" t="s">
        <v>1654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121</v>
      </c>
      <c r="B36" s="871" t="str">
        <f>VLOOKUP(A36,EQUIPOS!A6:D154,3,FALSE)</f>
        <v>Bomba eléctrica para accionar la celda</v>
      </c>
      <c r="C36" s="872"/>
      <c r="D36" s="872"/>
      <c r="E36" s="872"/>
      <c r="F36" s="872"/>
      <c r="G36" s="872"/>
      <c r="H36" s="873"/>
      <c r="I36" s="267"/>
      <c r="J36" s="268"/>
      <c r="K36" s="269">
        <f>VLOOKUP(A36,EQUIPOS!A6:D163,4,FALSE)</f>
        <v>69727.150433055271</v>
      </c>
      <c r="L36" s="270"/>
      <c r="M36" s="271">
        <v>0.01</v>
      </c>
      <c r="N36" s="272">
        <f t="shared" ref="N36:N41" si="0">K36/M36</f>
        <v>6972715.0433055265</v>
      </c>
    </row>
    <row r="37" spans="1:14">
      <c r="A37" s="113" t="s">
        <v>192</v>
      </c>
      <c r="B37" s="871" t="str">
        <f>VLOOKUP(A37,EQUIPOS!A7:D154,3,FALSE)</f>
        <v>Equipo de acarreo interno</v>
      </c>
      <c r="C37" s="872"/>
      <c r="D37" s="872"/>
      <c r="E37" s="872"/>
      <c r="F37" s="872"/>
      <c r="G37" s="872"/>
      <c r="H37" s="873"/>
      <c r="I37" s="421"/>
      <c r="J37" s="422"/>
      <c r="K37" s="269">
        <f>VLOOKUP(A37,EQUIPOS!A7:D164,4,FALSE)</f>
        <v>32181.7617383332</v>
      </c>
      <c r="L37" s="335"/>
      <c r="M37" s="336">
        <v>0.05</v>
      </c>
      <c r="N37" s="272">
        <f t="shared" si="0"/>
        <v>643635.23476666398</v>
      </c>
    </row>
    <row r="38" spans="1:14">
      <c r="A38" s="113" t="s">
        <v>217</v>
      </c>
      <c r="B38" s="871" t="str">
        <f>VLOOKUP(A38,EQUIPOS!A8:D154,3,FALSE)</f>
        <v>Equipo de soldadura y de acetileno (incluye soldadura)</v>
      </c>
      <c r="C38" s="872"/>
      <c r="D38" s="872"/>
      <c r="E38" s="872"/>
      <c r="F38" s="872"/>
      <c r="G38" s="872"/>
      <c r="H38" s="873"/>
      <c r="I38" s="421"/>
      <c r="J38" s="422"/>
      <c r="K38" s="269">
        <f>VLOOKUP(A38,EQUIPOS!A8:D165,4,FALSE)</f>
        <v>23599.958608111017</v>
      </c>
      <c r="L38" s="335"/>
      <c r="M38" s="336">
        <v>0.01</v>
      </c>
      <c r="N38" s="272">
        <f t="shared" si="0"/>
        <v>2359995.8608111017</v>
      </c>
    </row>
    <row r="39" spans="1:14">
      <c r="A39" s="113" t="s">
        <v>242</v>
      </c>
      <c r="B39" s="871" t="str">
        <f>VLOOKUP(A39,EQUIPOS!A9:D154,3,FALSE)</f>
        <v>Grúa con torre capacidad 1 ton en la punta.</v>
      </c>
      <c r="C39" s="872"/>
      <c r="D39" s="872"/>
      <c r="E39" s="872"/>
      <c r="F39" s="872"/>
      <c r="G39" s="872"/>
      <c r="H39" s="873"/>
      <c r="I39" s="421"/>
      <c r="J39" s="422"/>
      <c r="K39" s="269">
        <f>VLOOKUP(A39,EQUIPOS!A9:D166,4,FALSE)</f>
        <v>203817.82434277693</v>
      </c>
      <c r="L39" s="335"/>
      <c r="M39" s="336">
        <v>0.04</v>
      </c>
      <c r="N39" s="272">
        <f t="shared" si="0"/>
        <v>5095445.6085694237</v>
      </c>
    </row>
    <row r="40" spans="1:14">
      <c r="A40" s="113" t="s">
        <v>255</v>
      </c>
      <c r="B40" s="871" t="str">
        <f>VLOOKUP(A40,EQUIPOS!A10:D154,3,FALSE)</f>
        <v>Manómetro cable de acero para bajar la celda</v>
      </c>
      <c r="C40" s="872"/>
      <c r="D40" s="872"/>
      <c r="E40" s="872"/>
      <c r="F40" s="872"/>
      <c r="G40" s="872"/>
      <c r="H40" s="873"/>
      <c r="I40" s="328"/>
      <c r="J40" s="330"/>
      <c r="K40" s="269">
        <f>VLOOKUP(A40,EQUIPOS!A10:D167,4,FALSE)</f>
        <v>1303853.9908950957</v>
      </c>
      <c r="L40" s="423"/>
      <c r="M40" s="424">
        <v>1</v>
      </c>
      <c r="N40" s="272">
        <f t="shared" si="0"/>
        <v>1303853.9908950957</v>
      </c>
    </row>
    <row r="41" spans="1:14">
      <c r="A41" t="s">
        <v>320</v>
      </c>
      <c r="B41" s="871" t="str">
        <f>VLOOKUP(A41,EQUIPOS!A11:D155,3,FALSE)</f>
        <v>Retroexcavadora sobre llantas, motor 62HP, Profundidad de excavación de 5.41 metros.</v>
      </c>
      <c r="C41" s="872"/>
      <c r="D41" s="872"/>
      <c r="E41" s="872"/>
      <c r="F41" s="872"/>
      <c r="G41" s="872"/>
      <c r="H41" s="873"/>
      <c r="I41" s="36"/>
      <c r="J41" s="37"/>
      <c r="K41" s="269">
        <f>VLOOKUP(A41,EQUIPOS!A11:D168,4,FALSE)</f>
        <v>96545.285214999603</v>
      </c>
      <c r="L41" s="276"/>
      <c r="M41" s="277">
        <v>0.2</v>
      </c>
      <c r="N41" s="272">
        <f t="shared" si="0"/>
        <v>482726.42607499799</v>
      </c>
    </row>
    <row r="42" spans="1:14">
      <c r="B42" s="320"/>
      <c r="C42" s="321"/>
      <c r="D42" s="321"/>
      <c r="E42" s="321"/>
      <c r="F42" s="323"/>
      <c r="G42" s="323"/>
      <c r="H42" s="125"/>
      <c r="I42" s="36"/>
      <c r="J42" s="37"/>
      <c r="K42" s="438"/>
      <c r="L42" s="276"/>
      <c r="M42" s="277"/>
      <c r="N42" s="273"/>
    </row>
    <row r="43" spans="1:14">
      <c r="B43" s="879" t="s">
        <v>952</v>
      </c>
      <c r="C43" s="880"/>
      <c r="D43" s="880"/>
      <c r="E43" s="38"/>
      <c r="F43" s="39"/>
      <c r="G43" s="39"/>
      <c r="H43" s="40"/>
      <c r="I43" s="36"/>
      <c r="J43" s="37"/>
      <c r="K43" s="279"/>
      <c r="L43" s="276"/>
      <c r="M43" s="401">
        <v>0.01</v>
      </c>
      <c r="N43" s="344">
        <f>N81*M43</f>
        <v>6913.9567913614801</v>
      </c>
    </row>
    <row r="44" spans="1:14" ht="15.75" thickBot="1">
      <c r="B44" s="871"/>
      <c r="C44" s="872"/>
      <c r="D44" s="872"/>
      <c r="E44" s="872"/>
      <c r="F44" s="872"/>
      <c r="G44" s="872"/>
      <c r="H44" s="873"/>
      <c r="I44" s="881"/>
      <c r="J44" s="882"/>
      <c r="K44" s="41"/>
      <c r="L44" s="883"/>
      <c r="M44" s="884"/>
      <c r="N44" s="105"/>
    </row>
    <row r="45" spans="1:14" ht="15.75" thickBot="1">
      <c r="B45" s="822" t="s">
        <v>953</v>
      </c>
      <c r="C45" s="823"/>
      <c r="D45" s="823"/>
      <c r="E45" s="823"/>
      <c r="F45" s="823"/>
      <c r="G45" s="823"/>
      <c r="H45" s="823"/>
      <c r="I45" s="823"/>
      <c r="J45" s="823"/>
      <c r="K45" s="823"/>
      <c r="L45" s="823"/>
      <c r="M45" s="824"/>
      <c r="N45" s="394">
        <f>SUM(N36:N44)</f>
        <v>16865286.12121417</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67" t="s">
        <v>944</v>
      </c>
      <c r="C49" s="868"/>
      <c r="D49" s="868"/>
      <c r="E49" s="868"/>
      <c r="F49" s="868"/>
      <c r="G49" s="868"/>
      <c r="H49" s="868"/>
      <c r="I49" s="902"/>
      <c r="J49" s="315" t="s">
        <v>945</v>
      </c>
      <c r="K49" s="85" t="s">
        <v>946</v>
      </c>
      <c r="L49" s="903" t="s">
        <v>955</v>
      </c>
      <c r="M49" s="902"/>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16026237.57319227</v>
      </c>
      <c r="N50" s="272">
        <f t="shared" ref="N50:N55" si="1">K50*M50</f>
        <v>16026237.57319227</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16584.059334057609</v>
      </c>
      <c r="N51" s="272">
        <f t="shared" si="1"/>
        <v>497521.78002172825</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1550666.5404508368</v>
      </c>
      <c r="N52" s="272">
        <f t="shared" si="1"/>
        <v>3101333.0809016735</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947124.46230240073</v>
      </c>
      <c r="N53" s="272">
        <f t="shared" si="1"/>
        <v>4735622.3115120037</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62228.204004397427</v>
      </c>
      <c r="N54" s="272">
        <f t="shared" si="1"/>
        <v>3733692.2402638458</v>
      </c>
    </row>
    <row r="55" spans="1:14">
      <c r="A55" s="161" t="s">
        <v>734</v>
      </c>
      <c r="B55" s="43" t="str">
        <f>VLOOKUP(A55,MATERIALES!A7:D373,3,FALSE)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40863.807029215699</v>
      </c>
      <c r="N55" s="272">
        <f t="shared" si="1"/>
        <v>490365.68435058836</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2" t="s">
        <v>953</v>
      </c>
      <c r="C58" s="823"/>
      <c r="D58" s="823"/>
      <c r="E58" s="823"/>
      <c r="F58" s="823"/>
      <c r="G58" s="823"/>
      <c r="H58" s="823"/>
      <c r="I58" s="823"/>
      <c r="J58" s="823"/>
      <c r="K58" s="823"/>
      <c r="L58" s="823"/>
      <c r="M58" s="824"/>
      <c r="N58" s="394">
        <f>SUM(N50:N57)</f>
        <v>28584772.670242112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1400</v>
      </c>
      <c r="B63" s="46" t="str">
        <f>VLOOKUP(A63,TRANSPORTE!A5:D117,3,FALSE)</f>
        <v>Transporte de tubos. celdas, etc.</v>
      </c>
      <c r="C63" s="317"/>
      <c r="D63" s="317"/>
      <c r="E63" s="317"/>
      <c r="F63" s="317"/>
      <c r="G63" s="317"/>
      <c r="H63" s="311" t="s">
        <v>1468</v>
      </c>
      <c r="I63" s="279">
        <v>1</v>
      </c>
      <c r="J63" s="286">
        <v>1</v>
      </c>
      <c r="K63" s="279">
        <f>I63*J63</f>
        <v>1</v>
      </c>
      <c r="L63" s="909">
        <f>VLOOKUP(A63,TRANSPORTE!A5:D117,4,FALSE)</f>
        <v>1079252.7633893855</v>
      </c>
      <c r="M63" s="910"/>
      <c r="N63" s="287">
        <f>K63*L63</f>
        <v>1079252.7633893855</v>
      </c>
    </row>
    <row r="64" spans="1:14">
      <c r="A64" t="s">
        <v>1402</v>
      </c>
      <c r="B64" s="46" t="str">
        <f>VLOOKUP(A64,TRANSPORTE!A6:D117,3,FALSE)</f>
        <v>Transporte de personal de montaje</v>
      </c>
      <c r="C64" s="47"/>
      <c r="D64" s="47"/>
      <c r="E64" s="47"/>
      <c r="F64" s="47"/>
      <c r="G64" s="47"/>
      <c r="H64" s="311" t="s">
        <v>1468</v>
      </c>
      <c r="I64" s="279">
        <v>8</v>
      </c>
      <c r="J64" s="286">
        <v>1</v>
      </c>
      <c r="K64" s="279">
        <f>I64*J64</f>
        <v>8</v>
      </c>
      <c r="L64" s="909">
        <f>VLOOKUP(A64,TRANSPORTE!A6:D117,4,FALSE)</f>
        <v>124789.40921327479</v>
      </c>
      <c r="M64" s="910"/>
      <c r="N64" s="287">
        <f>K64*L64</f>
        <v>998315.27370619832</v>
      </c>
    </row>
    <row r="65" spans="1:15">
      <c r="A65" t="s">
        <v>1399</v>
      </c>
      <c r="B65" s="46" t="str">
        <f>VLOOKUP(A65,TRANSPORTE!A6:D117,3,FALSE)</f>
        <v>Pasajes aéreos</v>
      </c>
      <c r="C65" s="47"/>
      <c r="D65" s="47"/>
      <c r="E65" s="47"/>
      <c r="F65" s="47"/>
      <c r="G65" s="47"/>
      <c r="H65" s="311" t="s">
        <v>945</v>
      </c>
      <c r="I65" s="279">
        <v>3</v>
      </c>
      <c r="J65" s="286">
        <v>1</v>
      </c>
      <c r="K65" s="279">
        <f>I65*J65</f>
        <v>3</v>
      </c>
      <c r="L65" s="909">
        <f>VLOOKUP(A65,TRANSPORTE!A6:D117,4,FALSE)</f>
        <v>359996.9933343117</v>
      </c>
      <c r="M65" s="910"/>
      <c r="N65" s="287">
        <f>K65*L65</f>
        <v>1079990.980002935</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900"/>
      <c r="M67" s="901"/>
      <c r="N67" s="127"/>
    </row>
    <row r="68" spans="1:15" ht="15.75" thickBot="1">
      <c r="B68" s="911" t="s">
        <v>953</v>
      </c>
      <c r="C68" s="865"/>
      <c r="D68" s="865"/>
      <c r="E68" s="865"/>
      <c r="F68" s="865"/>
      <c r="G68" s="865"/>
      <c r="H68" s="865"/>
      <c r="I68" s="865"/>
      <c r="J68" s="865"/>
      <c r="K68" s="865"/>
      <c r="L68" s="865"/>
      <c r="M68" s="866"/>
      <c r="N68" s="104">
        <f>SUM(N63:N67)</f>
        <v>3157559.017098519</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1" t="s">
        <v>963</v>
      </c>
      <c r="C72" s="862"/>
      <c r="D72" s="862"/>
      <c r="E72" s="862"/>
      <c r="F72" s="862"/>
      <c r="G72" s="862"/>
      <c r="H72" s="862"/>
      <c r="I72" s="73" t="s">
        <v>964</v>
      </c>
      <c r="J72" s="75" t="s">
        <v>1410</v>
      </c>
      <c r="K72" s="74" t="s">
        <v>966</v>
      </c>
      <c r="L72" s="863" t="s">
        <v>950</v>
      </c>
      <c r="M72" s="864"/>
      <c r="N72" s="98" t="s">
        <v>951</v>
      </c>
    </row>
    <row r="73" spans="1:15">
      <c r="A73" s="162" t="s">
        <v>6</v>
      </c>
      <c r="B73" s="49" t="str">
        <f>VLOOKUP(A73,'MANO DE OBRA'!A8:D68,3,FALSE)</f>
        <v xml:space="preserve">Obrero </v>
      </c>
      <c r="C73" s="47"/>
      <c r="D73" s="47"/>
      <c r="E73" s="47"/>
      <c r="F73" s="47"/>
      <c r="G73" s="47"/>
      <c r="H73" s="47"/>
      <c r="I73" s="292">
        <f t="shared" ref="I73:I76" si="2">K73/J73*100</f>
        <v>29260.000000000004</v>
      </c>
      <c r="J73" s="293">
        <v>185</v>
      </c>
      <c r="K73" s="294">
        <f>VLOOKUP(A73,'MANO DE OBRA'!A8:D99,4,FALSE)</f>
        <v>54131</v>
      </c>
      <c r="L73" s="50"/>
      <c r="M73" s="434">
        <v>1</v>
      </c>
      <c r="N73" s="395">
        <f t="shared" ref="N73:N76" si="3">K73/M73</f>
        <v>54131</v>
      </c>
      <c r="O73" s="106"/>
    </row>
    <row r="74" spans="1:15">
      <c r="A74" s="162" t="s">
        <v>74</v>
      </c>
      <c r="B74" s="49" t="str">
        <f>VLOOKUP(A74,'MANO DE OBRA'!A8:D69,3,FALSE)</f>
        <v>Ingeniero de Montaje y Prueba Pilote (1)</v>
      </c>
      <c r="C74" s="47"/>
      <c r="D74" s="47"/>
      <c r="E74" s="47"/>
      <c r="F74" s="47"/>
      <c r="G74" s="47"/>
      <c r="H74" s="47"/>
      <c r="I74" s="292">
        <f t="shared" si="2"/>
        <v>257965.03444028978</v>
      </c>
      <c r="J74" s="293">
        <v>185</v>
      </c>
      <c r="K74" s="294">
        <f>VLOOKUP(A74,'MANO DE OBRA'!A8:D100,4,FALSE)</f>
        <v>477235.31371453602</v>
      </c>
      <c r="L74" s="50"/>
      <c r="M74" s="431">
        <v>1</v>
      </c>
      <c r="N74" s="395">
        <f t="shared" si="3"/>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2"/>
        <v>86502.359687357821</v>
      </c>
      <c r="J76" s="293">
        <v>185</v>
      </c>
      <c r="K76" s="294">
        <f>VLOOKUP(A76,'MANO DE OBRA'!A10:D102,4,FALSE)</f>
        <v>160029.36542161196</v>
      </c>
      <c r="L76" s="50"/>
      <c r="M76" s="439">
        <v>1</v>
      </c>
      <c r="N76" s="395">
        <f t="shared" si="3"/>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SUM(N73:N80)</f>
        <v>691395.67913614796</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N45+N58+N68+N81</f>
        <v>49299013.487690948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9859802.6975381896</v>
      </c>
      <c r="M88" s="858"/>
      <c r="N88" s="51"/>
    </row>
    <row r="89" spans="1:14">
      <c r="B89" s="89" t="s">
        <v>973</v>
      </c>
      <c r="C89" s="90"/>
      <c r="D89" s="90"/>
      <c r="E89" s="90"/>
      <c r="F89" s="90"/>
      <c r="G89" s="90"/>
      <c r="H89" s="90"/>
      <c r="I89" s="87"/>
      <c r="J89" s="88"/>
      <c r="K89" s="304">
        <v>0.05</v>
      </c>
      <c r="L89" s="857">
        <f>N83*K89</f>
        <v>2464950.6743845474</v>
      </c>
      <c r="M89" s="858"/>
      <c r="N89" s="51"/>
    </row>
    <row r="90" spans="1:14" ht="15.75" thickBot="1">
      <c r="B90" s="91" t="s">
        <v>974</v>
      </c>
      <c r="C90" s="92"/>
      <c r="D90" s="92"/>
      <c r="E90" s="92"/>
      <c r="F90" s="92"/>
      <c r="G90" s="92"/>
      <c r="H90" s="92"/>
      <c r="I90" s="93"/>
      <c r="J90" s="94"/>
      <c r="K90" s="305">
        <v>0.05</v>
      </c>
      <c r="L90" s="859">
        <f>N83*K90</f>
        <v>2464950.6743845474</v>
      </c>
      <c r="M90" s="860"/>
      <c r="N90" s="51"/>
    </row>
    <row r="91" spans="1:14" ht="15.75" thickBot="1">
      <c r="B91" s="822" t="s">
        <v>953</v>
      </c>
      <c r="C91" s="823"/>
      <c r="D91" s="823"/>
      <c r="E91" s="823"/>
      <c r="F91" s="823"/>
      <c r="G91" s="823"/>
      <c r="H91" s="823"/>
      <c r="I91" s="823"/>
      <c r="J91" s="823"/>
      <c r="K91" s="823"/>
      <c r="L91" s="823"/>
      <c r="M91" s="824"/>
      <c r="N91" s="52">
        <f>L88+L89+L90</f>
        <v>14789704.046307284</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64088717.533998236</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J62" zoomScale="78" zoomScaleNormal="78" workbookViewId="0">
      <selection activeCell="O75" sqref="O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6"/>
      <c r="C1" s="928"/>
      <c r="D1" s="929"/>
      <c r="E1" s="929"/>
      <c r="F1" s="929"/>
      <c r="G1" s="929"/>
      <c r="H1" s="929"/>
      <c r="I1" s="929"/>
      <c r="J1" s="930"/>
      <c r="K1" s="931" t="s">
        <v>933</v>
      </c>
      <c r="L1" s="933" t="s">
        <v>2198</v>
      </c>
      <c r="M1" s="934"/>
      <c r="N1" s="935"/>
    </row>
    <row r="2" spans="2:14" ht="27"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 customHeight="1" thickBot="1">
      <c r="A31" t="s">
        <v>1845</v>
      </c>
      <c r="B31" s="80" t="s">
        <v>1102</v>
      </c>
      <c r="C31" s="81" t="s">
        <v>1655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2" t="s">
        <v>944</v>
      </c>
      <c r="C35" s="893"/>
      <c r="D35" s="893"/>
      <c r="E35" s="893"/>
      <c r="F35" s="893"/>
      <c r="G35" s="893"/>
      <c r="H35" s="894"/>
      <c r="I35" s="895" t="s">
        <v>948</v>
      </c>
      <c r="J35" s="896"/>
      <c r="K35" s="69" t="s">
        <v>949</v>
      </c>
      <c r="L35" s="897" t="s">
        <v>950</v>
      </c>
      <c r="M35" s="894"/>
      <c r="N35" s="70" t="s">
        <v>951</v>
      </c>
    </row>
    <row r="36" spans="1:16">
      <c r="A36" s="113" t="s">
        <v>121</v>
      </c>
      <c r="B36" s="871" t="str">
        <f>VLOOKUP(A36,EQUIPOS!A6:D154,3,FALSE)</f>
        <v>Bomba eléctrica para accionar la celda</v>
      </c>
      <c r="C36" s="872"/>
      <c r="D36" s="872"/>
      <c r="E36" s="872"/>
      <c r="F36" s="872"/>
      <c r="G36" s="872"/>
      <c r="H36" s="873"/>
      <c r="I36" s="267"/>
      <c r="J36" s="268"/>
      <c r="K36" s="269">
        <f>VLOOKUP(A36,EQUIPOS!A6:D163,4,FALSE)</f>
        <v>69727.150433055271</v>
      </c>
      <c r="L36" s="270"/>
      <c r="M36" s="271">
        <v>0.01</v>
      </c>
      <c r="N36" s="272">
        <f>K36/M36</f>
        <v>6972715.0433055265</v>
      </c>
    </row>
    <row r="37" spans="1:16">
      <c r="A37" s="113" t="s">
        <v>217</v>
      </c>
      <c r="B37" s="871" t="str">
        <f>VLOOKUP(A37,EQUIPOS!A7:D154,3,FALSE)</f>
        <v>Equipo de soldadura y de acetileno (incluye soldadura)</v>
      </c>
      <c r="C37" s="872"/>
      <c r="D37" s="872"/>
      <c r="E37" s="872"/>
      <c r="F37" s="872"/>
      <c r="G37" s="872"/>
      <c r="H37" s="873"/>
      <c r="I37" s="421"/>
      <c r="J37" s="422"/>
      <c r="K37" s="269">
        <f>VLOOKUP(A37,EQUIPOS!A7:D164,4,FALSE)</f>
        <v>23599.958608111017</v>
      </c>
      <c r="L37" s="335"/>
      <c r="M37" s="336">
        <v>0.01</v>
      </c>
      <c r="N37" s="272">
        <f>K37/M37</f>
        <v>2359995.8608111017</v>
      </c>
    </row>
    <row r="38" spans="1:16">
      <c r="A38" s="113" t="s">
        <v>255</v>
      </c>
      <c r="B38" s="871" t="str">
        <f>VLOOKUP(A38,EQUIPOS!A8:D154,3,FALSE)</f>
        <v>Manómetro cable de acero para bajar la celda</v>
      </c>
      <c r="C38" s="872"/>
      <c r="D38" s="872"/>
      <c r="E38" s="872"/>
      <c r="F38" s="872"/>
      <c r="G38" s="872"/>
      <c r="H38" s="873"/>
      <c r="I38" s="421"/>
      <c r="J38" s="422"/>
      <c r="K38" s="269">
        <f>VLOOKUP(A38,EQUIPOS!A8:D165,4,FALSE)</f>
        <v>1303853.9908950957</v>
      </c>
      <c r="L38" s="335"/>
      <c r="M38" s="336">
        <v>1</v>
      </c>
      <c r="N38" s="272">
        <f>K38/M38</f>
        <v>1303853.9908950957</v>
      </c>
    </row>
    <row r="39" spans="1:16">
      <c r="A39" s="113"/>
      <c r="B39" s="871"/>
      <c r="C39" s="872"/>
      <c r="D39" s="872"/>
      <c r="E39" s="872"/>
      <c r="F39" s="872"/>
      <c r="G39" s="872"/>
      <c r="H39" s="873"/>
      <c r="I39" s="421"/>
      <c r="J39" s="422"/>
      <c r="K39" s="269"/>
      <c r="L39" s="335"/>
      <c r="M39" s="336"/>
      <c r="N39" s="272"/>
    </row>
    <row r="40" spans="1:16">
      <c r="A40" s="113"/>
      <c r="B40" s="871"/>
      <c r="C40" s="872"/>
      <c r="D40" s="872"/>
      <c r="E40" s="872"/>
      <c r="F40" s="872"/>
      <c r="G40" s="872"/>
      <c r="H40" s="873"/>
      <c r="I40" s="328"/>
      <c r="J40" s="330"/>
      <c r="K40" s="269"/>
      <c r="L40" s="423"/>
      <c r="M40" s="424"/>
      <c r="N40" s="272"/>
    </row>
    <row r="41" spans="1:16">
      <c r="B41" s="871"/>
      <c r="C41" s="872"/>
      <c r="D41" s="872"/>
      <c r="E41" s="872"/>
      <c r="F41" s="872"/>
      <c r="G41" s="872"/>
      <c r="H41" s="873"/>
      <c r="I41" s="36"/>
      <c r="J41" s="37"/>
      <c r="K41" s="269"/>
      <c r="L41" s="276"/>
      <c r="M41" s="277"/>
      <c r="N41" s="272"/>
    </row>
    <row r="42" spans="1:16">
      <c r="B42" s="320"/>
      <c r="C42" s="321"/>
      <c r="D42" s="321"/>
      <c r="E42" s="321"/>
      <c r="F42" s="323"/>
      <c r="G42" s="323"/>
      <c r="H42" s="125"/>
      <c r="I42" s="36"/>
      <c r="J42" s="37"/>
      <c r="K42" s="438"/>
      <c r="L42" s="276"/>
      <c r="M42" s="277"/>
      <c r="N42" s="273"/>
    </row>
    <row r="43" spans="1:16">
      <c r="B43" s="879" t="s">
        <v>952</v>
      </c>
      <c r="C43" s="880"/>
      <c r="D43" s="880"/>
      <c r="E43" s="38"/>
      <c r="F43" s="39"/>
      <c r="G43" s="39"/>
      <c r="H43" s="40"/>
      <c r="I43" s="36"/>
      <c r="J43" s="37"/>
      <c r="K43" s="279"/>
      <c r="L43" s="276"/>
      <c r="M43" s="401">
        <v>0.01</v>
      </c>
      <c r="N43" s="344">
        <f>N81*M43</f>
        <v>6913.9567913614801</v>
      </c>
    </row>
    <row r="44" spans="1:16" ht="15.75" thickBot="1">
      <c r="B44" s="871"/>
      <c r="C44" s="872"/>
      <c r="D44" s="872"/>
      <c r="E44" s="872"/>
      <c r="F44" s="872"/>
      <c r="G44" s="872"/>
      <c r="H44" s="873"/>
      <c r="I44" s="881"/>
      <c r="J44" s="882"/>
      <c r="K44" s="41"/>
      <c r="L44" s="883"/>
      <c r="M44" s="884"/>
      <c r="N44" s="105"/>
    </row>
    <row r="45" spans="1:16" ht="15.75" thickBot="1">
      <c r="B45" s="822" t="s">
        <v>953</v>
      </c>
      <c r="C45" s="823"/>
      <c r="D45" s="823"/>
      <c r="E45" s="823"/>
      <c r="F45" s="823"/>
      <c r="G45" s="823"/>
      <c r="H45" s="823"/>
      <c r="I45" s="823"/>
      <c r="J45" s="823"/>
      <c r="K45" s="823"/>
      <c r="L45" s="823"/>
      <c r="M45" s="824"/>
      <c r="N45" s="394">
        <f>SUM(N36:N44)</f>
        <v>10643478.851803087</v>
      </c>
      <c r="P45" s="114"/>
    </row>
    <row r="46" spans="1:16">
      <c r="B46" s="280"/>
      <c r="C46" s="34"/>
      <c r="D46" s="34"/>
      <c r="E46" s="34"/>
      <c r="F46" s="34"/>
      <c r="G46" s="34"/>
      <c r="H46" s="34"/>
      <c r="I46" s="34"/>
      <c r="J46" s="34"/>
      <c r="K46" s="34"/>
      <c r="L46" s="34"/>
      <c r="M46" s="34"/>
      <c r="N46" s="35"/>
    </row>
    <row r="47" spans="1:16">
      <c r="B47" s="64" t="s">
        <v>954</v>
      </c>
      <c r="C47" s="65"/>
      <c r="D47" s="65"/>
      <c r="E47" s="65"/>
      <c r="F47" s="65"/>
      <c r="G47" s="65"/>
      <c r="H47" s="65"/>
      <c r="I47" s="65"/>
      <c r="J47" s="65"/>
      <c r="K47" s="65"/>
      <c r="L47" s="65"/>
      <c r="M47" s="65"/>
      <c r="N47" s="66"/>
    </row>
    <row r="48" spans="1:16" ht="15.75" thickBot="1">
      <c r="B48" s="67"/>
      <c r="C48" s="62"/>
      <c r="D48" s="62"/>
      <c r="E48" s="62"/>
      <c r="F48" s="62"/>
      <c r="G48" s="62"/>
      <c r="H48" s="62"/>
      <c r="I48" s="62"/>
      <c r="J48" s="61"/>
      <c r="K48" s="61"/>
      <c r="L48" s="61"/>
      <c r="M48" s="61"/>
      <c r="N48" s="63"/>
    </row>
    <row r="49" spans="1:14">
      <c r="B49" s="867" t="s">
        <v>944</v>
      </c>
      <c r="C49" s="868"/>
      <c r="D49" s="868"/>
      <c r="E49" s="868"/>
      <c r="F49" s="868"/>
      <c r="G49" s="868"/>
      <c r="H49" s="868"/>
      <c r="I49" s="902"/>
      <c r="J49" s="315" t="s">
        <v>945</v>
      </c>
      <c r="K49" s="85" t="s">
        <v>946</v>
      </c>
      <c r="L49" s="903" t="s">
        <v>955</v>
      </c>
      <c r="M49" s="902"/>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16026237.57319227</v>
      </c>
      <c r="N50" s="272">
        <f t="shared" ref="N50:N55" si="0">K50*M50</f>
        <v>16026237.57319227</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16584.059334057609</v>
      </c>
      <c r="N51" s="272">
        <f t="shared" si="0"/>
        <v>497521.78002172825</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1550666.5404508368</v>
      </c>
      <c r="N52" s="272">
        <f t="shared" si="0"/>
        <v>3101333.0809016735</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947124.46230240073</v>
      </c>
      <c r="N53" s="272">
        <f t="shared" si="0"/>
        <v>4735622.3115120037</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62228.204004397427</v>
      </c>
      <c r="N54" s="272">
        <f t="shared" si="0"/>
        <v>3733692.2402638458</v>
      </c>
    </row>
    <row r="55" spans="1:14">
      <c r="A55" s="161" t="s">
        <v>734</v>
      </c>
      <c r="B55" s="43" t="str">
        <f>VLOOKUP(A55,MATERIALES!A8:D373,3,FALSE)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40863.807029215699</v>
      </c>
      <c r="N55" s="272">
        <f t="shared" si="0"/>
        <v>490365.68435058836</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2" t="s">
        <v>953</v>
      </c>
      <c r="C58" s="823"/>
      <c r="D58" s="823"/>
      <c r="E58" s="823"/>
      <c r="F58" s="823"/>
      <c r="G58" s="823"/>
      <c r="H58" s="823"/>
      <c r="I58" s="823"/>
      <c r="J58" s="823"/>
      <c r="K58" s="823"/>
      <c r="L58" s="823"/>
      <c r="M58" s="824"/>
      <c r="N58" s="394">
        <f>SUM(N50:N57)</f>
        <v>28584772.670242112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1399</v>
      </c>
      <c r="B63" s="46" t="str">
        <f>VLOOKUP(A63,TRANSPORTE!A5:D117,3,FALSE)</f>
        <v>Pasajes aéreos</v>
      </c>
      <c r="C63" s="317"/>
      <c r="D63" s="317"/>
      <c r="E63" s="317"/>
      <c r="F63" s="317"/>
      <c r="G63" s="317"/>
      <c r="H63" s="311" t="s">
        <v>945</v>
      </c>
      <c r="I63" s="279">
        <v>3</v>
      </c>
      <c r="J63" s="286">
        <v>1</v>
      </c>
      <c r="K63" s="279">
        <f>I63*J63</f>
        <v>3</v>
      </c>
      <c r="L63" s="909">
        <f>VLOOKUP(A63,TRANSPORTE!A5:D117,4,FALSE)</f>
        <v>359996.9933343117</v>
      </c>
      <c r="M63" s="910"/>
      <c r="N63" s="287">
        <f>K63*L63</f>
        <v>1079990.980002935</v>
      </c>
    </row>
    <row r="64" spans="1:14">
      <c r="A64" t="s">
        <v>1400</v>
      </c>
      <c r="B64" s="46" t="str">
        <f>VLOOKUP(A64,TRANSPORTE!A6:D117,3,FALSE)</f>
        <v>Transporte de tubos. celdas, etc.</v>
      </c>
      <c r="C64" s="47"/>
      <c r="D64" s="47"/>
      <c r="E64" s="47"/>
      <c r="F64" s="47"/>
      <c r="G64" s="47"/>
      <c r="H64" s="311" t="s">
        <v>1468</v>
      </c>
      <c r="I64" s="279">
        <v>1</v>
      </c>
      <c r="J64" s="286">
        <v>1</v>
      </c>
      <c r="K64" s="279">
        <f>I64*J64</f>
        <v>1</v>
      </c>
      <c r="L64" s="909">
        <f>VLOOKUP(A64,TRANSPORTE!A6:D117,4,FALSE)</f>
        <v>1079252.7633893855</v>
      </c>
      <c r="M64" s="910"/>
      <c r="N64" s="287">
        <f>K64*L64</f>
        <v>1079252.7633893855</v>
      </c>
    </row>
    <row r="65" spans="1:15">
      <c r="A65" t="s">
        <v>1402</v>
      </c>
      <c r="B65" s="46" t="str">
        <f>VLOOKUP(A65,TRANSPORTE!A6:D117,3,FALSE)</f>
        <v>Transporte de personal de montaje</v>
      </c>
      <c r="C65" s="47"/>
      <c r="D65" s="47"/>
      <c r="E65" s="47"/>
      <c r="F65" s="47"/>
      <c r="G65" s="47"/>
      <c r="H65" s="311" t="s">
        <v>1468</v>
      </c>
      <c r="I65" s="279">
        <v>8</v>
      </c>
      <c r="J65" s="286">
        <v>1</v>
      </c>
      <c r="K65" s="279">
        <f>I65*J65</f>
        <v>8</v>
      </c>
      <c r="L65" s="909">
        <f>VLOOKUP(A65,TRANSPORTE!A6:D118,4,FALSE)</f>
        <v>124789.40921327479</v>
      </c>
      <c r="M65" s="910"/>
      <c r="N65" s="287">
        <f>K65*L65</f>
        <v>998315.27370619832</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900"/>
      <c r="M67" s="901"/>
      <c r="N67" s="127"/>
    </row>
    <row r="68" spans="1:15" ht="15.75" thickBot="1">
      <c r="B68" s="911" t="s">
        <v>953</v>
      </c>
      <c r="C68" s="865"/>
      <c r="D68" s="865"/>
      <c r="E68" s="865"/>
      <c r="F68" s="865"/>
      <c r="G68" s="865"/>
      <c r="H68" s="865"/>
      <c r="I68" s="865"/>
      <c r="J68" s="865"/>
      <c r="K68" s="865"/>
      <c r="L68" s="865"/>
      <c r="M68" s="866"/>
      <c r="N68" s="104">
        <f>SUM(N63:N67)</f>
        <v>3157559.0170985186</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1" t="s">
        <v>963</v>
      </c>
      <c r="C72" s="862"/>
      <c r="D72" s="862"/>
      <c r="E72" s="862"/>
      <c r="F72" s="862"/>
      <c r="G72" s="862"/>
      <c r="H72" s="862"/>
      <c r="I72" s="73" t="s">
        <v>964</v>
      </c>
      <c r="J72" s="75" t="s">
        <v>1410</v>
      </c>
      <c r="K72" s="74" t="s">
        <v>966</v>
      </c>
      <c r="L72" s="863" t="s">
        <v>950</v>
      </c>
      <c r="M72" s="864"/>
      <c r="N72" s="98" t="s">
        <v>951</v>
      </c>
    </row>
    <row r="73" spans="1:15">
      <c r="A73" s="162" t="s">
        <v>6</v>
      </c>
      <c r="B73" s="49" t="str">
        <f>VLOOKUP(A73,'MANO DE OBRA'!A8:D68,3,FALSE)</f>
        <v xml:space="preserve">Obrero </v>
      </c>
      <c r="C73" s="47"/>
      <c r="D73" s="47"/>
      <c r="E73" s="47"/>
      <c r="F73" s="47"/>
      <c r="G73" s="47"/>
      <c r="H73" s="47"/>
      <c r="I73" s="292">
        <f t="shared" ref="I73:I76" si="1">K73/J73*100</f>
        <v>29260.000000000004</v>
      </c>
      <c r="J73" s="293">
        <v>185</v>
      </c>
      <c r="K73" s="294">
        <f>VLOOKUP(A73,'MANO DE OBRA'!A8:D99,4,FALSE)</f>
        <v>54131</v>
      </c>
      <c r="L73" s="50"/>
      <c r="M73" s="434">
        <v>1</v>
      </c>
      <c r="N73" s="395">
        <f t="shared" ref="N73:N76" si="2">K73/M73</f>
        <v>54131</v>
      </c>
      <c r="O73" s="106"/>
    </row>
    <row r="74" spans="1:15">
      <c r="A74" s="162" t="s">
        <v>74</v>
      </c>
      <c r="B74" s="49" t="str">
        <f>VLOOKUP(A74,'MANO DE OBRA'!A8:D69,3,FALSE)</f>
        <v>Ingeniero de Montaje y Prueba Pilote (1)</v>
      </c>
      <c r="C74" s="47"/>
      <c r="D74" s="47"/>
      <c r="E74" s="47"/>
      <c r="F74" s="47"/>
      <c r="G74" s="47"/>
      <c r="H74" s="47"/>
      <c r="I74" s="292">
        <f t="shared" si="1"/>
        <v>257965.03444028978</v>
      </c>
      <c r="J74" s="293">
        <v>185</v>
      </c>
      <c r="K74" s="294">
        <f>VLOOKUP(A74,'MANO DE OBRA'!A8:D100,4,FALSE)</f>
        <v>477235.31371453602</v>
      </c>
      <c r="L74" s="50"/>
      <c r="M74" s="431">
        <v>1</v>
      </c>
      <c r="N74" s="395">
        <f t="shared" si="2"/>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1"/>
        <v>86502.359687357821</v>
      </c>
      <c r="J76" s="293">
        <v>185</v>
      </c>
      <c r="K76" s="294">
        <f>VLOOKUP(A76,'MANO DE OBRA'!A10:D102,4,FALSE)</f>
        <v>160029.36542161196</v>
      </c>
      <c r="L76" s="50"/>
      <c r="M76" s="439">
        <v>1</v>
      </c>
      <c r="N76" s="395">
        <f t="shared" si="2"/>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98"/>
      <c r="C80" s="899"/>
      <c r="D80" s="899"/>
      <c r="E80" s="899"/>
      <c r="F80" s="899"/>
      <c r="G80" s="899"/>
      <c r="H80" s="899"/>
      <c r="I80" s="44"/>
      <c r="J80" s="44"/>
      <c r="K80" s="44"/>
      <c r="L80" s="977"/>
      <c r="M80" s="978"/>
      <c r="N80" s="45"/>
    </row>
    <row r="81" spans="1:14" ht="15.75" thickBot="1">
      <c r="B81" s="822" t="s">
        <v>953</v>
      </c>
      <c r="C81" s="823"/>
      <c r="D81" s="823"/>
      <c r="E81" s="823"/>
      <c r="F81" s="823"/>
      <c r="G81" s="823"/>
      <c r="H81" s="823"/>
      <c r="I81" s="865"/>
      <c r="J81" s="865"/>
      <c r="K81" s="865"/>
      <c r="L81" s="865"/>
      <c r="M81" s="866"/>
      <c r="N81" s="301">
        <f>SUM(N73:N80)</f>
        <v>691395.67913614796</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N45+N58+N68+N81</f>
        <v>43077206.218279861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8615441.2436559722</v>
      </c>
      <c r="M88" s="858"/>
      <c r="N88" s="51"/>
    </row>
    <row r="89" spans="1:14">
      <c r="B89" s="89" t="s">
        <v>973</v>
      </c>
      <c r="C89" s="90"/>
      <c r="D89" s="90"/>
      <c r="E89" s="90"/>
      <c r="F89" s="90"/>
      <c r="G89" s="90"/>
      <c r="H89" s="90"/>
      <c r="I89" s="87"/>
      <c r="J89" s="88"/>
      <c r="K89" s="304">
        <v>0.05</v>
      </c>
      <c r="L89" s="857">
        <f>N83*K89</f>
        <v>2153860.310913993</v>
      </c>
      <c r="M89" s="858"/>
      <c r="N89" s="51"/>
    </row>
    <row r="90" spans="1:14" ht="15.75" thickBot="1">
      <c r="B90" s="91" t="s">
        <v>974</v>
      </c>
      <c r="C90" s="92"/>
      <c r="D90" s="92"/>
      <c r="E90" s="92"/>
      <c r="F90" s="92"/>
      <c r="G90" s="92"/>
      <c r="H90" s="92"/>
      <c r="I90" s="93"/>
      <c r="J90" s="94"/>
      <c r="K90" s="305">
        <v>0.05</v>
      </c>
      <c r="L90" s="859">
        <f>N83*K90</f>
        <v>2153860.310913993</v>
      </c>
      <c r="M90" s="860"/>
      <c r="N90" s="51"/>
    </row>
    <row r="91" spans="1:14" ht="15.75" thickBot="1">
      <c r="B91" s="822" t="s">
        <v>953</v>
      </c>
      <c r="C91" s="823"/>
      <c r="D91" s="823"/>
      <c r="E91" s="823"/>
      <c r="F91" s="823"/>
      <c r="G91" s="823"/>
      <c r="H91" s="823"/>
      <c r="I91" s="823"/>
      <c r="J91" s="823"/>
      <c r="K91" s="823"/>
      <c r="L91" s="823"/>
      <c r="M91" s="824"/>
      <c r="N91" s="52">
        <f>L88+L89+L90</f>
        <v>12923161.865483958</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56000368.083763823</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6"/>
      <c r="C1" s="928"/>
      <c r="D1" s="929"/>
      <c r="E1" s="929"/>
      <c r="F1" s="929"/>
      <c r="G1" s="929"/>
      <c r="H1" s="929"/>
      <c r="I1" s="929"/>
      <c r="J1" s="930"/>
      <c r="K1" s="931" t="s">
        <v>933</v>
      </c>
      <c r="L1" s="933" t="s">
        <v>2198</v>
      </c>
      <c r="M1" s="934"/>
      <c r="N1" s="935"/>
    </row>
    <row r="2" spans="2:14" ht="22.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7.25" customHeight="1" thickBot="1">
      <c r="A31" t="s">
        <v>1845</v>
      </c>
      <c r="B31" s="80" t="s">
        <v>1103</v>
      </c>
      <c r="C31" s="81" t="s">
        <v>2098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259</v>
      </c>
      <c r="B36" s="871" t="str">
        <f>VLOOKUP(A36,EQUIPOS!A6:D154,3,FALSE)</f>
        <v>Montacargas</v>
      </c>
      <c r="C36" s="872"/>
      <c r="D36" s="872"/>
      <c r="E36" s="872"/>
      <c r="F36" s="872"/>
      <c r="G36" s="872"/>
      <c r="H36" s="873"/>
      <c r="I36" s="267"/>
      <c r="J36" s="268"/>
      <c r="K36" s="269">
        <f>VLOOKUP(A36,EQUIPOS!A6:D163,4,FALSE)</f>
        <v>71872.601215610819</v>
      </c>
      <c r="L36" s="270"/>
      <c r="M36" s="336">
        <v>1.5</v>
      </c>
      <c r="N36" s="272">
        <f>K36/M36</f>
        <v>47915.067477073877</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2693.4186967867336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50608.486173860612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404</v>
      </c>
      <c r="B48" s="43" t="str">
        <f>VLOOKUP(A48,MATERIALES!A5:D373,3,FALSE)</f>
        <v>Camisa metálica en acero A-37</v>
      </c>
      <c r="C48" s="281"/>
      <c r="D48" s="281"/>
      <c r="E48" s="281"/>
      <c r="F48" s="281"/>
      <c r="G48" s="281"/>
      <c r="H48" s="281"/>
      <c r="I48" s="268"/>
      <c r="J48" s="224" t="str">
        <f>VLOOKUP(A48,MATERIALES!A4:D640,2,FALSE)</f>
        <v>kg</v>
      </c>
      <c r="K48" s="282">
        <v>313.2010795996344</v>
      </c>
      <c r="L48" s="267"/>
      <c r="M48" s="402">
        <f>VLOOKUP(A48,MATERIALES!A5:D396,4,FALSE)</f>
        <v>9624.0830687642556</v>
      </c>
      <c r="N48" s="272">
        <f>K48*M48</f>
        <v>3014273.2072935272</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3014273.2072935272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t="s">
        <v>19</v>
      </c>
      <c r="B71" s="49" t="str">
        <f>VLOOKUP(A71,'MANO DE OBRA'!A8:D68,3,FALSE)</f>
        <v>Obrero (8)</v>
      </c>
      <c r="C71" s="47"/>
      <c r="D71" s="47"/>
      <c r="E71" s="47"/>
      <c r="F71" s="47"/>
      <c r="G71" s="47"/>
      <c r="H71" s="47"/>
      <c r="I71" s="292">
        <f>K71/J71*100</f>
        <v>234080.00000000003</v>
      </c>
      <c r="J71" s="293">
        <v>185</v>
      </c>
      <c r="K71" s="294">
        <f>VLOOKUP(A71,'MANO DE OBRA'!A8:D99,4,FALSE)</f>
        <v>433048</v>
      </c>
      <c r="L71" s="50"/>
      <c r="M71" s="434">
        <v>12</v>
      </c>
      <c r="N71" s="395">
        <f>K71/M71</f>
        <v>36087.333333333336</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2">
        <v>12</v>
      </c>
      <c r="N72" s="395">
        <f>K72/M72</f>
        <v>17781.040602401332</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53868.373935734664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3118750.0674031228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623750.01348062453</v>
      </c>
      <c r="M84" s="858"/>
      <c r="N84" s="51"/>
    </row>
    <row r="85" spans="1:14">
      <c r="B85" s="89" t="s">
        <v>973</v>
      </c>
      <c r="C85" s="90"/>
      <c r="D85" s="90"/>
      <c r="E85" s="90"/>
      <c r="F85" s="90"/>
      <c r="G85" s="90"/>
      <c r="H85" s="90"/>
      <c r="I85" s="87"/>
      <c r="J85" s="88"/>
      <c r="K85" s="304">
        <v>0.05</v>
      </c>
      <c r="L85" s="857">
        <f>N79*K85</f>
        <v>155937.50337015613</v>
      </c>
      <c r="M85" s="858"/>
      <c r="N85" s="51"/>
    </row>
    <row r="86" spans="1:14" ht="15.75" thickBot="1">
      <c r="B86" s="91" t="s">
        <v>974</v>
      </c>
      <c r="C86" s="92"/>
      <c r="D86" s="92"/>
      <c r="E86" s="92"/>
      <c r="F86" s="92"/>
      <c r="G86" s="92"/>
      <c r="H86" s="92"/>
      <c r="I86" s="93"/>
      <c r="J86" s="94"/>
      <c r="K86" s="305">
        <v>0.05</v>
      </c>
      <c r="L86" s="859">
        <f>N79*K86</f>
        <v>155937.50337015613</v>
      </c>
      <c r="M86" s="860"/>
      <c r="N86" s="51"/>
    </row>
    <row r="87" spans="1:14" ht="15.75" thickBot="1">
      <c r="B87" s="822" t="s">
        <v>953</v>
      </c>
      <c r="C87" s="823"/>
      <c r="D87" s="823"/>
      <c r="E87" s="823"/>
      <c r="F87" s="823"/>
      <c r="G87" s="823"/>
      <c r="H87" s="823"/>
      <c r="I87" s="823"/>
      <c r="J87" s="823"/>
      <c r="K87" s="823"/>
      <c r="L87" s="823"/>
      <c r="M87" s="824"/>
      <c r="N87" s="52">
        <f>L84+L85+L86</f>
        <v>935625.02022093686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4054375.0876240595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7.25" customHeight="1" thickBot="1">
      <c r="A31" t="s">
        <v>1845</v>
      </c>
      <c r="B31" s="80" t="s">
        <v>1656</v>
      </c>
      <c r="C31" s="81" t="s">
        <v>2099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267</v>
      </c>
      <c r="B36" s="871" t="str">
        <f>VLOOKUP(A36,EQUIPOS!A6:D154,3,FALSE)</f>
        <v>Motobomba de concreto</v>
      </c>
      <c r="C36" s="872"/>
      <c r="D36" s="872"/>
      <c r="E36" s="872"/>
      <c r="F36" s="872"/>
      <c r="G36" s="872"/>
      <c r="H36" s="873"/>
      <c r="I36" s="267"/>
      <c r="J36" s="268"/>
      <c r="K36" s="269">
        <f>VLOOKUP(A36,EQUIPOS!A6:D163,4,FALSE)</f>
        <v>87427.119389138534</v>
      </c>
      <c r="L36" s="270"/>
      <c r="M36" s="336">
        <v>2.5</v>
      </c>
      <c r="N36" s="272">
        <f>K36/M36</f>
        <v>34970.847755655413</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34970.847755655413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46.758679657867084</v>
      </c>
      <c r="L48" s="267"/>
      <c r="M48" s="402">
        <f>VLOOKUP(A48,MATERIALES!A5:D396,4,FALSE)</f>
        <v>3493.7084997081361</v>
      </c>
      <c r="N48" s="272">
        <f>K48*M48</f>
        <v>163361.19655582015</v>
      </c>
    </row>
    <row r="49" spans="1:14">
      <c r="A49" s="161" t="s">
        <v>832</v>
      </c>
      <c r="B49" s="43" t="str">
        <f>VLOOKUP(A49,MATERIALES!A6:D373,3,FALSE)</f>
        <v>Concreto Resistencia  21 (Mpa)</v>
      </c>
      <c r="C49" s="425"/>
      <c r="D49" s="425"/>
      <c r="E49" s="425"/>
      <c r="F49" s="425"/>
      <c r="G49" s="425"/>
      <c r="H49" s="425"/>
      <c r="I49" s="422"/>
      <c r="J49" s="224" t="str">
        <f>VLOOKUP(A49,MATERIALES!A5:D641,2,FALSE)</f>
        <v>m3</v>
      </c>
      <c r="K49" s="282">
        <v>0.66798113796952974</v>
      </c>
      <c r="L49" s="421"/>
      <c r="M49" s="402">
        <f>VLOOKUP(A49,MATERIALES!A6:D397,4,FALSE)</f>
        <v>376807.51773307851</v>
      </c>
      <c r="N49" s="272">
        <f>K49*M49</f>
        <v>251700.31449081554</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415061.51104663569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1256</v>
      </c>
      <c r="B60" s="46" t="str">
        <f>VLOOKUP(A60,TRANSPORTE!A2:D117,3,FALSE)</f>
        <v>Transporte de material de excavación</v>
      </c>
      <c r="C60" s="317"/>
      <c r="D60" s="317"/>
      <c r="E60" s="317"/>
      <c r="F60" s="317"/>
      <c r="G60" s="317"/>
      <c r="H60" s="311" t="s">
        <v>339</v>
      </c>
      <c r="I60" s="279">
        <v>0.86837547936038872</v>
      </c>
      <c r="J60" s="286">
        <v>1</v>
      </c>
      <c r="K60" s="279">
        <f>I60*J60</f>
        <v>0.86837547936038872</v>
      </c>
      <c r="L60" s="909">
        <f>VLOOKUP(A60,TRANSPORTE!A2:D117,4,FALSE)</f>
        <v>1234.2754057176401</v>
      </c>
      <c r="M60" s="910"/>
      <c r="N60" s="287">
        <f>K60*L60</f>
        <v>1071.8144971027939</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1071.8144971027939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c r="B71" s="49"/>
      <c r="C71" s="47"/>
      <c r="D71" s="47"/>
      <c r="E71" s="47"/>
      <c r="F71" s="47"/>
      <c r="G71" s="47"/>
      <c r="H71" s="47"/>
      <c r="I71" s="292"/>
      <c r="J71" s="293"/>
      <c r="K71" s="294"/>
      <c r="L71" s="50"/>
      <c r="M71" s="434"/>
      <c r="N71" s="395"/>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451104.17329939391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90220.83465987879</v>
      </c>
      <c r="M84" s="858"/>
      <c r="N84" s="51"/>
    </row>
    <row r="85" spans="1:14">
      <c r="B85" s="89" t="s">
        <v>973</v>
      </c>
      <c r="C85" s="90"/>
      <c r="D85" s="90"/>
      <c r="E85" s="90"/>
      <c r="F85" s="90"/>
      <c r="G85" s="90"/>
      <c r="H85" s="90"/>
      <c r="I85" s="87"/>
      <c r="J85" s="88"/>
      <c r="K85" s="304">
        <v>0.05</v>
      </c>
      <c r="L85" s="857">
        <f>N79*K85</f>
        <v>22555.208664969698</v>
      </c>
      <c r="M85" s="858"/>
      <c r="N85" s="51"/>
    </row>
    <row r="86" spans="1:14" ht="15.75" thickBot="1">
      <c r="B86" s="91" t="s">
        <v>974</v>
      </c>
      <c r="C86" s="92"/>
      <c r="D86" s="92"/>
      <c r="E86" s="92"/>
      <c r="F86" s="92"/>
      <c r="G86" s="92"/>
      <c r="H86" s="92"/>
      <c r="I86" s="93"/>
      <c r="J86" s="94"/>
      <c r="K86" s="305">
        <v>0.05</v>
      </c>
      <c r="L86" s="859">
        <f>N79*K86</f>
        <v>22555.208664969698</v>
      </c>
      <c r="M86" s="860"/>
      <c r="N86" s="51"/>
    </row>
    <row r="87" spans="1:14" ht="15.75" thickBot="1">
      <c r="B87" s="822" t="s">
        <v>953</v>
      </c>
      <c r="C87" s="823"/>
      <c r="D87" s="823"/>
      <c r="E87" s="823"/>
      <c r="F87" s="823"/>
      <c r="G87" s="823"/>
      <c r="H87" s="823"/>
      <c r="I87" s="823"/>
      <c r="J87" s="823"/>
      <c r="K87" s="823"/>
      <c r="L87" s="823"/>
      <c r="M87" s="824"/>
      <c r="N87" s="52">
        <f>L84+L85+L86</f>
        <v>135331.25198981818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586435.42528921203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H73" zoomScale="77" zoomScaleNormal="77" workbookViewId="0">
      <selection activeCell="O81" sqref="O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21.75" customHeight="1" thickBot="1">
      <c r="A31" t="s">
        <v>1845</v>
      </c>
      <c r="B31" s="80" t="s">
        <v>1104</v>
      </c>
      <c r="C31" s="81" t="s">
        <v>2100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121</v>
      </c>
      <c r="B36" s="871" t="str">
        <f>VLOOKUP(A36,EQUIPOS!A6:D154,3,FALSE)</f>
        <v>Bomba eléctrica para accionar la celda</v>
      </c>
      <c r="C36" s="872"/>
      <c r="D36" s="872"/>
      <c r="E36" s="872"/>
      <c r="F36" s="872"/>
      <c r="G36" s="872"/>
      <c r="H36" s="873"/>
      <c r="I36" s="267"/>
      <c r="J36" s="268"/>
      <c r="K36" s="269">
        <f>VLOOKUP(A36,EQUIPOS!A6:D163,4,FALSE)</f>
        <v>69727.150433055271</v>
      </c>
      <c r="L36" s="270"/>
      <c r="M36" s="271">
        <v>0.01</v>
      </c>
      <c r="N36" s="272">
        <f t="shared" ref="N36:N41" si="0">K36/M36</f>
        <v>6972715.0433055265</v>
      </c>
    </row>
    <row r="37" spans="1:14">
      <c r="A37" s="113" t="s">
        <v>192</v>
      </c>
      <c r="B37" s="871" t="str">
        <f>VLOOKUP(A37,EQUIPOS!A7:D154,3,FALSE)</f>
        <v>Equipo de acarreo interno</v>
      </c>
      <c r="C37" s="872"/>
      <c r="D37" s="872"/>
      <c r="E37" s="872"/>
      <c r="F37" s="872"/>
      <c r="G37" s="872"/>
      <c r="H37" s="873"/>
      <c r="I37" s="421"/>
      <c r="J37" s="422"/>
      <c r="K37" s="269">
        <f>VLOOKUP(A37,EQUIPOS!A7:D164,4,FALSE)</f>
        <v>32181.7617383332</v>
      </c>
      <c r="L37" s="335"/>
      <c r="M37" s="336">
        <v>0.05</v>
      </c>
      <c r="N37" s="272">
        <f t="shared" si="0"/>
        <v>643635.23476666398</v>
      </c>
    </row>
    <row r="38" spans="1:14">
      <c r="A38" s="113" t="s">
        <v>214</v>
      </c>
      <c r="B38" s="871" t="str">
        <f>VLOOKUP(A38,EQUIPOS!A8:D154,3,FALSE)</f>
        <v>Equipo de oxigeno y soldadura</v>
      </c>
      <c r="C38" s="872"/>
      <c r="D38" s="872"/>
      <c r="E38" s="872"/>
      <c r="F38" s="872"/>
      <c r="G38" s="872"/>
      <c r="H38" s="873"/>
      <c r="I38" s="421"/>
      <c r="J38" s="422"/>
      <c r="K38" s="438">
        <f>VLOOKUP(A38,EQUIPOS!A8:D165,4,FALSE)</f>
        <v>10363.866424560028</v>
      </c>
      <c r="L38" s="335"/>
      <c r="M38" s="336">
        <v>0.01</v>
      </c>
      <c r="N38" s="272">
        <f t="shared" si="0"/>
        <v>1036386.6424560029</v>
      </c>
    </row>
    <row r="39" spans="1:14">
      <c r="A39" s="113" t="s">
        <v>248</v>
      </c>
      <c r="B39" s="871" t="str">
        <f>VLOOKUP(A39,EQUIPOS!A9:D154,3,FALSE)</f>
        <v>Grúa telescópica de 50 Ton.</v>
      </c>
      <c r="C39" s="872"/>
      <c r="D39" s="872"/>
      <c r="E39" s="872"/>
      <c r="F39" s="872"/>
      <c r="G39" s="872"/>
      <c r="H39" s="873"/>
      <c r="I39" s="421"/>
      <c r="J39" s="422"/>
      <c r="K39" s="438">
        <f>VLOOKUP(A39,EQUIPOS!A9:D166,4,FALSE)</f>
        <v>246726.83999388787</v>
      </c>
      <c r="L39" s="335"/>
      <c r="M39" s="336">
        <v>0.04</v>
      </c>
      <c r="N39" s="272">
        <f t="shared" si="0"/>
        <v>6168170.999847197</v>
      </c>
    </row>
    <row r="40" spans="1:14">
      <c r="A40" s="113" t="s">
        <v>255</v>
      </c>
      <c r="B40" s="871" t="str">
        <f>VLOOKUP(A40,EQUIPOS!A10:D154,3,FALSE)</f>
        <v>Manómetro cable de acero para bajar la celda</v>
      </c>
      <c r="C40" s="872"/>
      <c r="D40" s="872"/>
      <c r="E40" s="872"/>
      <c r="F40" s="872"/>
      <c r="G40" s="872"/>
      <c r="H40" s="873"/>
      <c r="I40" s="421"/>
      <c r="J40" s="422"/>
      <c r="K40" s="438">
        <f>VLOOKUP(A40,EQUIPOS!A10:D167,4,FALSE)</f>
        <v>1303853.9908950957</v>
      </c>
      <c r="L40" s="335"/>
      <c r="M40" s="336">
        <v>1</v>
      </c>
      <c r="N40" s="272">
        <f t="shared" si="0"/>
        <v>1303853.9908950957</v>
      </c>
    </row>
    <row r="41" spans="1:14">
      <c r="A41" s="113" t="s">
        <v>322</v>
      </c>
      <c r="B41" s="871" t="str">
        <f>VLOOKUP(A41,EQUIPOS!A11:D155,3,FALSE)</f>
        <v xml:space="preserve">Retroexcavadora sobre llantas JD 410
</v>
      </c>
      <c r="C41" s="872"/>
      <c r="D41" s="872"/>
      <c r="E41" s="872"/>
      <c r="F41" s="872"/>
      <c r="G41" s="872"/>
      <c r="H41" s="873"/>
      <c r="I41" s="421"/>
      <c r="J41" s="422"/>
      <c r="K41" s="438">
        <f>VLOOKUP(A41,EQUIPOS!A11:D168,4,FALSE)</f>
        <v>96545.285214999603</v>
      </c>
      <c r="L41" s="335"/>
      <c r="M41" s="336">
        <v>0.2</v>
      </c>
      <c r="N41" s="272">
        <f t="shared" si="0"/>
        <v>482726.42607499799</v>
      </c>
    </row>
    <row r="42" spans="1:14">
      <c r="A42" s="113"/>
      <c r="B42" s="871"/>
      <c r="C42" s="872"/>
      <c r="D42" s="872"/>
      <c r="E42" s="872"/>
      <c r="F42" s="872"/>
      <c r="G42" s="872"/>
      <c r="H42" s="873"/>
      <c r="I42" s="328"/>
      <c r="J42" s="330"/>
      <c r="K42" s="438"/>
      <c r="L42" s="423"/>
      <c r="M42" s="424"/>
      <c r="N42" s="272"/>
    </row>
    <row r="43" spans="1:14">
      <c r="B43" s="871"/>
      <c r="C43" s="872"/>
      <c r="D43" s="872"/>
      <c r="E43" s="872"/>
      <c r="F43" s="872"/>
      <c r="G43" s="872"/>
      <c r="H43" s="873"/>
      <c r="I43" s="36"/>
      <c r="J43" s="37"/>
      <c r="K43" s="438"/>
      <c r="L43" s="276"/>
      <c r="M43" s="277"/>
      <c r="N43" s="272"/>
    </row>
    <row r="44" spans="1:14">
      <c r="B44" s="320"/>
      <c r="C44" s="321"/>
      <c r="D44" s="321"/>
      <c r="E44" s="321"/>
      <c r="F44" s="323"/>
      <c r="G44" s="323"/>
      <c r="H44" s="125"/>
      <c r="I44" s="36"/>
      <c r="J44" s="37"/>
      <c r="K44" s="438"/>
      <c r="L44" s="276"/>
      <c r="M44" s="277"/>
      <c r="N44" s="273"/>
    </row>
    <row r="45" spans="1:14">
      <c r="B45" s="879" t="s">
        <v>952</v>
      </c>
      <c r="C45" s="880"/>
      <c r="D45" s="880"/>
      <c r="E45" s="38"/>
      <c r="F45" s="39"/>
      <c r="G45" s="39"/>
      <c r="H45" s="40"/>
      <c r="I45" s="36"/>
      <c r="J45" s="37"/>
      <c r="K45" s="279"/>
      <c r="L45" s="276"/>
      <c r="M45" s="401">
        <v>0.1</v>
      </c>
      <c r="N45" s="344">
        <f>N86*M45</f>
        <v>69139.567913614796</v>
      </c>
    </row>
    <row r="46" spans="1:14" ht="15.75" thickBot="1">
      <c r="B46" s="871"/>
      <c r="C46" s="872"/>
      <c r="D46" s="872"/>
      <c r="E46" s="872"/>
      <c r="F46" s="872"/>
      <c r="G46" s="872"/>
      <c r="H46" s="873"/>
      <c r="I46" s="881"/>
      <c r="J46" s="882"/>
      <c r="K46" s="41"/>
      <c r="L46" s="883"/>
      <c r="M46" s="884"/>
      <c r="N46" s="105"/>
    </row>
    <row r="47" spans="1:14" ht="15.75" thickBot="1">
      <c r="B47" s="822" t="s">
        <v>953</v>
      </c>
      <c r="C47" s="823"/>
      <c r="D47" s="823"/>
      <c r="E47" s="823"/>
      <c r="F47" s="823"/>
      <c r="G47" s="823"/>
      <c r="H47" s="823"/>
      <c r="I47" s="823"/>
      <c r="J47" s="823"/>
      <c r="K47" s="823"/>
      <c r="L47" s="823"/>
      <c r="M47" s="824"/>
      <c r="N47" s="411">
        <f>SUM(N36:N45)</f>
        <v>16676627.905259101</v>
      </c>
    </row>
    <row r="48" spans="1:14">
      <c r="B48" s="280"/>
      <c r="C48" s="34"/>
      <c r="D48" s="34"/>
      <c r="E48" s="34"/>
      <c r="F48" s="34"/>
      <c r="G48" s="34"/>
      <c r="H48" s="34"/>
      <c r="I48" s="34"/>
      <c r="J48" s="34"/>
      <c r="K48" s="34"/>
      <c r="L48" s="34"/>
      <c r="M48" s="34"/>
      <c r="N48" s="35"/>
    </row>
    <row r="49" spans="1:17">
      <c r="B49" s="64" t="s">
        <v>954</v>
      </c>
      <c r="C49" s="65"/>
      <c r="D49" s="65"/>
      <c r="E49" s="65"/>
      <c r="F49" s="65"/>
      <c r="G49" s="65"/>
      <c r="H49" s="65"/>
      <c r="I49" s="65"/>
      <c r="J49" s="65"/>
      <c r="K49" s="65"/>
      <c r="L49" s="65"/>
      <c r="M49" s="65"/>
      <c r="N49" s="66"/>
    </row>
    <row r="50" spans="1:17" ht="15.75" thickBot="1">
      <c r="B50" s="67"/>
      <c r="C50" s="62"/>
      <c r="D50" s="62"/>
      <c r="E50" s="62"/>
      <c r="F50" s="62"/>
      <c r="G50" s="62"/>
      <c r="H50" s="62"/>
      <c r="I50" s="62"/>
      <c r="J50" s="61"/>
      <c r="K50" s="61"/>
      <c r="L50" s="61"/>
      <c r="M50" s="61"/>
      <c r="N50" s="63"/>
    </row>
    <row r="51" spans="1:17">
      <c r="B51" s="867" t="s">
        <v>944</v>
      </c>
      <c r="C51" s="868"/>
      <c r="D51" s="868"/>
      <c r="E51" s="868"/>
      <c r="F51" s="868"/>
      <c r="G51" s="868"/>
      <c r="H51" s="868"/>
      <c r="I51" s="902"/>
      <c r="J51" s="315" t="s">
        <v>945</v>
      </c>
      <c r="K51" s="85" t="s">
        <v>946</v>
      </c>
      <c r="L51" s="903" t="s">
        <v>955</v>
      </c>
      <c r="M51" s="902"/>
      <c r="N51" s="86" t="s">
        <v>951</v>
      </c>
    </row>
    <row r="52" spans="1:17">
      <c r="A52" s="161" t="s">
        <v>410</v>
      </c>
      <c r="B52" s="43" t="str">
        <f>VLOOKUP(A52,MATERIALES!A5:D373,3,FALSE)</f>
        <v>Celda especial de carga</v>
      </c>
      <c r="C52" s="281"/>
      <c r="D52" s="281"/>
      <c r="E52" s="281"/>
      <c r="F52" s="281"/>
      <c r="G52" s="281"/>
      <c r="H52" s="281"/>
      <c r="I52" s="281"/>
      <c r="J52" s="311" t="str">
        <f>VLOOKUP(A52,MATERIALES!A6:D644,2,FALSE)</f>
        <v>u</v>
      </c>
      <c r="K52" s="282">
        <v>1</v>
      </c>
      <c r="L52" s="267"/>
      <c r="M52" s="402">
        <f>VLOOKUP(A52,MATERIALES!A5:D396,4,FALSE)</f>
        <v>16026237.57319227</v>
      </c>
      <c r="N52" s="272">
        <f t="shared" ref="N52:N57" si="1">K52*M52</f>
        <v>16026237.57319227</v>
      </c>
    </row>
    <row r="53" spans="1:17">
      <c r="A53" s="161" t="s">
        <v>505</v>
      </c>
      <c r="B53" s="43" t="str">
        <f>VLOOKUP(A53,MATERIALES!A6:D373,3,FALSE)</f>
        <v>Manguera de alta presión</v>
      </c>
      <c r="C53" s="425"/>
      <c r="D53" s="425"/>
      <c r="E53" s="425"/>
      <c r="F53" s="425"/>
      <c r="G53" s="425"/>
      <c r="H53" s="425"/>
      <c r="I53" s="425"/>
      <c r="J53" s="312" t="str">
        <f>VLOOKUP(A53,MATERIALES!A7:D645,2,FALSE)</f>
        <v>m</v>
      </c>
      <c r="K53" s="397">
        <v>30</v>
      </c>
      <c r="L53" s="421"/>
      <c r="M53" s="402">
        <f>VLOOKUP(A53,MATERIALES!A6:D397,4,FALSE)</f>
        <v>16584.059334057609</v>
      </c>
      <c r="N53" s="272">
        <f t="shared" si="1"/>
        <v>497521.78002172825</v>
      </c>
    </row>
    <row r="54" spans="1:17">
      <c r="A54" s="161" t="s">
        <v>698</v>
      </c>
      <c r="B54" s="43" t="str">
        <f>VLOOKUP(A54,MATERIALES!A6:D373,3,FALSE)</f>
        <v>Transductores electrónicos (incluye cables, protección contra el concreto y panel de lectura)</v>
      </c>
      <c r="C54" s="425"/>
      <c r="D54" s="425"/>
      <c r="E54" s="425"/>
      <c r="F54" s="425"/>
      <c r="G54" s="425"/>
      <c r="H54" s="425"/>
      <c r="I54" s="425"/>
      <c r="J54" s="312" t="str">
        <f>VLOOKUP(A54,MATERIALES!A8:D646,2,FALSE)</f>
        <v>u</v>
      </c>
      <c r="K54" s="397">
        <v>2</v>
      </c>
      <c r="L54" s="421"/>
      <c r="M54" s="402">
        <f>VLOOKUP(A54,MATERIALES!A6:D398,4,FALSE)</f>
        <v>1550666.5404508368</v>
      </c>
      <c r="N54" s="272">
        <f t="shared" si="1"/>
        <v>3101333.0809016735</v>
      </c>
      <c r="Q54" s="106"/>
    </row>
    <row r="55" spans="1:17">
      <c r="A55" s="161" t="s">
        <v>700</v>
      </c>
      <c r="B55" s="43" t="str">
        <f>VLOOKUP(A55,MATERIALES!A6:D373,3,FALSE)</f>
        <v>Transductores mecánicos (incluye cables, protección contra el concreto y panel de lectura)</v>
      </c>
      <c r="C55" s="425"/>
      <c r="D55" s="425"/>
      <c r="E55" s="425"/>
      <c r="F55" s="425"/>
      <c r="G55" s="425"/>
      <c r="H55" s="425"/>
      <c r="I55" s="425"/>
      <c r="J55" s="312" t="str">
        <f>VLOOKUP(A55,MATERIALES!A9:D647,2,FALSE)</f>
        <v>u</v>
      </c>
      <c r="K55" s="397">
        <v>5</v>
      </c>
      <c r="L55" s="421"/>
      <c r="M55" s="402">
        <f>VLOOKUP(A55,MATERIALES!A6:D399,4,FALSE)</f>
        <v>947124.46230240073</v>
      </c>
      <c r="N55" s="272">
        <f t="shared" si="1"/>
        <v>4735622.3115120037</v>
      </c>
    </row>
    <row r="56" spans="1:17">
      <c r="A56" s="161" t="s">
        <v>727</v>
      </c>
      <c r="B56" s="43" t="str">
        <f>VLOOKUP(A56,MATERIALES!A7:D373,3,FALSE)</f>
        <v>Tubo metálico de alta resistencia</v>
      </c>
      <c r="C56" s="425"/>
      <c r="D56" s="425"/>
      <c r="E56" s="425"/>
      <c r="F56" s="425"/>
      <c r="G56" s="425"/>
      <c r="H56" s="425"/>
      <c r="I56" s="425"/>
      <c r="J56" s="312" t="str">
        <f>VLOOKUP(A56,MATERIALES!A10:D648,2,FALSE)</f>
        <v>m</v>
      </c>
      <c r="K56" s="397">
        <v>60</v>
      </c>
      <c r="L56" s="421"/>
      <c r="M56" s="402">
        <f>VLOOKUP(A56,MATERIALES!A7:D400,4,FALSE)</f>
        <v>60430.904098234401</v>
      </c>
      <c r="N56" s="272">
        <f t="shared" si="1"/>
        <v>3625854.2458940642</v>
      </c>
    </row>
    <row r="57" spans="1:17">
      <c r="A57" s="161" t="s">
        <v>734</v>
      </c>
      <c r="B57" s="43" t="str">
        <f>VLOOKUP(A57,MATERIALES!A8:D373,3,FALSE)</f>
        <v>Uniones especiales de alta resistencia para tubería</v>
      </c>
      <c r="C57" s="425"/>
      <c r="D57" s="425"/>
      <c r="E57" s="425"/>
      <c r="F57" s="425"/>
      <c r="G57" s="425"/>
      <c r="H57" s="425"/>
      <c r="I57" s="425"/>
      <c r="J57" s="312" t="str">
        <f>VLOOKUP(A57,MATERIALES!A11:D649,2,FALSE)</f>
        <v>u</v>
      </c>
      <c r="K57" s="397">
        <v>12</v>
      </c>
      <c r="L57" s="421"/>
      <c r="M57" s="402">
        <f>VLOOKUP(A57,MATERIALES!A8:D401,4,FALSE)</f>
        <v>40863.807029215699</v>
      </c>
      <c r="N57" s="272">
        <f t="shared" si="1"/>
        <v>490365.68435058836</v>
      </c>
    </row>
    <row r="58" spans="1:17">
      <c r="A58" s="161"/>
      <c r="B58" s="43"/>
      <c r="C58" s="425"/>
      <c r="D58" s="425"/>
      <c r="E58" s="425"/>
      <c r="F58" s="425"/>
      <c r="G58" s="425"/>
      <c r="H58" s="425"/>
      <c r="I58" s="425"/>
      <c r="J58" s="311"/>
      <c r="K58" s="397"/>
      <c r="L58" s="421"/>
      <c r="M58" s="402"/>
      <c r="N58" s="272"/>
    </row>
    <row r="59" spans="1:17">
      <c r="A59" s="161"/>
      <c r="B59" s="43"/>
      <c r="C59" s="425"/>
      <c r="D59" s="425"/>
      <c r="E59" s="425"/>
      <c r="F59" s="425"/>
      <c r="G59" s="425"/>
      <c r="H59" s="425"/>
      <c r="I59" s="425"/>
      <c r="J59" s="311"/>
      <c r="K59" s="397"/>
      <c r="L59" s="421"/>
      <c r="M59" s="402"/>
      <c r="N59" s="272"/>
    </row>
    <row r="60" spans="1:17">
      <c r="A60" s="161"/>
      <c r="B60" s="43"/>
      <c r="C60" s="425"/>
      <c r="D60" s="425"/>
      <c r="E60" s="425"/>
      <c r="F60" s="425"/>
      <c r="G60" s="425"/>
      <c r="H60" s="425"/>
      <c r="I60" s="425"/>
      <c r="J60" s="311"/>
      <c r="K60" s="397"/>
      <c r="L60" s="421"/>
      <c r="M60" s="402"/>
      <c r="N60" s="272"/>
    </row>
    <row r="61" spans="1:17">
      <c r="A61" s="161"/>
      <c r="B61" s="43"/>
      <c r="C61" s="425"/>
      <c r="D61" s="425"/>
      <c r="E61" s="425"/>
      <c r="F61" s="425"/>
      <c r="G61" s="425"/>
      <c r="H61" s="425"/>
      <c r="I61" s="425"/>
      <c r="J61" s="311"/>
      <c r="K61" s="397"/>
      <c r="L61" s="421"/>
      <c r="M61" s="402"/>
      <c r="N61" s="272"/>
    </row>
    <row r="62" spans="1:17" ht="15.75" thickBot="1">
      <c r="B62" s="43"/>
      <c r="C62" s="310"/>
      <c r="D62" s="310"/>
      <c r="E62" s="310"/>
      <c r="F62" s="310"/>
      <c r="G62" s="310"/>
      <c r="H62" s="310"/>
      <c r="I62" s="310"/>
      <c r="J62" s="435"/>
      <c r="K62" s="126"/>
      <c r="L62" s="325"/>
      <c r="M62" s="402"/>
      <c r="N62" s="272"/>
    </row>
    <row r="63" spans="1:17" ht="15.75" thickBot="1">
      <c r="B63" s="822" t="s">
        <v>953</v>
      </c>
      <c r="C63" s="823"/>
      <c r="D63" s="823"/>
      <c r="E63" s="823"/>
      <c r="F63" s="823"/>
      <c r="G63" s="823"/>
      <c r="H63" s="823"/>
      <c r="I63" s="823"/>
      <c r="J63" s="823"/>
      <c r="K63" s="823"/>
      <c r="L63" s="823"/>
      <c r="M63" s="824"/>
      <c r="N63" s="394">
        <f>SUM(N52:N62)</f>
        <v>28476934.67587233</v>
      </c>
    </row>
    <row r="64" spans="1:17">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908" t="s">
        <v>961</v>
      </c>
      <c r="M67" s="887"/>
      <c r="N67" s="76" t="s">
        <v>951</v>
      </c>
    </row>
    <row r="68" spans="1:15">
      <c r="A68" t="s">
        <v>1400</v>
      </c>
      <c r="B68" s="46" t="str">
        <f>VLOOKUP(A68,TRANSPORTE!A5:D117,3,FALSE)</f>
        <v>Transporte de tubos. celdas, etc.</v>
      </c>
      <c r="C68" s="317"/>
      <c r="D68" s="317"/>
      <c r="E68" s="317"/>
      <c r="F68" s="317"/>
      <c r="G68" s="317"/>
      <c r="H68" s="311" t="s">
        <v>1468</v>
      </c>
      <c r="I68" s="279">
        <v>1</v>
      </c>
      <c r="J68" s="286">
        <v>1</v>
      </c>
      <c r="K68" s="279">
        <f>I68*J68</f>
        <v>1</v>
      </c>
      <c r="L68" s="909">
        <f>VLOOKUP(A68,TRANSPORTE!A5:D117,4,FALSE)</f>
        <v>1079252.7633893855</v>
      </c>
      <c r="M68" s="910"/>
      <c r="N68" s="287">
        <f>K68*L68</f>
        <v>1079252.7633893855</v>
      </c>
    </row>
    <row r="69" spans="1:15">
      <c r="A69" t="s">
        <v>1399</v>
      </c>
      <c r="B69" s="46" t="str">
        <f>VLOOKUP(A69,TRANSPORTE!A5:D117,3,FALSE)</f>
        <v>Pasajes aéreos</v>
      </c>
      <c r="C69" s="47"/>
      <c r="D69" s="47"/>
      <c r="E69" s="47"/>
      <c r="F69" s="47"/>
      <c r="G69" s="47"/>
      <c r="H69" s="311" t="s">
        <v>945</v>
      </c>
      <c r="I69" s="279">
        <v>3</v>
      </c>
      <c r="J69" s="286">
        <v>1</v>
      </c>
      <c r="K69" s="279">
        <f>I69*J69</f>
        <v>3</v>
      </c>
      <c r="L69" s="909">
        <f>VLOOKUP(A69,TRANSPORTE!A5:D117,4,FALSE)</f>
        <v>359996.9933343117</v>
      </c>
      <c r="M69" s="910"/>
      <c r="N69" s="287">
        <f>K69*L69</f>
        <v>1079990.980002935</v>
      </c>
    </row>
    <row r="70" spans="1:15">
      <c r="B70" s="46"/>
      <c r="C70" s="47"/>
      <c r="D70" s="47"/>
      <c r="E70" s="47"/>
      <c r="F70" s="47"/>
      <c r="G70" s="47"/>
      <c r="H70" s="311"/>
      <c r="I70" s="279"/>
      <c r="J70" s="286"/>
      <c r="K70" s="279"/>
      <c r="L70" s="909"/>
      <c r="M70" s="910"/>
      <c r="N70" s="287"/>
    </row>
    <row r="71" spans="1:15">
      <c r="B71" s="46"/>
      <c r="C71" s="47"/>
      <c r="D71" s="47"/>
      <c r="E71" s="47"/>
      <c r="F71" s="47"/>
      <c r="G71" s="47"/>
      <c r="H71" s="311"/>
      <c r="I71" s="279"/>
      <c r="J71" s="286"/>
      <c r="K71" s="279"/>
      <c r="L71" s="909"/>
      <c r="M71" s="910"/>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900"/>
      <c r="M73" s="901"/>
      <c r="N73" s="127"/>
    </row>
    <row r="74" spans="1:15" ht="15.75" thickBot="1">
      <c r="B74" s="911" t="s">
        <v>953</v>
      </c>
      <c r="C74" s="865"/>
      <c r="D74" s="865"/>
      <c r="E74" s="865"/>
      <c r="F74" s="865"/>
      <c r="G74" s="865"/>
      <c r="H74" s="865"/>
      <c r="I74" s="865"/>
      <c r="J74" s="865"/>
      <c r="K74" s="865"/>
      <c r="L74" s="865"/>
      <c r="M74" s="866"/>
      <c r="N74" s="104">
        <f>N68+N69+N70+N71+N72</f>
        <v>2159243.7433923203</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61" t="s">
        <v>963</v>
      </c>
      <c r="C78" s="862"/>
      <c r="D78" s="862"/>
      <c r="E78" s="862"/>
      <c r="F78" s="862"/>
      <c r="G78" s="862"/>
      <c r="H78" s="862"/>
      <c r="I78" s="73" t="s">
        <v>964</v>
      </c>
      <c r="J78" s="75" t="s">
        <v>1410</v>
      </c>
      <c r="K78" s="74" t="s">
        <v>966</v>
      </c>
      <c r="L78" s="863" t="s">
        <v>950</v>
      </c>
      <c r="M78" s="864"/>
      <c r="N78" s="98" t="s">
        <v>951</v>
      </c>
    </row>
    <row r="79" spans="1:15">
      <c r="A79" s="162" t="s">
        <v>6</v>
      </c>
      <c r="B79" s="49" t="str">
        <f>VLOOKUP(A79,'MANO DE OBRA'!A8:D68,3,FALSE)</f>
        <v xml:space="preserve">Obrero </v>
      </c>
      <c r="C79" s="47"/>
      <c r="D79" s="47"/>
      <c r="E79" s="47"/>
      <c r="F79" s="47"/>
      <c r="G79" s="47"/>
      <c r="H79" s="47"/>
      <c r="I79" s="292">
        <f t="shared" ref="I79:I82" si="2">K79/J79*100</f>
        <v>29260.000000000004</v>
      </c>
      <c r="J79" s="293">
        <v>185</v>
      </c>
      <c r="K79" s="294">
        <f>VLOOKUP(A79,'MANO DE OBRA'!A8:D99,4,FALSE)</f>
        <v>54131</v>
      </c>
      <c r="L79" s="50"/>
      <c r="M79" s="434">
        <v>1</v>
      </c>
      <c r="N79" s="395">
        <f t="shared" ref="N79:N82" si="3">K79/M79</f>
        <v>54131</v>
      </c>
      <c r="O79" s="106"/>
    </row>
    <row r="80" spans="1:15">
      <c r="A80" s="162" t="s">
        <v>74</v>
      </c>
      <c r="B80" s="49" t="str">
        <f>VLOOKUP(A80,'MANO DE OBRA'!A8:D69,3,FALSE)</f>
        <v>Ingeniero de Montaje y Prueba Pilote (1)</v>
      </c>
      <c r="C80" s="47"/>
      <c r="D80" s="47"/>
      <c r="E80" s="47"/>
      <c r="F80" s="47"/>
      <c r="G80" s="47"/>
      <c r="H80" s="47"/>
      <c r="I80" s="292">
        <f t="shared" si="2"/>
        <v>257965.03444028978</v>
      </c>
      <c r="J80" s="293">
        <v>185</v>
      </c>
      <c r="K80" s="294">
        <f>VLOOKUP(A80,'MANO DE OBRA'!A8:D100,4,FALSE)</f>
        <v>477235.31371453602</v>
      </c>
      <c r="L80" s="50"/>
      <c r="M80" s="434">
        <v>1</v>
      </c>
      <c r="N80" s="395">
        <f t="shared" si="3"/>
        <v>477235.31371453602</v>
      </c>
    </row>
    <row r="81" spans="1:14">
      <c r="A81" s="162"/>
      <c r="B81" s="49"/>
      <c r="C81" s="47"/>
      <c r="D81" s="47"/>
      <c r="E81" s="47"/>
      <c r="F81" s="47"/>
      <c r="G81" s="47"/>
      <c r="H81" s="47"/>
      <c r="I81" s="292"/>
      <c r="J81" s="293"/>
      <c r="K81" s="294"/>
      <c r="L81" s="50"/>
      <c r="M81" s="434"/>
      <c r="N81" s="395"/>
    </row>
    <row r="82" spans="1:14">
      <c r="A82" t="s">
        <v>88</v>
      </c>
      <c r="B82" s="49" t="str">
        <f>VLOOKUP(A82,'MANO DE OBRA'!A9:D70,3,FALSE)</f>
        <v>Soldador experto en montaje y pruebas</v>
      </c>
      <c r="C82" s="47"/>
      <c r="D82" s="47"/>
      <c r="E82" s="47"/>
      <c r="F82" s="47"/>
      <c r="G82" s="47"/>
      <c r="H82" s="47"/>
      <c r="I82" s="292">
        <f t="shared" si="2"/>
        <v>86502.359687357821</v>
      </c>
      <c r="J82" s="293">
        <v>185</v>
      </c>
      <c r="K82" s="294">
        <f>VLOOKUP(A82,'MANO DE OBRA'!A9:D101,4,FALSE)</f>
        <v>160029.36542161196</v>
      </c>
      <c r="L82" s="50"/>
      <c r="M82" s="434">
        <v>1</v>
      </c>
      <c r="N82" s="395">
        <f t="shared" si="3"/>
        <v>160029.36542161196</v>
      </c>
    </row>
    <row r="83" spans="1:14">
      <c r="B83" s="49"/>
      <c r="C83" s="47"/>
      <c r="D83" s="47"/>
      <c r="E83" s="47"/>
      <c r="F83" s="47"/>
      <c r="G83" s="47"/>
      <c r="H83" s="47"/>
      <c r="I83" s="292"/>
      <c r="J83" s="293"/>
      <c r="K83" s="294"/>
      <c r="L83" s="318"/>
      <c r="M83" s="434"/>
      <c r="N83" s="395"/>
    </row>
    <row r="84" spans="1:14">
      <c r="B84" s="49"/>
      <c r="C84" s="47"/>
      <c r="D84" s="47"/>
      <c r="E84" s="47"/>
      <c r="F84" s="47"/>
      <c r="G84" s="47"/>
      <c r="H84" s="47"/>
      <c r="I84" s="292"/>
      <c r="J84" s="293"/>
      <c r="K84" s="294"/>
      <c r="L84" s="318"/>
      <c r="M84" s="300"/>
      <c r="N84" s="296"/>
    </row>
    <row r="85" spans="1:14" ht="15.75" thickBot="1">
      <c r="B85" s="898"/>
      <c r="C85" s="899" t="e">
        <f>VLOOKUP(B85,'MANO DE OBRA'!B12:E73,3,FALSE)</f>
        <v>#N/A</v>
      </c>
      <c r="D85" s="899" t="e">
        <f>VLOOKUP(C85,'MANO DE OBRA'!C12:F73,3,FALSE)</f>
        <v>#N/A</v>
      </c>
      <c r="E85" s="899" t="e">
        <f>VLOOKUP(D85,'MANO DE OBRA'!D12:G73,3,FALSE)</f>
        <v>#N/A</v>
      </c>
      <c r="F85" s="899" t="e">
        <f>VLOOKUP(E85,'MANO DE OBRA'!E12:H73,3,FALSE)</f>
        <v>#N/A</v>
      </c>
      <c r="G85" s="899" t="e">
        <f>VLOOKUP(F85,'MANO DE OBRA'!F12:I73,3,FALSE)</f>
        <v>#N/A</v>
      </c>
      <c r="H85" s="899" t="e">
        <f>VLOOKUP(G85,'MANO DE OBRA'!G12:J73,3,FALSE)</f>
        <v>#N/A</v>
      </c>
      <c r="I85" s="470"/>
      <c r="J85" s="471"/>
      <c r="K85" s="472"/>
      <c r="L85" s="979"/>
      <c r="M85" s="979"/>
      <c r="N85" s="473"/>
    </row>
    <row r="86" spans="1:14" ht="15.75" thickBot="1">
      <c r="B86" s="911" t="s">
        <v>953</v>
      </c>
      <c r="C86" s="865"/>
      <c r="D86" s="865"/>
      <c r="E86" s="865"/>
      <c r="F86" s="865"/>
      <c r="G86" s="865"/>
      <c r="H86" s="865"/>
      <c r="I86" s="865"/>
      <c r="J86" s="865"/>
      <c r="K86" s="865"/>
      <c r="L86" s="865"/>
      <c r="M86" s="866"/>
      <c r="N86" s="460">
        <f>SUM(N79:N85)</f>
        <v>691395.67913614796</v>
      </c>
    </row>
    <row r="87" spans="1:14" ht="15.75" thickBot="1">
      <c r="B87" s="33"/>
      <c r="C87" s="34"/>
      <c r="D87" s="34"/>
      <c r="E87" s="34"/>
      <c r="F87" s="34"/>
      <c r="G87" s="34"/>
      <c r="H87" s="34"/>
      <c r="I87" s="34"/>
      <c r="J87" s="34"/>
      <c r="K87" s="34"/>
      <c r="L87" s="34"/>
      <c r="M87" s="34"/>
      <c r="N87" s="35"/>
    </row>
    <row r="88" spans="1:14" ht="15.75" thickBot="1">
      <c r="B88" s="822" t="s">
        <v>967</v>
      </c>
      <c r="C88" s="823"/>
      <c r="D88" s="823"/>
      <c r="E88" s="823"/>
      <c r="F88" s="823"/>
      <c r="G88" s="823"/>
      <c r="H88" s="823"/>
      <c r="I88" s="823"/>
      <c r="J88" s="823"/>
      <c r="K88" s="823"/>
      <c r="L88" s="823"/>
      <c r="M88" s="824"/>
      <c r="N88" s="99">
        <f>N86+N74+N63+N47</f>
        <v>48004202.003659897</v>
      </c>
    </row>
    <row r="89" spans="1:14">
      <c r="B89" s="33"/>
      <c r="C89" s="34"/>
      <c r="D89" s="34"/>
      <c r="E89" s="34"/>
      <c r="F89" s="34"/>
      <c r="G89" s="34"/>
      <c r="H89" s="34"/>
      <c r="I89" s="34"/>
      <c r="J89" s="34"/>
      <c r="K89" s="34"/>
      <c r="L89" s="34"/>
      <c r="M89" s="34"/>
      <c r="N89" s="35"/>
    </row>
    <row r="90" spans="1:14">
      <c r="B90" s="64" t="s">
        <v>968</v>
      </c>
      <c r="C90" s="65"/>
      <c r="D90" s="65"/>
      <c r="E90" s="65"/>
      <c r="F90" s="65"/>
      <c r="G90" s="65"/>
      <c r="H90" s="65"/>
      <c r="I90" s="65"/>
      <c r="J90" s="65"/>
      <c r="K90" s="65"/>
      <c r="L90" s="65"/>
      <c r="M90" s="65"/>
      <c r="N90" s="66"/>
    </row>
    <row r="91" spans="1:14" ht="15.75" thickBot="1">
      <c r="B91" s="68"/>
      <c r="C91" s="61"/>
      <c r="D91" s="61"/>
      <c r="E91" s="61"/>
      <c r="F91" s="61"/>
      <c r="G91" s="61"/>
      <c r="H91" s="61"/>
      <c r="I91" s="61"/>
      <c r="J91" s="61"/>
      <c r="K91" s="61"/>
      <c r="L91" s="61"/>
      <c r="M91" s="61"/>
      <c r="N91" s="63"/>
    </row>
    <row r="92" spans="1:14">
      <c r="B92" s="867" t="s">
        <v>969</v>
      </c>
      <c r="C92" s="868"/>
      <c r="D92" s="868"/>
      <c r="E92" s="868"/>
      <c r="F92" s="868"/>
      <c r="G92" s="868"/>
      <c r="H92" s="868"/>
      <c r="I92" s="314"/>
      <c r="J92" s="334"/>
      <c r="K92" s="302" t="s">
        <v>970</v>
      </c>
      <c r="L92" s="869" t="s">
        <v>971</v>
      </c>
      <c r="M92" s="870"/>
      <c r="N92" s="303"/>
    </row>
    <row r="93" spans="1:14">
      <c r="B93" s="855" t="s">
        <v>972</v>
      </c>
      <c r="C93" s="856"/>
      <c r="D93" s="856"/>
      <c r="E93" s="856"/>
      <c r="F93" s="856"/>
      <c r="G93" s="856"/>
      <c r="H93" s="856"/>
      <c r="I93" s="87"/>
      <c r="J93" s="88"/>
      <c r="K93" s="304">
        <v>0.2</v>
      </c>
      <c r="L93" s="857">
        <f>N88*K93</f>
        <v>9600840.4007319789</v>
      </c>
      <c r="M93" s="858"/>
      <c r="N93" s="51"/>
    </row>
    <row r="94" spans="1:14">
      <c r="B94" s="89" t="s">
        <v>973</v>
      </c>
      <c r="C94" s="90"/>
      <c r="D94" s="90"/>
      <c r="E94" s="90"/>
      <c r="F94" s="90"/>
      <c r="G94" s="90"/>
      <c r="H94" s="90"/>
      <c r="I94" s="87"/>
      <c r="J94" s="88"/>
      <c r="K94" s="304">
        <v>0.05</v>
      </c>
      <c r="L94" s="857">
        <f>N88*K94</f>
        <v>2400210.1001829947</v>
      </c>
      <c r="M94" s="858"/>
      <c r="N94" s="51"/>
    </row>
    <row r="95" spans="1:14" ht="15.75" thickBot="1">
      <c r="B95" s="91" t="s">
        <v>974</v>
      </c>
      <c r="C95" s="92"/>
      <c r="D95" s="92"/>
      <c r="E95" s="92"/>
      <c r="F95" s="92"/>
      <c r="G95" s="92"/>
      <c r="H95" s="92"/>
      <c r="I95" s="93"/>
      <c r="J95" s="94"/>
      <c r="K95" s="305">
        <v>0.05</v>
      </c>
      <c r="L95" s="859">
        <f>N88*K95</f>
        <v>2400210.1001829947</v>
      </c>
      <c r="M95" s="860"/>
      <c r="N95" s="51"/>
    </row>
    <row r="96" spans="1:14" ht="15.75" thickBot="1">
      <c r="B96" s="822" t="s">
        <v>953</v>
      </c>
      <c r="C96" s="823"/>
      <c r="D96" s="823"/>
      <c r="E96" s="823"/>
      <c r="F96" s="823"/>
      <c r="G96" s="823"/>
      <c r="H96" s="823"/>
      <c r="I96" s="823"/>
      <c r="J96" s="823"/>
      <c r="K96" s="823"/>
      <c r="L96" s="823"/>
      <c r="M96" s="824"/>
      <c r="N96" s="52">
        <f>L93+L94+L95</f>
        <v>14401260.601097969</v>
      </c>
    </row>
    <row r="97" spans="1:14" ht="15.75" thickBot="1">
      <c r="B97" s="33"/>
      <c r="C97" s="34"/>
      <c r="D97" s="34"/>
      <c r="E97" s="34"/>
      <c r="F97" s="34"/>
      <c r="G97" s="34"/>
      <c r="H97" s="34"/>
      <c r="I97" s="34"/>
      <c r="J97" s="34"/>
      <c r="K97" s="34"/>
      <c r="L97" s="34"/>
      <c r="M97" s="34"/>
      <c r="N97" s="35"/>
    </row>
    <row r="98" spans="1:14" ht="15.75" thickBot="1">
      <c r="A98" t="s">
        <v>2016</v>
      </c>
      <c r="B98" s="822" t="s">
        <v>975</v>
      </c>
      <c r="C98" s="823"/>
      <c r="D98" s="823"/>
      <c r="E98" s="823"/>
      <c r="F98" s="823"/>
      <c r="G98" s="823"/>
      <c r="H98" s="823"/>
      <c r="I98" s="823"/>
      <c r="J98" s="823"/>
      <c r="K98" s="823"/>
      <c r="L98" s="823"/>
      <c r="M98" s="824"/>
      <c r="N98" s="188">
        <f>N88+N96</f>
        <v>62405462.604757868</v>
      </c>
    </row>
    <row r="99" spans="1:14">
      <c r="B99" s="239"/>
      <c r="C99" s="240"/>
      <c r="D99" s="240"/>
      <c r="E99" s="240"/>
      <c r="F99" s="240"/>
      <c r="G99" s="240"/>
      <c r="H99" s="240"/>
      <c r="I99" s="240"/>
      <c r="J99" s="240"/>
      <c r="K99" s="240"/>
      <c r="L99" s="240"/>
      <c r="M99" s="240"/>
      <c r="N99" s="241"/>
    </row>
    <row r="100" spans="1:14">
      <c r="B100" s="242"/>
      <c r="C100" s="243"/>
      <c r="D100" s="243"/>
      <c r="E100" s="243"/>
      <c r="F100" s="243"/>
      <c r="G100" s="243"/>
      <c r="H100" s="243"/>
      <c r="I100" s="243"/>
      <c r="J100" s="243"/>
      <c r="K100" s="243"/>
      <c r="L100" s="243"/>
      <c r="M100" s="243"/>
      <c r="N100" s="244"/>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417" t="s">
        <v>976</v>
      </c>
      <c r="F103" s="417"/>
      <c r="G103" s="417"/>
      <c r="H103" s="417"/>
      <c r="I103" s="417"/>
      <c r="J103" s="417"/>
      <c r="K103" s="243"/>
      <c r="L103" s="243"/>
      <c r="M103" s="243"/>
      <c r="N103" s="244"/>
    </row>
    <row r="104" spans="1:14">
      <c r="B104" s="242"/>
      <c r="C104" s="243"/>
      <c r="D104" s="243"/>
      <c r="E104" s="243" t="s">
        <v>977</v>
      </c>
      <c r="F104" s="243"/>
      <c r="G104" s="243"/>
      <c r="H104" s="243"/>
      <c r="I104" s="243"/>
      <c r="J104" s="243"/>
      <c r="K104" s="243"/>
      <c r="L104" s="243"/>
      <c r="M104" s="243"/>
      <c r="N104" s="244"/>
    </row>
    <row r="105" spans="1:14">
      <c r="B105" s="242"/>
      <c r="C105" s="243"/>
      <c r="D105" s="243"/>
      <c r="E105" s="243" t="s">
        <v>978</v>
      </c>
      <c r="F105" s="243"/>
      <c r="G105" s="243"/>
      <c r="H105" s="243"/>
      <c r="I105" s="243"/>
      <c r="J105" s="243"/>
      <c r="K105" s="243"/>
      <c r="L105" s="243"/>
      <c r="M105" s="243"/>
      <c r="N105" s="244"/>
    </row>
    <row r="106" spans="1:14">
      <c r="B106" s="242"/>
      <c r="C106" s="243"/>
      <c r="D106" s="243"/>
      <c r="E106" s="243" t="s">
        <v>979</v>
      </c>
      <c r="F106" s="243"/>
      <c r="G106" s="243"/>
      <c r="H106" s="243"/>
      <c r="I106" s="243"/>
      <c r="J106" s="243"/>
      <c r="K106" s="243"/>
      <c r="L106" s="243"/>
      <c r="M106" s="243"/>
      <c r="N106" s="244"/>
    </row>
    <row r="107" spans="1:14" ht="15.75" thickBot="1">
      <c r="B107" s="242"/>
      <c r="C107" s="243"/>
      <c r="D107" s="243"/>
      <c r="E107" s="243"/>
      <c r="F107" s="243" t="s">
        <v>980</v>
      </c>
      <c r="G107" s="243"/>
      <c r="H107" s="243"/>
      <c r="I107" s="243"/>
      <c r="J107" s="243"/>
      <c r="K107" s="243"/>
      <c r="L107" s="243"/>
      <c r="M107" s="243"/>
      <c r="N107" s="244"/>
    </row>
    <row r="108" spans="1:14">
      <c r="B108" s="227" t="s">
        <v>2216</v>
      </c>
      <c r="C108" s="228"/>
      <c r="D108" s="228"/>
      <c r="E108" s="228"/>
      <c r="F108" s="228"/>
      <c r="G108" s="228"/>
      <c r="H108" s="228"/>
      <c r="I108" s="228"/>
      <c r="J108" s="228"/>
      <c r="K108" s="228"/>
      <c r="L108" s="228"/>
      <c r="M108" s="228"/>
      <c r="N108" s="229"/>
    </row>
    <row r="109" spans="1:14">
      <c r="B109" s="245"/>
      <c r="C109" s="246"/>
      <c r="D109" s="246"/>
      <c r="E109" s="246"/>
      <c r="F109" s="246"/>
      <c r="G109" s="246"/>
      <c r="H109" s="246"/>
      <c r="I109" s="246"/>
      <c r="J109" s="246"/>
      <c r="K109" s="246"/>
      <c r="L109" s="246"/>
      <c r="M109" s="246"/>
      <c r="N109" s="247"/>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ht="15.75" thickBot="1">
      <c r="B112" s="248"/>
      <c r="C112" s="249"/>
      <c r="D112" s="249"/>
      <c r="E112" s="249"/>
      <c r="F112" s="249"/>
      <c r="G112" s="249"/>
      <c r="H112" s="249"/>
      <c r="I112" s="249"/>
      <c r="J112" s="249"/>
      <c r="K112" s="249"/>
      <c r="L112" s="249"/>
      <c r="M112" s="249"/>
      <c r="N112" s="250"/>
    </row>
    <row r="113" spans="2:14">
      <c r="B113" s="251"/>
      <c r="C113" s="252"/>
      <c r="D113" s="252"/>
      <c r="E113" s="252"/>
      <c r="F113" s="252"/>
      <c r="G113" s="252"/>
      <c r="H113" s="252"/>
      <c r="I113" s="252"/>
      <c r="J113" s="252"/>
      <c r="K113" s="252"/>
      <c r="L113" s="252"/>
      <c r="M113" s="252"/>
      <c r="N113" s="253"/>
    </row>
    <row r="114" spans="2:14">
      <c r="B114" s="254" t="s">
        <v>2217</v>
      </c>
      <c r="C114" s="255"/>
      <c r="D114" s="255"/>
      <c r="E114" s="255"/>
      <c r="F114" s="255"/>
      <c r="G114" s="255"/>
      <c r="H114" s="255"/>
      <c r="I114" s="255"/>
      <c r="J114" s="255"/>
      <c r="K114" s="255"/>
      <c r="L114" s="255"/>
      <c r="M114" s="255"/>
      <c r="N114" s="256"/>
    </row>
    <row r="115" spans="2:14" ht="15" customHeight="1">
      <c r="B115" s="966" t="s">
        <v>2218</v>
      </c>
      <c r="C115" s="967"/>
      <c r="D115" s="967"/>
      <c r="E115" s="967"/>
      <c r="F115" s="967"/>
      <c r="G115" s="967"/>
      <c r="H115" s="967"/>
      <c r="I115" s="967"/>
      <c r="J115" s="967"/>
      <c r="K115" s="967"/>
      <c r="L115" s="967"/>
      <c r="M115" s="967"/>
      <c r="N115" s="968"/>
    </row>
    <row r="116" spans="2:14" ht="15" customHeight="1">
      <c r="B116" s="966"/>
      <c r="C116" s="967"/>
      <c r="D116" s="967"/>
      <c r="E116" s="967"/>
      <c r="F116" s="967"/>
      <c r="G116" s="967"/>
      <c r="H116" s="967"/>
      <c r="I116" s="967"/>
      <c r="J116" s="967"/>
      <c r="K116" s="967"/>
      <c r="L116" s="967"/>
      <c r="M116" s="967"/>
      <c r="N116" s="968"/>
    </row>
    <row r="117" spans="2:14" ht="30" customHeight="1">
      <c r="B117" s="969" t="s">
        <v>2219</v>
      </c>
      <c r="C117" s="970"/>
      <c r="D117" s="970"/>
      <c r="E117" s="970"/>
      <c r="F117" s="970"/>
      <c r="G117" s="970"/>
      <c r="H117" s="970"/>
      <c r="I117" s="970"/>
      <c r="J117" s="970"/>
      <c r="K117" s="970"/>
      <c r="L117" s="970"/>
      <c r="M117" s="970"/>
      <c r="N117" s="971"/>
    </row>
    <row r="118" spans="2:14">
      <c r="B118" s="969"/>
      <c r="C118" s="970"/>
      <c r="D118" s="970"/>
      <c r="E118" s="970"/>
      <c r="F118" s="970"/>
      <c r="G118" s="970"/>
      <c r="H118" s="970"/>
      <c r="I118" s="970"/>
      <c r="J118" s="970"/>
      <c r="K118" s="970"/>
      <c r="L118" s="970"/>
      <c r="M118" s="970"/>
      <c r="N118" s="971"/>
    </row>
    <row r="119" spans="2:14">
      <c r="B119" s="339"/>
      <c r="C119" s="340"/>
      <c r="D119" s="340"/>
      <c r="E119" s="340"/>
      <c r="F119" s="340"/>
      <c r="G119" s="340"/>
      <c r="H119" s="340"/>
      <c r="I119" s="340"/>
      <c r="J119" s="340"/>
      <c r="K119" s="340"/>
      <c r="L119" s="340"/>
      <c r="M119" s="340"/>
      <c r="N119" s="341"/>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254"/>
      <c r="C122" s="255"/>
      <c r="D122" s="255"/>
      <c r="E122" s="255"/>
      <c r="F122" s="255"/>
      <c r="G122" s="255"/>
      <c r="H122" s="255"/>
      <c r="I122" s="255"/>
      <c r="J122" s="255"/>
      <c r="K122" s="255"/>
      <c r="L122" s="255"/>
      <c r="M122" s="255"/>
      <c r="N122" s="256"/>
    </row>
    <row r="123" spans="2:14">
      <c r="B123" s="242"/>
      <c r="C123" s="243"/>
      <c r="D123" s="243"/>
      <c r="E123" s="243" t="s">
        <v>976</v>
      </c>
      <c r="F123" s="417"/>
      <c r="G123" s="417"/>
      <c r="H123" s="243"/>
      <c r="I123" s="243"/>
      <c r="J123" s="243"/>
      <c r="K123" s="243"/>
      <c r="L123" s="243"/>
      <c r="M123" s="243"/>
      <c r="N123" s="244"/>
    </row>
    <row r="124" spans="2:14">
      <c r="B124" s="242"/>
      <c r="C124" s="243"/>
      <c r="D124" s="243"/>
      <c r="E124" s="418" t="s">
        <v>977</v>
      </c>
      <c r="F124" s="243"/>
      <c r="G124" s="243"/>
      <c r="H124" s="418"/>
      <c r="I124" s="418"/>
      <c r="J124" s="418"/>
      <c r="K124" s="243"/>
      <c r="L124" s="243"/>
      <c r="M124" s="243"/>
      <c r="N124" s="244"/>
    </row>
    <row r="125" spans="2:14">
      <c r="B125" s="242"/>
      <c r="C125" s="243"/>
      <c r="D125" s="243"/>
      <c r="E125" s="257" t="s">
        <v>981</v>
      </c>
      <c r="F125" s="243"/>
      <c r="G125" s="243"/>
      <c r="H125" s="257"/>
      <c r="I125" s="257"/>
      <c r="J125" s="257"/>
      <c r="K125" s="243"/>
      <c r="L125" s="243"/>
      <c r="M125" s="243"/>
      <c r="N125" s="244"/>
    </row>
    <row r="126" spans="2:14">
      <c r="B126" s="258"/>
      <c r="C126" s="255"/>
      <c r="D126" s="255"/>
      <c r="E126" s="243" t="s">
        <v>979</v>
      </c>
      <c r="F126" s="243"/>
      <c r="G126" s="243"/>
      <c r="H126" s="243"/>
      <c r="I126" s="243"/>
      <c r="J126" s="243"/>
      <c r="K126" s="255"/>
      <c r="L126" s="255"/>
      <c r="M126" s="255"/>
      <c r="N126" s="256"/>
    </row>
    <row r="127" spans="2:14">
      <c r="B127" s="258"/>
      <c r="C127" s="255"/>
      <c r="D127" s="255"/>
      <c r="E127" s="255"/>
      <c r="F127" s="243"/>
      <c r="G127" s="243"/>
      <c r="H127" s="243"/>
      <c r="I127" s="243"/>
      <c r="J127" s="243"/>
      <c r="K127" s="255"/>
      <c r="L127" s="255"/>
      <c r="M127" s="255"/>
      <c r="N127" s="256"/>
    </row>
    <row r="128" spans="2:14">
      <c r="B128" s="258" t="s">
        <v>2220</v>
      </c>
      <c r="C128" s="257"/>
      <c r="D128" s="257"/>
      <c r="E128" s="243"/>
      <c r="F128" s="243"/>
      <c r="G128" s="243"/>
      <c r="H128" s="243"/>
      <c r="I128" s="243"/>
      <c r="J128" s="972"/>
      <c r="K128" s="972"/>
      <c r="L128" s="972"/>
      <c r="M128" s="972"/>
      <c r="N128" s="973"/>
    </row>
    <row r="129" spans="2:14" ht="15.75" thickBot="1">
      <c r="B129" s="419" t="s">
        <v>2221</v>
      </c>
      <c r="C129" s="420"/>
      <c r="D129" s="420"/>
      <c r="E129" s="259"/>
      <c r="F129" s="259"/>
      <c r="G129" s="259"/>
      <c r="H129" s="259"/>
      <c r="I129" s="259"/>
      <c r="J129" s="974"/>
      <c r="K129" s="974"/>
      <c r="L129" s="974"/>
      <c r="M129" s="974"/>
      <c r="N129" s="975"/>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N5" sqref="N5:N6"/>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8554687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1731</v>
      </c>
      <c r="C31" s="81" t="s">
        <v>1657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326</v>
      </c>
      <c r="B36" s="871" t="str">
        <f>VLOOKUP(A36,EQUIPOS!A6:D154,3,FALSE)</f>
        <v>Sensor de Impacto para prueba de integridad tipo</v>
      </c>
      <c r="C36" s="872"/>
      <c r="D36" s="872"/>
      <c r="E36" s="872"/>
      <c r="F36" s="872"/>
      <c r="G36" s="872"/>
      <c r="H36" s="873"/>
      <c r="I36" s="267"/>
      <c r="J36" s="268"/>
      <c r="K36" s="269">
        <f>VLOOKUP(A36,EQUIPOS!A6:D163,4,FALSE)</f>
        <v>89040.873547388852</v>
      </c>
      <c r="L36" s="270"/>
      <c r="M36" s="336">
        <v>1</v>
      </c>
      <c r="N36" s="272">
        <f>K36/M36</f>
        <v>89040.873547388852</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89040.873547388852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282"/>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c r="B71" s="49"/>
      <c r="C71" s="47"/>
      <c r="D71" s="47"/>
      <c r="E71" s="47"/>
      <c r="F71" s="47"/>
      <c r="G71" s="47"/>
      <c r="H71" s="47"/>
      <c r="I71" s="292"/>
      <c r="J71" s="293"/>
      <c r="K71" s="294"/>
      <c r="L71" s="50"/>
      <c r="M71" s="434"/>
      <c r="N71" s="395"/>
      <c r="O71" s="106"/>
    </row>
    <row r="72" spans="1:15">
      <c r="A72" s="162" t="s">
        <v>89</v>
      </c>
      <c r="B72" s="49" t="str">
        <f>VLOOKUP(A72,'MANO DE OBRA'!A7:D67,3,FALSE)</f>
        <v>Operador prueba de integridad</v>
      </c>
      <c r="C72" s="47"/>
      <c r="D72" s="47"/>
      <c r="E72" s="47"/>
      <c r="F72" s="47"/>
      <c r="G72" s="47"/>
      <c r="H72" s="47"/>
      <c r="I72" s="292">
        <f>K72/J72*100</f>
        <v>72085.299739464841</v>
      </c>
      <c r="J72" s="293">
        <v>185</v>
      </c>
      <c r="K72" s="294">
        <f>VLOOKUP(A72,'MANO DE OBRA'!A7:D98,4,FALSE)</f>
        <v>133357.80451800997</v>
      </c>
      <c r="L72" s="50"/>
      <c r="M72" s="432">
        <v>0.33333332999999998</v>
      </c>
      <c r="N72" s="395">
        <f>K72/M72</f>
        <v>400073.41755476414</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400073.41755476414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489114.29110215302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97822.858220430615</v>
      </c>
      <c r="M84" s="858"/>
      <c r="N84" s="51"/>
    </row>
    <row r="85" spans="1:14">
      <c r="B85" s="89" t="s">
        <v>973</v>
      </c>
      <c r="C85" s="90"/>
      <c r="D85" s="90"/>
      <c r="E85" s="90"/>
      <c r="F85" s="90"/>
      <c r="G85" s="90"/>
      <c r="H85" s="90"/>
      <c r="I85" s="87"/>
      <c r="J85" s="88"/>
      <c r="K85" s="304">
        <v>0.05</v>
      </c>
      <c r="L85" s="857">
        <f>N79*K85</f>
        <v>24455.714555107654</v>
      </c>
      <c r="M85" s="858"/>
      <c r="N85" s="51"/>
    </row>
    <row r="86" spans="1:14" ht="15.75" thickBot="1">
      <c r="B86" s="91" t="s">
        <v>974</v>
      </c>
      <c r="C86" s="92"/>
      <c r="D86" s="92"/>
      <c r="E86" s="92"/>
      <c r="F86" s="92"/>
      <c r="G86" s="92"/>
      <c r="H86" s="92"/>
      <c r="I86" s="93"/>
      <c r="J86" s="94"/>
      <c r="K86" s="305">
        <v>0.05</v>
      </c>
      <c r="L86" s="859">
        <f>N79*K86</f>
        <v>24455.714555107654</v>
      </c>
      <c r="M86" s="860"/>
      <c r="N86" s="51"/>
    </row>
    <row r="87" spans="1:14" ht="15.75" thickBot="1">
      <c r="B87" s="822" t="s">
        <v>953</v>
      </c>
      <c r="C87" s="823"/>
      <c r="D87" s="823"/>
      <c r="E87" s="823"/>
      <c r="F87" s="823"/>
      <c r="G87" s="823"/>
      <c r="H87" s="823"/>
      <c r="I87" s="823"/>
      <c r="J87" s="823"/>
      <c r="K87" s="823"/>
      <c r="L87" s="823"/>
      <c r="M87" s="824"/>
      <c r="N87" s="52">
        <f>L84+L85+L86</f>
        <v>146734.28733064592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635848.57843279897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1105</v>
      </c>
      <c r="C31" s="81" t="s">
        <v>2101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320</v>
      </c>
      <c r="B36" s="871" t="str">
        <f>VLOOKUP(A36,EQUIPOS!A6:D154,3,FALSE)</f>
        <v>Retroexcavadora sobre llantas, motor 62HP, Profundidad de excavación de 5.41 metros.</v>
      </c>
      <c r="C36" s="872"/>
      <c r="D36" s="872"/>
      <c r="E36" s="872"/>
      <c r="F36" s="872"/>
      <c r="G36" s="872"/>
      <c r="H36" s="873"/>
      <c r="I36" s="267"/>
      <c r="J36" s="268"/>
      <c r="K36" s="269">
        <f>VLOOKUP(A36,EQUIPOS!A6:D163,4,FALSE)</f>
        <v>96545.285214999603</v>
      </c>
      <c r="L36" s="270"/>
      <c r="M36" s="336">
        <v>10</v>
      </c>
      <c r="N36" s="272">
        <f>K36/M36</f>
        <v>9654.5285214999603</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336.34905451801001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9990.8775760179706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593</v>
      </c>
      <c r="B48" s="43" t="str">
        <f>VLOOKUP(A48,MATERIALES!A5:D373,3,FALSE)</f>
        <v>Paral en madera rolliza de 5´´ y 4,5m de longitud (tablestacados)</v>
      </c>
      <c r="C48" s="281"/>
      <c r="D48" s="281"/>
      <c r="E48" s="281"/>
      <c r="F48" s="281"/>
      <c r="G48" s="281"/>
      <c r="H48" s="281"/>
      <c r="I48" s="268"/>
      <c r="J48" s="224" t="str">
        <f>VLOOKUP(A48,MATERIALES!A4:D640,2,FALSE)</f>
        <v>u</v>
      </c>
      <c r="K48" s="282">
        <v>0.48888888888888893</v>
      </c>
      <c r="L48" s="267"/>
      <c r="M48" s="402">
        <f>VLOOKUP(A48,MATERIALES!A5:D396,4,FALSE)</f>
        <v>77392.276892268841</v>
      </c>
      <c r="N48" s="272">
        <f>K48*M48</f>
        <v>37836.224258442548</v>
      </c>
    </row>
    <row r="49" spans="1:14">
      <c r="A49" s="161" t="s">
        <v>670</v>
      </c>
      <c r="B49" s="43" t="str">
        <f>VLOOKUP(A49,MATERIALES!A6:D373,3,FALSE)</f>
        <v>Tablestaca en madera aserrada (0,25*0,05*3)</v>
      </c>
      <c r="C49" s="425"/>
      <c r="D49" s="425"/>
      <c r="E49" s="425"/>
      <c r="F49" s="425"/>
      <c r="G49" s="425"/>
      <c r="H49" s="425"/>
      <c r="I49" s="425"/>
      <c r="J49" s="311" t="str">
        <f>VLOOKUP(A49,MATERIALES!A5:D641,2,FALSE)</f>
        <v>u</v>
      </c>
      <c r="K49" s="397">
        <v>1.3333333333333333</v>
      </c>
      <c r="L49" s="421"/>
      <c r="M49" s="402">
        <f>VLOOKUP(A49,MATERIALES!A6:D397,4,FALSE)</f>
        <v>19077.196253944268</v>
      </c>
      <c r="N49" s="272">
        <f>K49*M49</f>
        <v>25436.261671925691</v>
      </c>
    </row>
    <row r="50" spans="1:14">
      <c r="A50" s="161" t="s">
        <v>898</v>
      </c>
      <c r="B50" s="43" t="str">
        <f>VLOOKUP(A50,MATERIALES!A6:D373,3,FALSE)</f>
        <v>Alambre Negro Para Amarre</v>
      </c>
      <c r="C50" s="425"/>
      <c r="D50" s="425"/>
      <c r="E50" s="425"/>
      <c r="F50" s="425"/>
      <c r="G50" s="425"/>
      <c r="H50" s="425"/>
      <c r="I50" s="425"/>
      <c r="J50" s="311" t="str">
        <f>VLOOKUP(A50,MATERIALES!A6:D642,2,FALSE)</f>
        <v>kg</v>
      </c>
      <c r="K50" s="397">
        <v>1.5</v>
      </c>
      <c r="L50" s="421"/>
      <c r="M50" s="402">
        <f>VLOOKUP(A50,MATERIALES!A6:D398,4,FALSE)</f>
        <v>4908.4478130320522</v>
      </c>
      <c r="N50" s="272">
        <f>K50*M50</f>
        <v>7362.6717195480778</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70635.15764991632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t="s">
        <v>9</v>
      </c>
      <c r="B71" s="49" t="str">
        <f>VLOOKUP(A71,'MANO DE OBRA'!A8:D68,3,FALSE)</f>
        <v>Obrero (3)</v>
      </c>
      <c r="C71" s="47"/>
      <c r="D71" s="47"/>
      <c r="E71" s="47"/>
      <c r="F71" s="47"/>
      <c r="G71" s="47"/>
      <c r="H71" s="47"/>
      <c r="I71" s="292">
        <f>K71/J71*100</f>
        <v>87780</v>
      </c>
      <c r="J71" s="293">
        <v>185</v>
      </c>
      <c r="K71" s="294">
        <f>VLOOKUP(A71,'MANO DE OBRA'!A8:D99,4,FALSE)</f>
        <v>162393</v>
      </c>
      <c r="L71" s="50"/>
      <c r="M71" s="434">
        <v>80</v>
      </c>
      <c r="N71" s="395">
        <f>K71/M71</f>
        <v>2029.9124999999999</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2">
        <v>80</v>
      </c>
      <c r="N72" s="395">
        <f>K72/M72</f>
        <v>1333.5780451800997</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3363.4905451800996</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83989.525771114393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16797.905154222881</v>
      </c>
      <c r="M84" s="858"/>
      <c r="N84" s="51"/>
    </row>
    <row r="85" spans="1:14">
      <c r="B85" s="89" t="s">
        <v>973</v>
      </c>
      <c r="C85" s="90"/>
      <c r="D85" s="90"/>
      <c r="E85" s="90"/>
      <c r="F85" s="90"/>
      <c r="G85" s="90"/>
      <c r="H85" s="90"/>
      <c r="I85" s="87"/>
      <c r="J85" s="88"/>
      <c r="K85" s="304">
        <v>0.05</v>
      </c>
      <c r="L85" s="857">
        <f>N79*K85</f>
        <v>4199.4762885557202</v>
      </c>
      <c r="M85" s="858"/>
      <c r="N85" s="51"/>
    </row>
    <row r="86" spans="1:14" ht="15.75" thickBot="1">
      <c r="B86" s="91" t="s">
        <v>974</v>
      </c>
      <c r="C86" s="92"/>
      <c r="D86" s="92"/>
      <c r="E86" s="92"/>
      <c r="F86" s="92"/>
      <c r="G86" s="92"/>
      <c r="H86" s="92"/>
      <c r="I86" s="93"/>
      <c r="J86" s="94"/>
      <c r="K86" s="305">
        <v>0.05</v>
      </c>
      <c r="L86" s="859">
        <f>N79*K86</f>
        <v>4199.4762885557202</v>
      </c>
      <c r="M86" s="860"/>
      <c r="N86" s="51"/>
    </row>
    <row r="87" spans="1:14" ht="15.75" thickBot="1">
      <c r="B87" s="822" t="s">
        <v>953</v>
      </c>
      <c r="C87" s="823"/>
      <c r="D87" s="823"/>
      <c r="E87" s="823"/>
      <c r="F87" s="823"/>
      <c r="G87" s="823"/>
      <c r="H87" s="823"/>
      <c r="I87" s="823"/>
      <c r="J87" s="823"/>
      <c r="K87" s="823"/>
      <c r="L87" s="823"/>
      <c r="M87" s="824"/>
      <c r="N87" s="52">
        <f>L84+L85+L86</f>
        <v>25196.857731334323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109186.38350244872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ht="27"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1106</v>
      </c>
      <c r="C31" s="81" t="s">
        <v>2102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204</v>
      </c>
      <c r="B36" s="871" t="str">
        <f>VLOOKUP(A36,EQUIPOS!A6:D154,3,FALSE)</f>
        <v xml:space="preserve">Equipo de soldadura 250 AMP
</v>
      </c>
      <c r="C36" s="872"/>
      <c r="D36" s="872"/>
      <c r="E36" s="872"/>
      <c r="F36" s="872"/>
      <c r="G36" s="872"/>
      <c r="H36" s="873"/>
      <c r="I36" s="267"/>
      <c r="J36" s="268"/>
      <c r="K36" s="269">
        <f>VLOOKUP(A36,EQUIPOS!A6:D163,4,FALSE)</f>
        <v>14895.921628532511</v>
      </c>
      <c r="L36" s="270"/>
      <c r="M36" s="336">
        <v>10</v>
      </c>
      <c r="N36" s="272">
        <f>K36/M36</f>
        <v>1489.592162853251</v>
      </c>
    </row>
    <row r="37" spans="1:14">
      <c r="A37" s="113" t="s">
        <v>320</v>
      </c>
      <c r="B37" s="871" t="str">
        <f>VLOOKUP(A37,EQUIPOS!A7:D154,3,FALSE)</f>
        <v>Retroexcavadora sobre llantas, motor 62HP, Profundidad de excavación de 5.41 metros.</v>
      </c>
      <c r="C37" s="872"/>
      <c r="D37" s="872"/>
      <c r="E37" s="872"/>
      <c r="F37" s="872"/>
      <c r="G37" s="872"/>
      <c r="H37" s="873"/>
      <c r="I37" s="421"/>
      <c r="J37" s="422"/>
      <c r="K37" s="269">
        <f>VLOOKUP(A37,EQUIPOS!A7:D164,4,FALSE)</f>
        <v>96545.285214999603</v>
      </c>
      <c r="L37" s="335"/>
      <c r="M37" s="336">
        <v>10</v>
      </c>
      <c r="N37" s="272">
        <f>K37/M37</f>
        <v>9654.5285214999603</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402.04310903601998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11546.163793389231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662</v>
      </c>
      <c r="B48" s="43" t="str">
        <f>VLOOKUP(A48,MATERIALES!A5:D373,3,FALSE)</f>
        <v>Soldadura 7018</v>
      </c>
      <c r="C48" s="281"/>
      <c r="D48" s="281"/>
      <c r="E48" s="281"/>
      <c r="F48" s="281"/>
      <c r="G48" s="281"/>
      <c r="H48" s="281"/>
      <c r="I48" s="281"/>
      <c r="J48" s="311" t="str">
        <f>VLOOKUP(A48,MATERIALES!A4:D640,2,FALSE)</f>
        <v>kg</v>
      </c>
      <c r="K48" s="282">
        <v>3.3000000000000002E-2</v>
      </c>
      <c r="L48" s="267"/>
      <c r="M48" s="402">
        <f>VLOOKUP(A48,MATERIALES!A5:D396,4,FALSE)</f>
        <v>11761.10944528244</v>
      </c>
      <c r="N48" s="272">
        <f>K48*M48</f>
        <v>388.11661169432051</v>
      </c>
    </row>
    <row r="49" spans="1:14">
      <c r="A49" s="161" t="s">
        <v>680</v>
      </c>
      <c r="B49" s="43" t="str">
        <f>VLOOKUP(A49,MATERIALES!A6:D373,3,FALSE)</f>
        <v>Tablestaca metálica (riel de 70 lb/yarda)</v>
      </c>
      <c r="C49" s="425"/>
      <c r="D49" s="425"/>
      <c r="E49" s="425"/>
      <c r="F49" s="425"/>
      <c r="G49" s="425"/>
      <c r="H49" s="425"/>
      <c r="I49" s="425"/>
      <c r="J49" s="312" t="str">
        <f>VLOOKUP(A49,MATERIALES!A5:D641,2,FALSE)</f>
        <v>u</v>
      </c>
      <c r="K49" s="397">
        <v>3</v>
      </c>
      <c r="L49" s="421"/>
      <c r="M49" s="402">
        <f>VLOOKUP(A49,MATERIALES!A6:D397,4,FALSE)</f>
        <v>85052.83412020409</v>
      </c>
      <c r="N49" s="272">
        <f>K49*M49</f>
        <v>255158.50236061227</v>
      </c>
    </row>
    <row r="50" spans="1:14">
      <c r="A50" s="161" t="s">
        <v>690</v>
      </c>
      <c r="B50" s="43" t="str">
        <f>VLOOKUP(A50,MATERIALES!A6:D373,3,FALSE)</f>
        <v>Tornillos de Unión de D= 12 mm</v>
      </c>
      <c r="C50" s="425"/>
      <c r="D50" s="425"/>
      <c r="E50" s="425"/>
      <c r="F50" s="425"/>
      <c r="G50" s="425"/>
      <c r="H50" s="425"/>
      <c r="I50" s="425"/>
      <c r="J50" s="312" t="str">
        <f>VLOOKUP(A50,MATERIALES!A6:D642,2,FALSE)</f>
        <v>u</v>
      </c>
      <c r="K50" s="397">
        <v>10</v>
      </c>
      <c r="L50" s="421"/>
      <c r="M50" s="402">
        <f>VLOOKUP(A50,MATERIALES!A6:D398,4,FALSE)</f>
        <v>939.76336226326453</v>
      </c>
      <c r="N50" s="272">
        <f>K50*M50</f>
        <v>9397.6336226326457</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264944.25259493926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2"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1">
        <v>80</v>
      </c>
      <c r="N71" s="395">
        <f>K71/M71</f>
        <v>1353.2750000000001</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80</v>
      </c>
      <c r="N72" s="395">
        <f>K72/M72</f>
        <v>1333.5780451800997</v>
      </c>
    </row>
    <row r="73" spans="1:15">
      <c r="A73" t="s">
        <v>30</v>
      </c>
      <c r="B73" s="49" t="str">
        <f>VLOOKUP(A73,'MANO DE OBRA'!A9:D70,3,FALSE)</f>
        <v>Oficial</v>
      </c>
      <c r="C73" s="47"/>
      <c r="D73" s="47"/>
      <c r="E73" s="47"/>
      <c r="F73" s="47"/>
      <c r="G73" s="47"/>
      <c r="H73" s="47"/>
      <c r="I73" s="292">
        <f>K73/J73*100</f>
        <v>57668.23979157189</v>
      </c>
      <c r="J73" s="293">
        <v>185</v>
      </c>
      <c r="K73" s="294">
        <f>VLOOKUP(A73,'MANO DE OBRA'!A9:D101,4,FALSE)</f>
        <v>106686.24361440798</v>
      </c>
      <c r="L73" s="50"/>
      <c r="M73" s="432">
        <v>80</v>
      </c>
      <c r="N73" s="395">
        <f>K73/M73</f>
        <v>1333.5780451800997</v>
      </c>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4020.4310903601995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280510.84747868869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56102.16949573774</v>
      </c>
      <c r="M84" s="858"/>
      <c r="N84" s="51"/>
    </row>
    <row r="85" spans="1:14">
      <c r="B85" s="89" t="s">
        <v>973</v>
      </c>
      <c r="C85" s="90"/>
      <c r="D85" s="90"/>
      <c r="E85" s="90"/>
      <c r="F85" s="90"/>
      <c r="G85" s="90"/>
      <c r="H85" s="90"/>
      <c r="I85" s="87"/>
      <c r="J85" s="88"/>
      <c r="K85" s="304">
        <v>0.05</v>
      </c>
      <c r="L85" s="857">
        <f>N79*K85</f>
        <v>14025.542373934435</v>
      </c>
      <c r="M85" s="858"/>
      <c r="N85" s="51"/>
    </row>
    <row r="86" spans="1:14" ht="15.75" thickBot="1">
      <c r="B86" s="91" t="s">
        <v>974</v>
      </c>
      <c r="C86" s="92"/>
      <c r="D86" s="92"/>
      <c r="E86" s="92"/>
      <c r="F86" s="92"/>
      <c r="G86" s="92"/>
      <c r="H86" s="92"/>
      <c r="I86" s="93"/>
      <c r="J86" s="94"/>
      <c r="K86" s="305">
        <v>0.05</v>
      </c>
      <c r="L86" s="859">
        <f>N79*K86</f>
        <v>14025.542373934435</v>
      </c>
      <c r="M86" s="860"/>
      <c r="N86" s="51"/>
    </row>
    <row r="87" spans="1:14" ht="15.75" thickBot="1">
      <c r="B87" s="822" t="s">
        <v>953</v>
      </c>
      <c r="C87" s="823"/>
      <c r="D87" s="823"/>
      <c r="E87" s="823"/>
      <c r="F87" s="823"/>
      <c r="G87" s="823"/>
      <c r="H87" s="823"/>
      <c r="I87" s="823"/>
      <c r="J87" s="823"/>
      <c r="K87" s="823"/>
      <c r="L87" s="823"/>
      <c r="M87" s="824"/>
      <c r="N87" s="52">
        <f>L84+L85+L86</f>
        <v>84153.254243606614</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364664.10172229528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ht="22.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1107</v>
      </c>
      <c r="C31" s="81" t="s">
        <v>2103</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282</v>
      </c>
      <c r="B36" s="871" t="str">
        <f>VLOOKUP(A36,EQUIPOS!A6:D154,3,FALSE)</f>
        <v>Piloteadora potencia 250KW, RPM 1800, fuerza elevadora 200KN</v>
      </c>
      <c r="C36" s="872"/>
      <c r="D36" s="872"/>
      <c r="E36" s="872"/>
      <c r="F36" s="872"/>
      <c r="G36" s="872"/>
      <c r="H36" s="873"/>
      <c r="I36" s="267"/>
      <c r="J36" s="268"/>
      <c r="K36" s="269">
        <f>VLOOKUP(A36,EQUIPOS!A6:D163,4,FALSE)</f>
        <v>600726.21911555307</v>
      </c>
      <c r="L36" s="270"/>
      <c r="M36" s="336">
        <v>2</v>
      </c>
      <c r="N36" s="272">
        <f>K36/M36</f>
        <v>300363.10955777654</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4716.7655451800993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305079.87510295666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3493.7084997081361</v>
      </c>
      <c r="N48" s="272">
        <f>K48*M48</f>
        <v>97823.837991827808</v>
      </c>
    </row>
    <row r="49" spans="1:14">
      <c r="A49" s="161" t="s">
        <v>829</v>
      </c>
      <c r="B49" s="43" t="str">
        <f>VLOOKUP(A49,MATERIALES!A6:D373,3,FALSE)</f>
        <v>Concreto Resistencia  28 (Mpa)</v>
      </c>
      <c r="C49" s="425"/>
      <c r="D49" s="425"/>
      <c r="E49" s="425"/>
      <c r="F49" s="425"/>
      <c r="G49" s="425"/>
      <c r="H49" s="425"/>
      <c r="I49" s="425"/>
      <c r="J49" s="311" t="str">
        <f>VLOOKUP(A49,MATERIALES!A5:D641,2,FALSE)</f>
        <v>m3</v>
      </c>
      <c r="K49" s="397">
        <v>0.35</v>
      </c>
      <c r="L49" s="421"/>
      <c r="M49" s="402">
        <f>VLOOKUP(A49,MATERIALES!A6:D397,4,FALSE)</f>
        <v>469784.38798353903</v>
      </c>
      <c r="N49" s="272">
        <f>K49*M49</f>
        <v>164424.53579423865</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3</v>
      </c>
      <c r="L50" s="421"/>
      <c r="M50" s="402">
        <f>VLOOKUP(A50,MATERIALES!A6:D398,4,FALSE)</f>
        <v>9093.454334347136</v>
      </c>
      <c r="N50" s="272">
        <f>K50*M50</f>
        <v>27280.363003041406</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289528.73678910785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909">
        <f>VLOOKUP(A60,TRANSPORTE!A2:D117,4,FALSE)</f>
        <v>1851.4131085764604</v>
      </c>
      <c r="M60" s="910"/>
      <c r="N60" s="287">
        <f>K60*L60</f>
        <v>647.99458800176114</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647.99458800176114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2"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8</v>
      </c>
      <c r="N71" s="395">
        <f>K71/M71</f>
        <v>33831.875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47167.655451800994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642424.26193186734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128484.85238637347</v>
      </c>
      <c r="M84" s="858"/>
      <c r="N84" s="51"/>
    </row>
    <row r="85" spans="1:14">
      <c r="B85" s="89" t="s">
        <v>973</v>
      </c>
      <c r="C85" s="90"/>
      <c r="D85" s="90"/>
      <c r="E85" s="90"/>
      <c r="F85" s="90"/>
      <c r="G85" s="90"/>
      <c r="H85" s="90"/>
      <c r="I85" s="87"/>
      <c r="J85" s="88"/>
      <c r="K85" s="304">
        <v>0.05</v>
      </c>
      <c r="L85" s="857">
        <f>N79*K85</f>
        <v>32121.213096593368</v>
      </c>
      <c r="M85" s="858"/>
      <c r="N85" s="51"/>
    </row>
    <row r="86" spans="1:14" ht="15.75" thickBot="1">
      <c r="B86" s="91" t="s">
        <v>974</v>
      </c>
      <c r="C86" s="92"/>
      <c r="D86" s="92"/>
      <c r="E86" s="92"/>
      <c r="F86" s="92"/>
      <c r="G86" s="92"/>
      <c r="H86" s="92"/>
      <c r="I86" s="93"/>
      <c r="J86" s="94"/>
      <c r="K86" s="305">
        <v>0.05</v>
      </c>
      <c r="L86" s="859">
        <f>N79*K86</f>
        <v>32121.213096593368</v>
      </c>
      <c r="M86" s="860"/>
      <c r="N86" s="51"/>
    </row>
    <row r="87" spans="1:14" ht="15.75" thickBot="1">
      <c r="B87" s="822" t="s">
        <v>953</v>
      </c>
      <c r="C87" s="823"/>
      <c r="D87" s="823"/>
      <c r="E87" s="823"/>
      <c r="F87" s="823"/>
      <c r="G87" s="823"/>
      <c r="H87" s="823"/>
      <c r="I87" s="823"/>
      <c r="J87" s="823"/>
      <c r="K87" s="823"/>
      <c r="L87" s="823"/>
      <c r="M87" s="824"/>
      <c r="N87" s="52">
        <f>L84+L85+L86</f>
        <v>192727.2785795602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835151.54051142756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1108</v>
      </c>
      <c r="C31" s="81" t="s">
        <v>2104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282</v>
      </c>
      <c r="B36" s="871" t="str">
        <f>VLOOKUP(A36,EQUIPOS!A6:D154,3,FALSE)</f>
        <v>Piloteadora potencia 250KW, RPM 1800, fuerza elevadora 200KN</v>
      </c>
      <c r="C36" s="872"/>
      <c r="D36" s="872"/>
      <c r="E36" s="872"/>
      <c r="F36" s="872"/>
      <c r="G36" s="872"/>
      <c r="H36" s="873"/>
      <c r="I36" s="267"/>
      <c r="J36" s="268"/>
      <c r="K36" s="269">
        <f>VLOOKUP(A36,EQUIPOS!A6:D163,4,FALSE)</f>
        <v>600726.21911555307</v>
      </c>
      <c r="L36" s="270"/>
      <c r="M36" s="336">
        <v>2</v>
      </c>
      <c r="N36" s="272">
        <f>K36/M36</f>
        <v>300363.10955777654</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4716.7655451800993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305079.87510295666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3493.7084997081361</v>
      </c>
      <c r="N48" s="272">
        <f>K48*M48</f>
        <v>97823.837991827808</v>
      </c>
    </row>
    <row r="49" spans="1:14">
      <c r="A49" s="161" t="s">
        <v>830</v>
      </c>
      <c r="B49" s="43" t="str">
        <f>VLOOKUP(A49,MATERIALES!A6:D373,3,FALSE)</f>
        <v>Concreto Resistencia  35 (Mpa)</v>
      </c>
      <c r="C49" s="425"/>
      <c r="D49" s="425"/>
      <c r="E49" s="425"/>
      <c r="F49" s="425"/>
      <c r="G49" s="425"/>
      <c r="H49" s="425"/>
      <c r="I49" s="425"/>
      <c r="J49" s="311" t="str">
        <f>VLOOKUP(A49,MATERIALES!A5:D641,2,FALSE)</f>
        <v>m3</v>
      </c>
      <c r="K49" s="397">
        <v>0.35</v>
      </c>
      <c r="L49" s="421"/>
      <c r="M49" s="402">
        <f>VLOOKUP(A49,MATERIALES!A6:D397,4,FALSE)</f>
        <v>520045.1438052897</v>
      </c>
      <c r="N49" s="272">
        <f>K49*M49</f>
        <v>182015.80033185138</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2</v>
      </c>
      <c r="L50" s="421"/>
      <c r="M50" s="402">
        <f>VLOOKUP(A50,MATERIALES!A6:D398,4,FALSE)</f>
        <v>9093.454334347136</v>
      </c>
      <c r="N50" s="272">
        <f>K50*M50</f>
        <v>18186.908668694272</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298026.54699237348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909">
        <f>VLOOKUP(A60,TRANSPORTE!A2:D117,4,FALSE)</f>
        <v>1851.4131085764604</v>
      </c>
      <c r="M60" s="910"/>
      <c r="N60" s="287">
        <f>K60*L60</f>
        <v>647.99458800176114</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647.99458800176114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2"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8</v>
      </c>
      <c r="N71" s="395">
        <f>K71/M71</f>
        <v>33831.875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47167.655451800994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650922.07213513297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130184.4144270266</v>
      </c>
      <c r="M84" s="858"/>
      <c r="N84" s="51"/>
    </row>
    <row r="85" spans="1:14">
      <c r="B85" s="89" t="s">
        <v>973</v>
      </c>
      <c r="C85" s="90"/>
      <c r="D85" s="90"/>
      <c r="E85" s="90"/>
      <c r="F85" s="90"/>
      <c r="G85" s="90"/>
      <c r="H85" s="90"/>
      <c r="I85" s="87"/>
      <c r="J85" s="88"/>
      <c r="K85" s="304">
        <v>0.05</v>
      </c>
      <c r="L85" s="857">
        <f>N79*K85</f>
        <v>32546.103606756649</v>
      </c>
      <c r="M85" s="858"/>
      <c r="N85" s="51"/>
    </row>
    <row r="86" spans="1:14" ht="15.75" thickBot="1">
      <c r="B86" s="91" t="s">
        <v>974</v>
      </c>
      <c r="C86" s="92"/>
      <c r="D86" s="92"/>
      <c r="E86" s="92"/>
      <c r="F86" s="92"/>
      <c r="G86" s="92"/>
      <c r="H86" s="92"/>
      <c r="I86" s="93"/>
      <c r="J86" s="94"/>
      <c r="K86" s="305">
        <v>0.05</v>
      </c>
      <c r="L86" s="859">
        <f>N79*K86</f>
        <v>32546.103606756649</v>
      </c>
      <c r="M86" s="860"/>
      <c r="N86" s="51"/>
    </row>
    <row r="87" spans="1:14" ht="15.75" thickBot="1">
      <c r="B87" s="822" t="s">
        <v>953</v>
      </c>
      <c r="C87" s="823"/>
      <c r="D87" s="823"/>
      <c r="E87" s="823"/>
      <c r="F87" s="823"/>
      <c r="G87" s="823"/>
      <c r="H87" s="823"/>
      <c r="I87" s="823"/>
      <c r="J87" s="823"/>
      <c r="K87" s="823"/>
      <c r="L87" s="823"/>
      <c r="M87" s="824"/>
      <c r="N87" s="52">
        <f>L84+L85+L86</f>
        <v>195276.6216405399</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846198.69377567293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6.5" customHeight="1" thickBot="1">
      <c r="A31" t="s">
        <v>1845</v>
      </c>
      <c r="B31" s="80" t="s">
        <v>1109</v>
      </c>
      <c r="C31" s="81" t="s">
        <v>2105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195</v>
      </c>
      <c r="B36" s="871" t="str">
        <f>VLOOKUP(A36,EQUIPOS!A6:D154,3,FALSE)</f>
        <v xml:space="preserve">Equipo de oxicorte, Capacidad de corte: hasta 6´´ (152mm) </v>
      </c>
      <c r="C36" s="872"/>
      <c r="D36" s="872"/>
      <c r="E36" s="872"/>
      <c r="F36" s="872"/>
      <c r="G36" s="872"/>
      <c r="H36" s="873"/>
      <c r="I36" s="267"/>
      <c r="J36" s="268"/>
      <c r="K36" s="269">
        <f>VLOOKUP(A36,EQUIPOS!A6:D163,4,FALSE)</f>
        <v>15843.120094430027</v>
      </c>
      <c r="L36" s="270"/>
      <c r="M36" s="336">
        <v>1.1299999999999999</v>
      </c>
      <c r="N36" s="272">
        <f>K36/M36</f>
        <v>14020.460260557547</v>
      </c>
    </row>
    <row r="37" spans="1:14">
      <c r="A37" s="113" t="s">
        <v>332</v>
      </c>
      <c r="B37" s="871" t="str">
        <f>VLOOKUP(A37,EQUIPOS!A7:D154,3,FALSE)</f>
        <v xml:space="preserve">Taladro de 1/2´´, pulidora, lijadora y circular
</v>
      </c>
      <c r="C37" s="872"/>
      <c r="D37" s="872"/>
      <c r="E37" s="872"/>
      <c r="F37" s="872"/>
      <c r="G37" s="872"/>
      <c r="H37" s="873"/>
      <c r="I37" s="421"/>
      <c r="J37" s="422"/>
      <c r="K37" s="269">
        <f>VLOOKUP(A37,EQUIPOS!A7:D164,4,FALSE)</f>
        <v>2681.8134781944336</v>
      </c>
      <c r="L37" s="335"/>
      <c r="M37" s="336">
        <v>0.53</v>
      </c>
      <c r="N37" s="272">
        <f>K37/M37</f>
        <v>5060.0254305555345</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2680.2873935734665</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21760.773084686549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394</v>
      </c>
      <c r="B48" s="43" t="str">
        <f>VLOOKUP(A48,MATERIALES!A5:D373,3,FALSE)</f>
        <v>Botella de gas propano (40 lb) (5% de oxígeno)</v>
      </c>
      <c r="C48" s="281"/>
      <c r="D48" s="281"/>
      <c r="E48" s="281"/>
      <c r="F48" s="281"/>
      <c r="G48" s="281"/>
      <c r="H48" s="281"/>
      <c r="I48" s="281"/>
      <c r="J48" s="311" t="str">
        <f>VLOOKUP(A48,MATERIALES!A4:D640,2,FALSE)</f>
        <v>u</v>
      </c>
      <c r="K48" s="282">
        <v>0.02</v>
      </c>
      <c r="L48" s="267"/>
      <c r="M48" s="402">
        <f>VLOOKUP(A48,MATERIALES!A5:D396,4,FALSE)</f>
        <v>70095.290785283491</v>
      </c>
      <c r="N48" s="272">
        <f>K48*M48</f>
        <v>1401.9058157056697</v>
      </c>
    </row>
    <row r="49" spans="1:14">
      <c r="A49" s="161" t="s">
        <v>476</v>
      </c>
      <c r="B49" s="43" t="str">
        <f>VLOOKUP(A49,MATERIALES!A6:D373,3,FALSE)</f>
        <v>Grata de limpieza</v>
      </c>
      <c r="C49" s="425"/>
      <c r="D49" s="425"/>
      <c r="E49" s="425"/>
      <c r="F49" s="425"/>
      <c r="G49" s="425"/>
      <c r="H49" s="425"/>
      <c r="I49" s="425"/>
      <c r="J49" s="312" t="str">
        <f>VLOOKUP(A49,MATERIALES!A5:D641,2,FALSE)</f>
        <v>u</v>
      </c>
      <c r="K49" s="397">
        <v>0.5</v>
      </c>
      <c r="L49" s="421"/>
      <c r="M49" s="402">
        <f>VLOOKUP(A49,MATERIALES!A6:D397,4,FALSE)</f>
        <v>13841.609884906004</v>
      </c>
      <c r="N49" s="272">
        <f>K49*M49</f>
        <v>6920.8049424530018</v>
      </c>
    </row>
    <row r="50" spans="1:14">
      <c r="A50" s="161" t="s">
        <v>396</v>
      </c>
      <c r="B50" s="43" t="str">
        <f>VLOOKUP(A50,MATERIALES!A6:D373,3,FALSE)</f>
        <v>Botella de oxígeno (1800 lb)</v>
      </c>
      <c r="C50" s="425"/>
      <c r="D50" s="425"/>
      <c r="E50" s="425"/>
      <c r="F50" s="425"/>
      <c r="G50" s="425"/>
      <c r="H50" s="425"/>
      <c r="I50" s="425"/>
      <c r="J50" s="312" t="str">
        <f>VLOOKUP(A50,MATERIALES!A6:D642,2,FALSE)</f>
        <v>u</v>
      </c>
      <c r="K50" s="397">
        <v>0.08</v>
      </c>
      <c r="L50" s="421"/>
      <c r="M50" s="402">
        <f>VLOOKUP(A50,MATERIALES!A6:D398,4,FALSE)</f>
        <v>64543.74271630674</v>
      </c>
      <c r="N50" s="272">
        <f>K50*M50</f>
        <v>5163.4994173045397</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13486.210175463211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6</v>
      </c>
      <c r="N71" s="395">
        <f>K71/M71</f>
        <v>9021.8333333333339</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6</v>
      </c>
      <c r="N72" s="395">
        <f>K72/M72</f>
        <v>17781.040602401332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26802.873935734664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62049.857195884426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12409.971439176887</v>
      </c>
      <c r="M84" s="858"/>
      <c r="N84" s="51"/>
    </row>
    <row r="85" spans="1:14">
      <c r="B85" s="89" t="s">
        <v>973</v>
      </c>
      <c r="C85" s="90"/>
      <c r="D85" s="90"/>
      <c r="E85" s="90"/>
      <c r="F85" s="90"/>
      <c r="G85" s="90"/>
      <c r="H85" s="90"/>
      <c r="I85" s="87"/>
      <c r="J85" s="88"/>
      <c r="K85" s="304">
        <v>0.05</v>
      </c>
      <c r="L85" s="857">
        <f>N79*K85</f>
        <v>3102.4928597942217</v>
      </c>
      <c r="M85" s="858"/>
      <c r="N85" s="51"/>
    </row>
    <row r="86" spans="1:14" ht="15.75" thickBot="1">
      <c r="B86" s="91" t="s">
        <v>974</v>
      </c>
      <c r="C86" s="92"/>
      <c r="D86" s="92"/>
      <c r="E86" s="92"/>
      <c r="F86" s="92"/>
      <c r="G86" s="92"/>
      <c r="H86" s="92"/>
      <c r="I86" s="93"/>
      <c r="J86" s="94"/>
      <c r="K86" s="305">
        <v>0.05</v>
      </c>
      <c r="L86" s="859">
        <f>N79*K86</f>
        <v>3102.4928597942217</v>
      </c>
      <c r="M86" s="860"/>
      <c r="N86" s="51"/>
    </row>
    <row r="87" spans="1:14" ht="15.75" thickBot="1">
      <c r="B87" s="822" t="s">
        <v>953</v>
      </c>
      <c r="C87" s="823"/>
      <c r="D87" s="823"/>
      <c r="E87" s="823"/>
      <c r="F87" s="823"/>
      <c r="G87" s="823"/>
      <c r="H87" s="823"/>
      <c r="I87" s="823"/>
      <c r="J87" s="823"/>
      <c r="K87" s="823"/>
      <c r="L87" s="823"/>
      <c r="M87" s="824"/>
      <c r="N87" s="52">
        <f>L84+L85+L86</f>
        <v>18614.95715876533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80664.814354649759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7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6.5" customHeight="1" thickBot="1">
      <c r="A31" t="s">
        <v>1845</v>
      </c>
      <c r="B31" s="80" t="s">
        <v>1110</v>
      </c>
      <c r="C31" s="81" t="s">
        <v>1658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123</v>
      </c>
      <c r="B36" s="871" t="str">
        <f>VLOOKUP(A36,EQUIPOS!A6:D154,3,FALSE)</f>
        <v>Bomba de inyección de lechada</v>
      </c>
      <c r="C36" s="872"/>
      <c r="D36" s="872"/>
      <c r="E36" s="872"/>
      <c r="F36" s="872"/>
      <c r="G36" s="872"/>
      <c r="H36" s="873"/>
      <c r="I36" s="267"/>
      <c r="J36" s="268"/>
      <c r="K36" s="269">
        <f>VLOOKUP(A36,EQUIPOS!A6:D163,4,FALSE)</f>
        <v>22891.959849867682</v>
      </c>
      <c r="L36" s="270"/>
      <c r="M36" s="336">
        <v>12</v>
      </c>
      <c r="N36" s="272">
        <f t="shared" ref="N36:N42" si="0">K36/M36</f>
        <v>1907.6633208223068</v>
      </c>
    </row>
    <row r="37" spans="1:14">
      <c r="A37" s="113" t="s">
        <v>288</v>
      </c>
      <c r="B37" s="871" t="str">
        <f>VLOOKUP(A37,EQUIPOS!A7:D154,3,FALSE)</f>
        <v xml:space="preserve">Planta eléctrica </v>
      </c>
      <c r="C37" s="872"/>
      <c r="D37" s="872"/>
      <c r="E37" s="872"/>
      <c r="F37" s="872"/>
      <c r="G37" s="872"/>
      <c r="H37" s="873"/>
      <c r="I37" s="267"/>
      <c r="J37" s="268"/>
      <c r="K37" s="269">
        <f>VLOOKUP(A37,EQUIPOS!A7:D164,4,FALSE)</f>
        <v>13709.012459901347</v>
      </c>
      <c r="L37" s="270"/>
      <c r="M37" s="336">
        <v>1.3</v>
      </c>
      <c r="N37" s="272">
        <f t="shared" si="0"/>
        <v>10545.394199924112</v>
      </c>
    </row>
    <row r="38" spans="1:14">
      <c r="A38" s="113" t="s">
        <v>125</v>
      </c>
      <c r="B38" s="871" t="str">
        <f>VLOOKUP(A38,EQUIPOS!A8:D154,3,FALSE)</f>
        <v>Bomba para gato de tensionamiento</v>
      </c>
      <c r="C38" s="872"/>
      <c r="D38" s="872"/>
      <c r="E38" s="872"/>
      <c r="F38" s="872"/>
      <c r="G38" s="872"/>
      <c r="H38" s="873"/>
      <c r="I38" s="267"/>
      <c r="J38" s="268"/>
      <c r="K38" s="269">
        <f>VLOOKUP(A38,EQUIPOS!A8:D165,4,FALSE)</f>
        <v>40060.929737268445</v>
      </c>
      <c r="L38" s="270"/>
      <c r="M38" s="336">
        <v>12</v>
      </c>
      <c r="N38" s="272">
        <f t="shared" si="0"/>
        <v>3338.4108114390369</v>
      </c>
    </row>
    <row r="39" spans="1:14">
      <c r="A39" s="113" t="s">
        <v>180</v>
      </c>
      <c r="B39" s="871" t="str">
        <f>VLOOKUP(A39,EQUIPOS!A9:D154,3,FALSE)</f>
        <v>Compresor 120 HP, con martillo.</v>
      </c>
      <c r="C39" s="872"/>
      <c r="D39" s="872"/>
      <c r="E39" s="872"/>
      <c r="F39" s="872"/>
      <c r="G39" s="872"/>
      <c r="H39" s="873"/>
      <c r="I39" s="267"/>
      <c r="J39" s="268"/>
      <c r="K39" s="269">
        <f>VLOOKUP(A39,EQUIPOS!A9:D166,4,FALSE)</f>
        <v>107272.53912777735</v>
      </c>
      <c r="L39" s="270"/>
      <c r="M39" s="336">
        <v>1.3</v>
      </c>
      <c r="N39" s="272">
        <f t="shared" si="0"/>
        <v>82517.337790597958</v>
      </c>
    </row>
    <row r="40" spans="1:14">
      <c r="A40" s="113" t="s">
        <v>197</v>
      </c>
      <c r="B40" s="871" t="str">
        <f>VLOOKUP(A40,EQUIPOS!A10:D154,3,FALSE)</f>
        <v>Equipo de perforación (TRACKDRILL), potencia 40 HP, 2100 golpes / minuto</v>
      </c>
      <c r="C40" s="872"/>
      <c r="D40" s="872"/>
      <c r="E40" s="872"/>
      <c r="F40" s="872"/>
      <c r="G40" s="872"/>
      <c r="H40" s="873"/>
      <c r="I40" s="267"/>
      <c r="J40" s="268"/>
      <c r="K40" s="269">
        <f>VLOOKUP(A40,EQUIPOS!A10:D167,4,FALSE)</f>
        <v>140097.93610087724</v>
      </c>
      <c r="L40" s="270"/>
      <c r="M40" s="336">
        <v>1.3</v>
      </c>
      <c r="N40" s="272">
        <f t="shared" si="0"/>
        <v>107767.64315452095</v>
      </c>
    </row>
    <row r="41" spans="1:14">
      <c r="A41" s="113" t="s">
        <v>195</v>
      </c>
      <c r="B41" s="871" t="str">
        <f>VLOOKUP(A41,EQUIPOS!A11:D155,3,FALSE)</f>
        <v xml:space="preserve">Equipo de oxicorte, Capacidad de corte: hasta 6´´ (152mm) </v>
      </c>
      <c r="C41" s="872"/>
      <c r="D41" s="872"/>
      <c r="E41" s="872"/>
      <c r="F41" s="872"/>
      <c r="G41" s="872"/>
      <c r="H41" s="873"/>
      <c r="I41" s="267"/>
      <c r="J41" s="268"/>
      <c r="K41" s="269">
        <f>VLOOKUP(A41,EQUIPOS!A11:D168,4,FALSE)</f>
        <v>15843.120094430027</v>
      </c>
      <c r="L41" s="270"/>
      <c r="M41" s="336">
        <v>15</v>
      </c>
      <c r="N41" s="272">
        <f t="shared" si="0"/>
        <v>1056.2080062953351</v>
      </c>
    </row>
    <row r="42" spans="1:14">
      <c r="A42" s="113" t="s">
        <v>240</v>
      </c>
      <c r="B42" s="871" t="str">
        <f>VLOOKUP(A42,EQUIPOS!A12:D156,3,FALSE)</f>
        <v>Gato para tensionamiento, fuerza Max 200 ton, área de tensión 314 cm2.</v>
      </c>
      <c r="C42" s="872"/>
      <c r="D42" s="872"/>
      <c r="E42" s="872"/>
      <c r="F42" s="872"/>
      <c r="G42" s="872"/>
      <c r="H42" s="873"/>
      <c r="I42" s="267"/>
      <c r="J42" s="268"/>
      <c r="K42" s="269">
        <f>VLOOKUP(A42,EQUIPOS!A12:D169,4,FALSE)</f>
        <v>160908.80869166602</v>
      </c>
      <c r="L42" s="270"/>
      <c r="M42" s="336">
        <v>12</v>
      </c>
      <c r="N42" s="272">
        <f t="shared" si="0"/>
        <v>13409.067390972168</v>
      </c>
    </row>
    <row r="43" spans="1:14">
      <c r="A43" s="113"/>
      <c r="B43" s="871"/>
      <c r="C43" s="872"/>
      <c r="D43" s="872"/>
      <c r="E43" s="872"/>
      <c r="F43" s="872"/>
      <c r="G43" s="872"/>
      <c r="H43" s="873"/>
      <c r="I43" s="421"/>
      <c r="J43" s="422"/>
      <c r="K43" s="269"/>
      <c r="L43" s="335"/>
      <c r="M43" s="336"/>
      <c r="N43" s="272"/>
    </row>
    <row r="44" spans="1:14">
      <c r="A44" s="113"/>
      <c r="B44" s="871"/>
      <c r="C44" s="872"/>
      <c r="D44" s="872"/>
      <c r="E44" s="872"/>
      <c r="F44" s="872"/>
      <c r="G44" s="872"/>
      <c r="H44" s="873"/>
      <c r="I44" s="328"/>
      <c r="J44" s="330"/>
      <c r="K44" s="269"/>
      <c r="L44" s="423"/>
      <c r="M44" s="424"/>
      <c r="N44" s="272"/>
    </row>
    <row r="45" spans="1:14">
      <c r="B45" s="871"/>
      <c r="C45" s="872"/>
      <c r="D45" s="872"/>
      <c r="E45" s="872"/>
      <c r="F45" s="872"/>
      <c r="G45" s="872"/>
      <c r="H45" s="873"/>
      <c r="I45" s="36"/>
      <c r="J45" s="37"/>
      <c r="K45" s="269"/>
      <c r="L45" s="276"/>
      <c r="M45" s="336"/>
      <c r="N45" s="272"/>
    </row>
    <row r="46" spans="1:14">
      <c r="B46" s="320"/>
      <c r="C46" s="321"/>
      <c r="D46" s="321"/>
      <c r="E46" s="321"/>
      <c r="F46" s="323"/>
      <c r="G46" s="323"/>
      <c r="H46" s="125"/>
      <c r="I46" s="36"/>
      <c r="J46" s="37"/>
      <c r="K46" s="269"/>
      <c r="L46" s="276"/>
      <c r="M46" s="277"/>
      <c r="N46" s="273"/>
    </row>
    <row r="47" spans="1:14">
      <c r="B47" s="337" t="s">
        <v>952</v>
      </c>
      <c r="C47" s="338"/>
      <c r="D47" s="338"/>
      <c r="E47" s="38"/>
      <c r="F47" s="39"/>
      <c r="G47" s="39"/>
      <c r="H47" s="40"/>
      <c r="I47" s="36"/>
      <c r="J47" s="37"/>
      <c r="K47" s="279"/>
      <c r="L47" s="276"/>
      <c r="M47" s="401">
        <v>0.1</v>
      </c>
      <c r="N47" s="344">
        <f>N91*M47</f>
        <v>4133.620069507846</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224675.34474407972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s="161" t="s">
        <v>788</v>
      </c>
      <c r="B54" s="43" t="str">
        <f>VLOOKUP(A54,MATERIALES!A5:D373,3,FALSE)</f>
        <v>Alambre negro para amarre calibre 18</v>
      </c>
      <c r="C54" s="281"/>
      <c r="D54" s="281"/>
      <c r="E54" s="281"/>
      <c r="F54" s="281"/>
      <c r="G54" s="281"/>
      <c r="H54" s="281"/>
      <c r="I54" s="281"/>
      <c r="J54" s="311" t="str">
        <f>VLOOKUP(A54,MATERIALES!A8:D646,2,FALSE)</f>
        <v>kg</v>
      </c>
      <c r="K54" s="282">
        <v>0.2</v>
      </c>
      <c r="L54" s="267"/>
      <c r="M54" s="402">
        <f>VLOOKUP(A54,MATERIALES!A5:D396,4,FALSE)</f>
        <v>5115.0072220837264</v>
      </c>
      <c r="N54" s="272">
        <f>K54*M54</f>
        <v>1023.0014444167454</v>
      </c>
    </row>
    <row r="55" spans="1:14">
      <c r="A55" s="161" t="s">
        <v>691</v>
      </c>
      <c r="B55" s="43" t="str">
        <f>VLOOKUP(A55,MATERIALES!A6:D373,3,FALSE)</f>
        <v>Torón de tensionmiento 1/2´´ o 5/8´´</v>
      </c>
      <c r="C55" s="425"/>
      <c r="D55" s="425"/>
      <c r="E55" s="425"/>
      <c r="F55" s="425"/>
      <c r="G55" s="425"/>
      <c r="H55" s="425"/>
      <c r="I55" s="425"/>
      <c r="J55" s="312" t="str">
        <f>VLOOKUP(A55,MATERIALES!A9:D647,2,FALSE)</f>
        <v>kg</v>
      </c>
      <c r="K55" s="397">
        <v>5.53</v>
      </c>
      <c r="L55" s="421"/>
      <c r="M55" s="402">
        <f>VLOOKUP(A55,MATERIALES!A6:D397,4,FALSE)</f>
        <v>5654.1488028989988</v>
      </c>
      <c r="N55" s="272">
        <f t="shared" ref="N55:N67" si="1">K55*M55</f>
        <v>31267.442880031464</v>
      </c>
    </row>
    <row r="56" spans="1:14">
      <c r="A56" s="161" t="s">
        <v>484</v>
      </c>
      <c r="B56" s="43" t="str">
        <f>VLOOKUP(A56,MATERIALES!A6:D373,3,FALSE)</f>
        <v>Limpiador 1/4 de galón (anclajes)</v>
      </c>
      <c r="C56" s="425"/>
      <c r="D56" s="425"/>
      <c r="E56" s="425"/>
      <c r="F56" s="425"/>
      <c r="G56" s="425"/>
      <c r="H56" s="425"/>
      <c r="I56" s="425"/>
      <c r="J56" s="312" t="str">
        <f>VLOOKUP(A56,MATERIALES!A10:D648,2,FALSE)</f>
        <v>u</v>
      </c>
      <c r="K56" s="397">
        <v>8.0000000000000002E-3</v>
      </c>
      <c r="L56" s="421"/>
      <c r="M56" s="402">
        <f>VLOOKUP(A56,MATERIALES!A6:D398,4,FALSE)</f>
        <v>42012.950312945948</v>
      </c>
      <c r="N56" s="272">
        <f t="shared" si="1"/>
        <v>336.10360250356757</v>
      </c>
    </row>
    <row r="57" spans="1:14">
      <c r="A57" s="161" t="s">
        <v>664</v>
      </c>
      <c r="B57" s="43" t="str">
        <f>VLOOKUP(A57,MATERIALES!A6:D373,3,FALSE)</f>
        <v>Soldadura en PVC 1/8 de galón (anclajes)</v>
      </c>
      <c r="C57" s="425"/>
      <c r="D57" s="425"/>
      <c r="E57" s="425"/>
      <c r="F57" s="425"/>
      <c r="G57" s="425"/>
      <c r="H57" s="425"/>
      <c r="I57" s="425"/>
      <c r="J57" s="312" t="str">
        <f>VLOOKUP(A57,MATERIALES!A11:D649,2,FALSE)</f>
        <v>u</v>
      </c>
      <c r="K57" s="397">
        <v>2.1999999999999999E-2</v>
      </c>
      <c r="L57" s="421"/>
      <c r="M57" s="402">
        <f>VLOOKUP(A57,MATERIALES!A6:D399,4,FALSE)</f>
        <v>29450.686878192315</v>
      </c>
      <c r="N57" s="272">
        <f t="shared" si="1"/>
        <v>647.91511132023084</v>
      </c>
    </row>
    <row r="58" spans="1:14">
      <c r="A58" s="161" t="s">
        <v>731</v>
      </c>
      <c r="B58" s="43" t="str">
        <f>VLOOKUP(A58,MATERIALES!A7:D373,3,FALSE)</f>
        <v>Unión en PVC RD21 de 1´´ (para anclajes)</v>
      </c>
      <c r="C58" s="425"/>
      <c r="D58" s="425"/>
      <c r="E58" s="425"/>
      <c r="F58" s="425"/>
      <c r="G58" s="425"/>
      <c r="H58" s="425"/>
      <c r="I58" s="425"/>
      <c r="J58" s="312" t="str">
        <f>VLOOKUP(A58,MATERIALES!A11:D650,2,FALSE)</f>
        <v>u</v>
      </c>
      <c r="K58" s="397">
        <v>0.3</v>
      </c>
      <c r="L58" s="421"/>
      <c r="M58" s="402">
        <f>VLOOKUP(A58,MATERIALES!A7:D400,4,FALSE)</f>
        <v>924.19364462295471</v>
      </c>
      <c r="N58" s="272">
        <f t="shared" si="1"/>
        <v>277.2580933868864</v>
      </c>
    </row>
    <row r="59" spans="1:14">
      <c r="A59" s="161" t="s">
        <v>684</v>
      </c>
      <c r="B59" s="43" t="str">
        <f>VLOOKUP(A59,MATERIALES!A8:D373,3,FALSE)</f>
        <v>Tapón en PVC RD21 de 1´´ (para anclaje)</v>
      </c>
      <c r="C59" s="425"/>
      <c r="D59" s="425"/>
      <c r="E59" s="425"/>
      <c r="F59" s="425"/>
      <c r="G59" s="425"/>
      <c r="H59" s="425"/>
      <c r="I59" s="425"/>
      <c r="J59" s="312" t="str">
        <f>VLOOKUP(A59,MATERIALES!A12:D651,2,FALSE)</f>
        <v>u</v>
      </c>
      <c r="K59" s="397">
        <v>0.1</v>
      </c>
      <c r="L59" s="421"/>
      <c r="M59" s="402">
        <f>VLOOKUP(A59,MATERIALES!A8:D401,4,FALSE)</f>
        <v>1334.8325090657036</v>
      </c>
      <c r="N59" s="272">
        <f t="shared" si="1"/>
        <v>133.48325090657036</v>
      </c>
    </row>
    <row r="60" spans="1:14">
      <c r="A60" s="161" t="s">
        <v>432</v>
      </c>
      <c r="B60" s="43" t="str">
        <f>VLOOKUP(A60,MATERIALES!A9:D373,3,FALSE)</f>
        <v>Anclajes o Cuñas para el tensionamiento</v>
      </c>
      <c r="C60" s="425"/>
      <c r="D60" s="425"/>
      <c r="E60" s="425"/>
      <c r="F60" s="425"/>
      <c r="G60" s="425"/>
      <c r="H60" s="425"/>
      <c r="I60" s="425"/>
      <c r="J60" s="312" t="str">
        <f>VLOOKUP(A60,MATERIALES!A13:D652,2,FALSE)</f>
        <v>u</v>
      </c>
      <c r="K60" s="397">
        <v>0.5</v>
      </c>
      <c r="L60" s="421"/>
      <c r="M60" s="402">
        <f>VLOOKUP(A60,MATERIALES!A9:D402,4,FALSE)</f>
        <v>19849.671329326273</v>
      </c>
      <c r="N60" s="272">
        <f t="shared" si="1"/>
        <v>9924.8356646631364</v>
      </c>
    </row>
    <row r="61" spans="1:14">
      <c r="A61" s="161" t="s">
        <v>702</v>
      </c>
      <c r="B61" s="43" t="str">
        <f>VLOOKUP(A61,MATERIALES!A10:D373,3,FALSE)</f>
        <v>Trompetas de 12 torones (tensionamiento)</v>
      </c>
      <c r="C61" s="425"/>
      <c r="D61" s="425"/>
      <c r="E61" s="425"/>
      <c r="F61" s="425"/>
      <c r="G61" s="425"/>
      <c r="H61" s="425"/>
      <c r="I61" s="425"/>
      <c r="J61" s="312" t="s">
        <v>92</v>
      </c>
      <c r="K61" s="397">
        <v>0.1</v>
      </c>
      <c r="L61" s="421"/>
      <c r="M61" s="402">
        <f>VLOOKUP(A61,MATERIALES!A10:D403,4,FALSE)</f>
        <v>78436.27701042869</v>
      </c>
      <c r="N61" s="272">
        <f t="shared" si="1"/>
        <v>7843.6277010428694</v>
      </c>
    </row>
    <row r="62" spans="1:14">
      <c r="A62" s="161" t="s">
        <v>492</v>
      </c>
      <c r="B62" s="43" t="str">
        <f>VLOOKUP(A62,MATERIALES!A11:D373,3,FALSE)</f>
        <v>Lechada Para Ductos (Acero De Preesfuerzo)</v>
      </c>
      <c r="C62" s="425"/>
      <c r="D62" s="425"/>
      <c r="E62" s="425"/>
      <c r="F62" s="425"/>
      <c r="G62" s="425"/>
      <c r="H62" s="425"/>
      <c r="I62" s="425"/>
      <c r="J62" s="312" t="s">
        <v>422</v>
      </c>
      <c r="K62" s="397">
        <v>10</v>
      </c>
      <c r="L62" s="421"/>
      <c r="M62" s="402">
        <f>VLOOKUP(A62,MATERIALES!A11:D404,4,FALSE)</f>
        <v>1154.8899682517106</v>
      </c>
      <c r="N62" s="272">
        <f t="shared" si="1"/>
        <v>11548.899682517105</v>
      </c>
    </row>
    <row r="63" spans="1:14">
      <c r="A63" s="161" t="s">
        <v>445</v>
      </c>
      <c r="B63" s="43" t="str">
        <f>VLOOKUP(A63,MATERIALES!A11:D373,3,FALSE)</f>
        <v>Ductos para tensionimiento</v>
      </c>
      <c r="C63" s="425"/>
      <c r="D63" s="425"/>
      <c r="E63" s="425"/>
      <c r="F63" s="425"/>
      <c r="G63" s="425"/>
      <c r="H63" s="425"/>
      <c r="I63" s="425"/>
      <c r="J63" s="312" t="str">
        <f>VLOOKUP(A63,MATERIALES!A14:D655,2,FALSE)</f>
        <v>m</v>
      </c>
      <c r="K63" s="397">
        <v>1</v>
      </c>
      <c r="L63" s="421"/>
      <c r="M63" s="402">
        <f>VLOOKUP(A63,MATERIALES!A11:D405,4,FALSE)</f>
        <v>18887.263022449853</v>
      </c>
      <c r="N63" s="272">
        <f t="shared" si="1"/>
        <v>18887.263022449853</v>
      </c>
    </row>
    <row r="64" spans="1:14">
      <c r="A64" s="161" t="s">
        <v>591</v>
      </c>
      <c r="B64" s="43" t="str">
        <f>VLOOKUP(A64,MATERIALES!A12:D373,3,FALSE)</f>
        <v>Oxigeno industrial</v>
      </c>
      <c r="C64" s="425"/>
      <c r="D64" s="425"/>
      <c r="E64" s="425"/>
      <c r="F64" s="425"/>
      <c r="G64" s="425"/>
      <c r="H64" s="425"/>
      <c r="I64" s="425"/>
      <c r="J64" s="312" t="str">
        <f>VLOOKUP(A64,MATERIALES!A15:D656,2,FALSE)</f>
        <v>kg</v>
      </c>
      <c r="K64" s="397">
        <v>0.5</v>
      </c>
      <c r="L64" s="421"/>
      <c r="M64" s="402">
        <f>VLOOKUP(A64,MATERIALES!A12:D406,4,FALSE)</f>
        <v>12270.705912674424</v>
      </c>
      <c r="N64" s="272">
        <f t="shared" si="1"/>
        <v>6135.3529563372122</v>
      </c>
    </row>
    <row r="65" spans="1:14">
      <c r="A65" s="161" t="s">
        <v>507</v>
      </c>
      <c r="B65" s="43" t="str">
        <f>VLOOKUP(A65,MATERIALES!A13:D374,3,FALSE)</f>
        <v>Manguera de polietileno de 3´´</v>
      </c>
      <c r="C65" s="425"/>
      <c r="D65" s="425"/>
      <c r="E65" s="425"/>
      <c r="F65" s="425"/>
      <c r="G65" s="425"/>
      <c r="H65" s="425"/>
      <c r="I65" s="425"/>
      <c r="J65" s="312" t="str">
        <f>VLOOKUP(A65,MATERIALES!A16:D657,2,FALSE)</f>
        <v>m</v>
      </c>
      <c r="K65" s="397">
        <v>0.55000000000000004</v>
      </c>
      <c r="L65" s="421"/>
      <c r="M65" s="402">
        <f>VLOOKUP(A65,MATERIALES!A13:D407,4,FALSE)</f>
        <v>11719.40192940071</v>
      </c>
      <c r="N65" s="272">
        <f t="shared" si="1"/>
        <v>6445.6710611703911</v>
      </c>
    </row>
    <row r="66" spans="1:14">
      <c r="A66" s="161" t="s">
        <v>898</v>
      </c>
      <c r="B66" s="43" t="str">
        <f>VLOOKUP(A66,MATERIALES!A13:D375,3,FALSE)</f>
        <v>Alambre Negro Para Amarre</v>
      </c>
      <c r="C66" s="425"/>
      <c r="D66" s="425"/>
      <c r="E66" s="425"/>
      <c r="F66" s="425"/>
      <c r="G66" s="425"/>
      <c r="H66" s="425"/>
      <c r="I66" s="425"/>
      <c r="J66" s="312" t="str">
        <f>VLOOKUP(A66,MATERIALES!A17:D658,2,FALSE)</f>
        <v>kg</v>
      </c>
      <c r="K66" s="397">
        <v>0.05</v>
      </c>
      <c r="L66" s="421"/>
      <c r="M66" s="402">
        <f>VLOOKUP(A66,MATERIALES!A13:D408,4,FALSE)</f>
        <v>4908.4478130320522</v>
      </c>
      <c r="N66" s="272">
        <f t="shared" si="1"/>
        <v>245.42239065160263</v>
      </c>
    </row>
    <row r="67" spans="1:14">
      <c r="A67" s="161" t="s">
        <v>706</v>
      </c>
      <c r="B67" s="43" t="str">
        <f>VLOOKUP(A67,MATERIALES!A13:D376,3,FALSE)</f>
        <v>Tubería PVC RD21 de 1´´ (para anclajes)</v>
      </c>
      <c r="C67" s="425"/>
      <c r="D67" s="425"/>
      <c r="E67" s="425"/>
      <c r="F67" s="425"/>
      <c r="G67" s="425"/>
      <c r="H67" s="425"/>
      <c r="I67" s="425"/>
      <c r="J67" s="312" t="str">
        <f>VLOOKUP(A67,MATERIALES!A18:D659,2,FALSE)</f>
        <v>m</v>
      </c>
      <c r="K67" s="397">
        <v>1</v>
      </c>
      <c r="L67" s="421"/>
      <c r="M67" s="402">
        <f>VLOOKUP(A67,MATERIALES!A13:D409,4,FALSE)</f>
        <v>3242.7216603999891</v>
      </c>
      <c r="N67" s="272">
        <f t="shared" si="1"/>
        <v>3242.7216603999891</v>
      </c>
    </row>
    <row r="68" spans="1:14" ht="15.75" thickBot="1">
      <c r="B68" s="43"/>
      <c r="C68" s="310"/>
      <c r="D68" s="310"/>
      <c r="E68" s="310"/>
      <c r="F68" s="310"/>
      <c r="G68" s="310"/>
      <c r="H68" s="310"/>
      <c r="I68" s="310"/>
      <c r="J68" s="435"/>
      <c r="K68" s="126"/>
      <c r="L68" s="325"/>
      <c r="M68" s="402"/>
      <c r="N68" s="272"/>
    </row>
    <row r="69" spans="1:14" ht="15.75" thickBot="1">
      <c r="B69" s="822" t="s">
        <v>953</v>
      </c>
      <c r="C69" s="823"/>
      <c r="D69" s="823"/>
      <c r="E69" s="823"/>
      <c r="F69" s="823"/>
      <c r="G69" s="823"/>
      <c r="H69" s="823"/>
      <c r="I69" s="823"/>
      <c r="J69" s="823"/>
      <c r="K69" s="823"/>
      <c r="L69" s="823"/>
      <c r="M69" s="824"/>
      <c r="N69" s="394">
        <f>SUM(N54:N68)</f>
        <v>97958.998521797606</v>
      </c>
    </row>
    <row r="70" spans="1:14">
      <c r="B70" s="33"/>
      <c r="C70" s="34"/>
      <c r="D70" s="34"/>
      <c r="E70" s="34"/>
      <c r="F70" s="34"/>
      <c r="G70" s="34"/>
      <c r="H70" s="34"/>
      <c r="I70" s="34"/>
      <c r="J70" s="34"/>
      <c r="K70" s="34"/>
      <c r="L70" s="34"/>
      <c r="M70" s="34"/>
      <c r="N70" s="35"/>
    </row>
    <row r="71" spans="1:14">
      <c r="B71" s="64" t="s">
        <v>956</v>
      </c>
      <c r="C71" s="65"/>
      <c r="D71" s="65"/>
      <c r="E71" s="65"/>
      <c r="F71" s="65"/>
      <c r="G71" s="65"/>
      <c r="H71" s="65"/>
      <c r="I71" s="65"/>
      <c r="J71" s="65"/>
      <c r="K71" s="65"/>
      <c r="L71" s="65"/>
      <c r="M71" s="65"/>
      <c r="N71" s="66"/>
    </row>
    <row r="72" spans="1:14" ht="15.75" thickBot="1">
      <c r="B72" s="68"/>
      <c r="C72" s="61"/>
      <c r="D72" s="61"/>
      <c r="E72" s="61"/>
      <c r="F72" s="61"/>
      <c r="G72" s="61"/>
      <c r="H72" s="61"/>
      <c r="I72" s="61"/>
      <c r="J72" s="61"/>
      <c r="K72" s="61"/>
      <c r="L72" s="61"/>
      <c r="M72" s="61"/>
      <c r="N72" s="63"/>
    </row>
    <row r="73" spans="1:14" ht="25.5">
      <c r="B73" s="313" t="s">
        <v>957</v>
      </c>
      <c r="C73" s="314"/>
      <c r="D73" s="314"/>
      <c r="E73" s="314"/>
      <c r="F73" s="314"/>
      <c r="G73" s="314"/>
      <c r="H73" s="73" t="s">
        <v>945</v>
      </c>
      <c r="I73" s="74" t="s">
        <v>958</v>
      </c>
      <c r="J73" s="75" t="s">
        <v>959</v>
      </c>
      <c r="K73" s="73" t="s">
        <v>960</v>
      </c>
      <c r="L73" s="908" t="s">
        <v>961</v>
      </c>
      <c r="M73" s="887"/>
      <c r="N73" s="76" t="s">
        <v>951</v>
      </c>
    </row>
    <row r="74" spans="1:14">
      <c r="B74" s="46"/>
      <c r="C74" s="317"/>
      <c r="D74" s="317"/>
      <c r="E74" s="317"/>
      <c r="F74" s="317"/>
      <c r="G74" s="317"/>
      <c r="H74" s="311"/>
      <c r="I74" s="279"/>
      <c r="J74" s="286"/>
      <c r="K74" s="279"/>
      <c r="L74" s="909"/>
      <c r="M74" s="910"/>
      <c r="N74" s="287"/>
    </row>
    <row r="75" spans="1:14">
      <c r="B75" s="46"/>
      <c r="C75" s="47"/>
      <c r="D75" s="47"/>
      <c r="E75" s="47"/>
      <c r="F75" s="47"/>
      <c r="G75" s="47"/>
      <c r="H75" s="311"/>
      <c r="I75" s="279"/>
      <c r="J75" s="286"/>
      <c r="K75" s="279"/>
      <c r="L75" s="909"/>
      <c r="M75" s="910"/>
      <c r="N75" s="287"/>
    </row>
    <row r="76" spans="1:14">
      <c r="B76" s="46"/>
      <c r="C76" s="47"/>
      <c r="D76" s="47"/>
      <c r="E76" s="47"/>
      <c r="F76" s="47"/>
      <c r="G76" s="47"/>
      <c r="H76" s="311"/>
      <c r="I76" s="279"/>
      <c r="J76" s="286"/>
      <c r="K76" s="279"/>
      <c r="L76" s="909"/>
      <c r="M76" s="910"/>
      <c r="N76" s="287"/>
    </row>
    <row r="77" spans="1:14">
      <c r="B77" s="46"/>
      <c r="C77" s="47"/>
      <c r="D77" s="47"/>
      <c r="E77" s="47"/>
      <c r="F77" s="47"/>
      <c r="G77" s="47"/>
      <c r="H77" s="311"/>
      <c r="I77" s="279"/>
      <c r="J77" s="286"/>
      <c r="K77" s="279"/>
      <c r="L77" s="909"/>
      <c r="M77" s="910"/>
      <c r="N77" s="287"/>
    </row>
    <row r="78" spans="1:14">
      <c r="B78" s="46"/>
      <c r="C78" s="47"/>
      <c r="D78" s="47"/>
      <c r="E78" s="47"/>
      <c r="F78" s="47"/>
      <c r="G78" s="47"/>
      <c r="H78" s="288"/>
      <c r="I78" s="279"/>
      <c r="J78" s="279"/>
      <c r="K78" s="279"/>
      <c r="L78" s="289"/>
      <c r="M78" s="290"/>
      <c r="N78" s="291"/>
    </row>
    <row r="79" spans="1:14" ht="15.75" thickBot="1">
      <c r="B79" s="447"/>
      <c r="C79" s="448"/>
      <c r="D79" s="448"/>
      <c r="E79" s="448"/>
      <c r="F79" s="448"/>
      <c r="G79" s="448"/>
      <c r="H79" s="48"/>
      <c r="I79" s="126"/>
      <c r="J79" s="126"/>
      <c r="K79" s="126"/>
      <c r="L79" s="900"/>
      <c r="M79" s="901"/>
      <c r="N79" s="127"/>
    </row>
    <row r="80" spans="1:14" ht="15.75" thickBot="1">
      <c r="B80" s="911" t="s">
        <v>953</v>
      </c>
      <c r="C80" s="865"/>
      <c r="D80" s="865"/>
      <c r="E80" s="865"/>
      <c r="F80" s="865"/>
      <c r="G80" s="865"/>
      <c r="H80" s="865"/>
      <c r="I80" s="865"/>
      <c r="J80" s="865"/>
      <c r="K80" s="865"/>
      <c r="L80" s="865"/>
      <c r="M80" s="866"/>
      <c r="N80" s="104"/>
    </row>
    <row r="81" spans="1:15">
      <c r="B81" s="33"/>
      <c r="C81" s="34"/>
      <c r="D81" s="34"/>
      <c r="E81" s="34"/>
      <c r="F81" s="34"/>
      <c r="G81" s="34"/>
      <c r="H81" s="34"/>
      <c r="I81" s="34"/>
      <c r="J81" s="34"/>
      <c r="K81" s="34"/>
      <c r="L81" s="34"/>
      <c r="M81" s="34"/>
      <c r="N81" s="35"/>
    </row>
    <row r="82" spans="1:15">
      <c r="B82" s="64" t="s">
        <v>962</v>
      </c>
      <c r="C82" s="65"/>
      <c r="D82" s="65"/>
      <c r="E82" s="65"/>
      <c r="F82" s="65"/>
      <c r="G82" s="65"/>
      <c r="H82" s="65"/>
      <c r="I82" s="65"/>
      <c r="J82" s="65"/>
      <c r="K82" s="65"/>
      <c r="L82" s="65"/>
      <c r="M82" s="65"/>
      <c r="N82" s="66"/>
    </row>
    <row r="83" spans="1:15" ht="15.75" thickBot="1">
      <c r="B83" s="68"/>
      <c r="C83" s="61"/>
      <c r="D83" s="61"/>
      <c r="E83" s="61"/>
      <c r="F83" s="61"/>
      <c r="G83" s="61"/>
      <c r="H83" s="61"/>
      <c r="I83" s="61"/>
      <c r="J83" s="61"/>
      <c r="K83" s="61"/>
      <c r="L83" s="61"/>
      <c r="M83" s="61"/>
      <c r="N83" s="63"/>
    </row>
    <row r="84" spans="1:15" ht="25.5">
      <c r="B84" s="861" t="s">
        <v>963</v>
      </c>
      <c r="C84" s="862"/>
      <c r="D84" s="862"/>
      <c r="E84" s="862"/>
      <c r="F84" s="862"/>
      <c r="G84" s="862"/>
      <c r="H84" s="862"/>
      <c r="I84" s="73" t="s">
        <v>964</v>
      </c>
      <c r="J84" s="75" t="s">
        <v>1410</v>
      </c>
      <c r="K84" s="74" t="s">
        <v>966</v>
      </c>
      <c r="L84" s="863" t="s">
        <v>950</v>
      </c>
      <c r="M84" s="864"/>
      <c r="N84" s="98" t="s">
        <v>951</v>
      </c>
    </row>
    <row r="85" spans="1:15">
      <c r="A85" s="162" t="s">
        <v>11</v>
      </c>
      <c r="B85" s="49" t="str">
        <f>VLOOKUP(A85,'MANO DE OBRA'!A8:D68,3,FALSE)</f>
        <v>Obrero (4)</v>
      </c>
      <c r="C85" s="47"/>
      <c r="D85" s="47"/>
      <c r="E85" s="47"/>
      <c r="F85" s="47"/>
      <c r="G85" s="47"/>
      <c r="H85" s="47"/>
      <c r="I85" s="292">
        <f>K85/J85*100</f>
        <v>117040.00000000001</v>
      </c>
      <c r="J85" s="293">
        <v>185</v>
      </c>
      <c r="K85" s="294">
        <f>VLOOKUP(A85,'MANO DE OBRA'!A8:D99,4,FALSE)</f>
        <v>216524</v>
      </c>
      <c r="L85" s="50"/>
      <c r="M85" s="434">
        <v>10.4</v>
      </c>
      <c r="N85" s="395">
        <f>K85/M85</f>
        <v>20819.615384615383</v>
      </c>
      <c r="O85" s="106"/>
    </row>
    <row r="86" spans="1:15">
      <c r="A86" s="162" t="s">
        <v>32</v>
      </c>
      <c r="B86" s="49" t="str">
        <f>VLOOKUP(A86,'MANO DE OBRA'!A8:D69,3,FALSE)</f>
        <v>Oficial (2)</v>
      </c>
      <c r="C86" s="47"/>
      <c r="D86" s="47"/>
      <c r="E86" s="47"/>
      <c r="F86" s="47"/>
      <c r="G86" s="47"/>
      <c r="H86" s="47"/>
      <c r="I86" s="292">
        <f>K86/J86*100</f>
        <v>115336.47958314378</v>
      </c>
      <c r="J86" s="293">
        <v>185</v>
      </c>
      <c r="K86" s="294">
        <f>VLOOKUP(A86,'MANO DE OBRA'!A8:D100,4,FALSE)</f>
        <v>213372.48722881597</v>
      </c>
      <c r="L86" s="50"/>
      <c r="M86" s="431">
        <v>10.4</v>
      </c>
      <c r="N86" s="395">
        <f>K86/M86</f>
        <v>20516.585310463073</v>
      </c>
    </row>
    <row r="87" spans="1:15">
      <c r="B87" s="49"/>
      <c r="C87" s="47"/>
      <c r="D87" s="47"/>
      <c r="E87" s="47"/>
      <c r="F87" s="47"/>
      <c r="G87" s="47"/>
      <c r="H87" s="47"/>
      <c r="I87" s="292"/>
      <c r="J87" s="293"/>
      <c r="K87" s="294"/>
      <c r="L87" s="50"/>
      <c r="M87" s="432"/>
      <c r="N87" s="395"/>
    </row>
    <row r="88" spans="1:15">
      <c r="B88" s="49"/>
      <c r="C88" s="47"/>
      <c r="D88" s="47"/>
      <c r="E88" s="47"/>
      <c r="F88" s="47"/>
      <c r="G88" s="47"/>
      <c r="H88" s="47"/>
      <c r="I88" s="279"/>
      <c r="J88" s="297"/>
      <c r="K88" s="298"/>
      <c r="L88" s="318"/>
      <c r="M88" s="300"/>
      <c r="N88" s="296"/>
    </row>
    <row r="89" spans="1:15">
      <c r="B89" s="49"/>
      <c r="C89" s="47"/>
      <c r="D89" s="47"/>
      <c r="E89" s="47"/>
      <c r="F89" s="47"/>
      <c r="G89" s="47"/>
      <c r="H89" s="47"/>
      <c r="I89" s="279"/>
      <c r="J89" s="297"/>
      <c r="K89" s="298"/>
      <c r="L89" s="318"/>
      <c r="M89" s="300"/>
      <c r="N89" s="296"/>
    </row>
    <row r="90" spans="1:15" ht="15.75" thickBot="1">
      <c r="B90" s="898"/>
      <c r="C90" s="899"/>
      <c r="D90" s="899"/>
      <c r="E90" s="899"/>
      <c r="F90" s="899"/>
      <c r="G90" s="899"/>
      <c r="H90" s="899"/>
      <c r="I90" s="126"/>
      <c r="J90" s="126"/>
      <c r="K90" s="126"/>
      <c r="L90" s="912"/>
      <c r="M90" s="912"/>
      <c r="N90" s="45"/>
    </row>
    <row r="91" spans="1:15" ht="15.75" thickBot="1">
      <c r="B91" s="911" t="s">
        <v>953</v>
      </c>
      <c r="C91" s="865"/>
      <c r="D91" s="865"/>
      <c r="E91" s="865"/>
      <c r="F91" s="865"/>
      <c r="G91" s="865"/>
      <c r="H91" s="865"/>
      <c r="I91" s="865"/>
      <c r="J91" s="865"/>
      <c r="K91" s="865"/>
      <c r="L91" s="865"/>
      <c r="M91" s="866"/>
      <c r="N91" s="301">
        <f>SUM(N85:N90)</f>
        <v>41336.200695078456</v>
      </c>
    </row>
    <row r="92" spans="1:15" ht="15.75" thickBot="1">
      <c r="B92" s="33"/>
      <c r="C92" s="34"/>
      <c r="D92" s="34"/>
      <c r="E92" s="34"/>
      <c r="F92" s="34"/>
      <c r="G92" s="34"/>
      <c r="H92" s="34"/>
      <c r="I92" s="34"/>
      <c r="J92" s="34"/>
      <c r="K92" s="34"/>
      <c r="L92" s="34"/>
      <c r="M92" s="34"/>
      <c r="N92" s="35"/>
    </row>
    <row r="93" spans="1:15" ht="15.75" thickBot="1">
      <c r="B93" s="822" t="s">
        <v>967</v>
      </c>
      <c r="C93" s="823"/>
      <c r="D93" s="823"/>
      <c r="E93" s="823"/>
      <c r="F93" s="823"/>
      <c r="G93" s="823"/>
      <c r="H93" s="823"/>
      <c r="I93" s="823"/>
      <c r="J93" s="823"/>
      <c r="K93" s="823"/>
      <c r="L93" s="823"/>
      <c r="M93" s="824"/>
      <c r="N93" s="99">
        <f>N49+N69+N80+N91</f>
        <v>363970.54396095581</v>
      </c>
    </row>
    <row r="94" spans="1:15">
      <c r="B94" s="33"/>
      <c r="C94" s="34"/>
      <c r="D94" s="34"/>
      <c r="E94" s="34"/>
      <c r="F94" s="34"/>
      <c r="G94" s="34"/>
      <c r="H94" s="34"/>
      <c r="I94" s="34"/>
      <c r="J94" s="34"/>
      <c r="K94" s="34"/>
      <c r="L94" s="34"/>
      <c r="M94" s="34"/>
      <c r="N94" s="35"/>
    </row>
    <row r="95" spans="1:15">
      <c r="B95" s="64" t="s">
        <v>968</v>
      </c>
      <c r="C95" s="65"/>
      <c r="D95" s="65"/>
      <c r="E95" s="65"/>
      <c r="F95" s="65"/>
      <c r="G95" s="65"/>
      <c r="H95" s="65"/>
      <c r="I95" s="65"/>
      <c r="J95" s="65"/>
      <c r="K95" s="65"/>
      <c r="L95" s="65"/>
      <c r="M95" s="65"/>
      <c r="N95" s="66"/>
    </row>
    <row r="96" spans="1:15" ht="15.75" thickBot="1">
      <c r="B96" s="68"/>
      <c r="C96" s="61"/>
      <c r="D96" s="61"/>
      <c r="E96" s="61"/>
      <c r="F96" s="61"/>
      <c r="G96" s="61"/>
      <c r="H96" s="61"/>
      <c r="I96" s="61"/>
      <c r="J96" s="61"/>
      <c r="K96" s="61"/>
      <c r="L96" s="61"/>
      <c r="M96" s="61"/>
      <c r="N96" s="63"/>
    </row>
    <row r="97" spans="1:14">
      <c r="B97" s="867" t="s">
        <v>969</v>
      </c>
      <c r="C97" s="868"/>
      <c r="D97" s="868"/>
      <c r="E97" s="868"/>
      <c r="F97" s="868"/>
      <c r="G97" s="868"/>
      <c r="H97" s="868"/>
      <c r="I97" s="314"/>
      <c r="J97" s="334"/>
      <c r="K97" s="302" t="s">
        <v>970</v>
      </c>
      <c r="L97" s="869" t="s">
        <v>971</v>
      </c>
      <c r="M97" s="870"/>
      <c r="N97" s="303"/>
    </row>
    <row r="98" spans="1:14">
      <c r="B98" s="855" t="s">
        <v>972</v>
      </c>
      <c r="C98" s="856"/>
      <c r="D98" s="856"/>
      <c r="E98" s="856"/>
      <c r="F98" s="856"/>
      <c r="G98" s="856"/>
      <c r="H98" s="856"/>
      <c r="I98" s="87"/>
      <c r="J98" s="88"/>
      <c r="K98" s="304">
        <v>0.2</v>
      </c>
      <c r="L98" s="857">
        <f>N93*K98</f>
        <v>72794.108792191168</v>
      </c>
      <c r="M98" s="858"/>
      <c r="N98" s="51"/>
    </row>
    <row r="99" spans="1:14">
      <c r="B99" s="89" t="s">
        <v>973</v>
      </c>
      <c r="C99" s="90"/>
      <c r="D99" s="90"/>
      <c r="E99" s="90"/>
      <c r="F99" s="90"/>
      <c r="G99" s="90"/>
      <c r="H99" s="90"/>
      <c r="I99" s="87"/>
      <c r="J99" s="88"/>
      <c r="K99" s="304">
        <v>0.05</v>
      </c>
      <c r="L99" s="857">
        <f>N93*K99</f>
        <v>18198.527198047792</v>
      </c>
      <c r="M99" s="858"/>
      <c r="N99" s="51"/>
    </row>
    <row r="100" spans="1:14" ht="15.75" thickBot="1">
      <c r="B100" s="91" t="s">
        <v>974</v>
      </c>
      <c r="C100" s="92"/>
      <c r="D100" s="92"/>
      <c r="E100" s="92"/>
      <c r="F100" s="92"/>
      <c r="G100" s="92"/>
      <c r="H100" s="92"/>
      <c r="I100" s="93"/>
      <c r="J100" s="94"/>
      <c r="K100" s="305">
        <v>0.05</v>
      </c>
      <c r="L100" s="859">
        <f>N93*K100</f>
        <v>18198.527198047792</v>
      </c>
      <c r="M100" s="860"/>
      <c r="N100" s="51"/>
    </row>
    <row r="101" spans="1:14" ht="15.75" thickBot="1">
      <c r="B101" s="822" t="s">
        <v>953</v>
      </c>
      <c r="C101" s="823"/>
      <c r="D101" s="823"/>
      <c r="E101" s="823"/>
      <c r="F101" s="823"/>
      <c r="G101" s="823"/>
      <c r="H101" s="823"/>
      <c r="I101" s="823"/>
      <c r="J101" s="823"/>
      <c r="K101" s="823"/>
      <c r="L101" s="823"/>
      <c r="M101" s="824"/>
      <c r="N101" s="52">
        <f>L98+L99+L100</f>
        <v>109191.16318828674</v>
      </c>
    </row>
    <row r="102" spans="1:14" ht="15.75" thickBot="1">
      <c r="B102" s="33"/>
      <c r="C102" s="34"/>
      <c r="D102" s="34"/>
      <c r="E102" s="34"/>
      <c r="F102" s="34"/>
      <c r="G102" s="34"/>
      <c r="H102" s="34"/>
      <c r="I102" s="34"/>
      <c r="J102" s="34"/>
      <c r="K102" s="34"/>
      <c r="L102" s="34"/>
      <c r="M102" s="34"/>
      <c r="N102" s="35"/>
    </row>
    <row r="103" spans="1:14" ht="15.75" thickBot="1">
      <c r="A103" t="s">
        <v>2016</v>
      </c>
      <c r="B103" s="822" t="s">
        <v>975</v>
      </c>
      <c r="C103" s="823"/>
      <c r="D103" s="823"/>
      <c r="E103" s="823"/>
      <c r="F103" s="823"/>
      <c r="G103" s="823"/>
      <c r="H103" s="823"/>
      <c r="I103" s="823"/>
      <c r="J103" s="823"/>
      <c r="K103" s="823"/>
      <c r="L103" s="823"/>
      <c r="M103" s="824"/>
      <c r="N103" s="188">
        <f>N93+N101</f>
        <v>473161.70714924252</v>
      </c>
    </row>
    <row r="104" spans="1:14">
      <c r="B104" s="239"/>
      <c r="C104" s="240"/>
      <c r="D104" s="240"/>
      <c r="E104" s="240"/>
      <c r="F104" s="240"/>
      <c r="G104" s="240"/>
      <c r="H104" s="240"/>
      <c r="I104" s="240"/>
      <c r="J104" s="240"/>
      <c r="K104" s="240"/>
      <c r="L104" s="240"/>
      <c r="M104" s="240"/>
      <c r="N104" s="241"/>
    </row>
    <row r="105" spans="1:14">
      <c r="B105" s="242"/>
      <c r="C105" s="243"/>
      <c r="D105" s="243"/>
      <c r="E105" s="243"/>
      <c r="F105" s="243"/>
      <c r="G105" s="243"/>
      <c r="H105" s="243"/>
      <c r="I105" s="243"/>
      <c r="J105" s="243"/>
      <c r="K105" s="243"/>
      <c r="L105" s="243"/>
      <c r="M105" s="243"/>
      <c r="N105" s="244"/>
    </row>
    <row r="106" spans="1:14">
      <c r="B106" s="242"/>
      <c r="C106" s="243"/>
      <c r="D106" s="243"/>
      <c r="E106" s="243"/>
      <c r="F106" s="243"/>
      <c r="G106" s="243"/>
      <c r="H106" s="243"/>
      <c r="I106" s="243"/>
      <c r="J106" s="243"/>
      <c r="K106" s="243"/>
      <c r="L106" s="243"/>
      <c r="M106" s="243"/>
      <c r="N106" s="244"/>
    </row>
    <row r="107" spans="1:14">
      <c r="B107" s="242"/>
      <c r="C107" s="243"/>
      <c r="D107" s="243"/>
      <c r="E107" s="243"/>
      <c r="F107" s="243"/>
      <c r="G107" s="243"/>
      <c r="H107" s="243"/>
      <c r="I107" s="243"/>
      <c r="J107" s="243"/>
      <c r="K107" s="243"/>
      <c r="L107" s="243"/>
      <c r="M107" s="243"/>
      <c r="N107" s="244"/>
    </row>
    <row r="108" spans="1:14">
      <c r="B108" s="242"/>
      <c r="C108" s="243"/>
      <c r="D108" s="243"/>
      <c r="E108" s="417" t="s">
        <v>976</v>
      </c>
      <c r="F108" s="417"/>
      <c r="G108" s="417"/>
      <c r="H108" s="417"/>
      <c r="I108" s="417"/>
      <c r="J108" s="417"/>
      <c r="K108" s="243"/>
      <c r="L108" s="243"/>
      <c r="M108" s="243"/>
      <c r="N108" s="244"/>
    </row>
    <row r="109" spans="1:14">
      <c r="B109" s="242"/>
      <c r="C109" s="243"/>
      <c r="D109" s="243"/>
      <c r="E109" s="243" t="s">
        <v>977</v>
      </c>
      <c r="F109" s="243"/>
      <c r="G109" s="243"/>
      <c r="H109" s="243"/>
      <c r="I109" s="243"/>
      <c r="J109" s="243"/>
      <c r="K109" s="243"/>
      <c r="L109" s="243"/>
      <c r="M109" s="243"/>
      <c r="N109" s="244"/>
    </row>
    <row r="110" spans="1:14">
      <c r="B110" s="242"/>
      <c r="C110" s="243"/>
      <c r="D110" s="243"/>
      <c r="E110" s="243" t="s">
        <v>978</v>
      </c>
      <c r="F110" s="243"/>
      <c r="G110" s="243"/>
      <c r="H110" s="243"/>
      <c r="I110" s="243"/>
      <c r="J110" s="243"/>
      <c r="K110" s="243"/>
      <c r="L110" s="243"/>
      <c r="M110" s="243"/>
      <c r="N110" s="244"/>
    </row>
    <row r="111" spans="1:14">
      <c r="B111" s="242"/>
      <c r="C111" s="243"/>
      <c r="D111" s="243"/>
      <c r="E111" s="243" t="s">
        <v>979</v>
      </c>
      <c r="F111" s="243"/>
      <c r="G111" s="243"/>
      <c r="H111" s="243"/>
      <c r="I111" s="243"/>
      <c r="J111" s="243"/>
      <c r="K111" s="243"/>
      <c r="L111" s="243"/>
      <c r="M111" s="243"/>
      <c r="N111" s="244"/>
    </row>
    <row r="112" spans="1:14" ht="15.75" thickBot="1">
      <c r="B112" s="242"/>
      <c r="C112" s="243"/>
      <c r="D112" s="243"/>
      <c r="E112" s="243"/>
      <c r="F112" s="243" t="s">
        <v>980</v>
      </c>
      <c r="G112" s="243"/>
      <c r="H112" s="243"/>
      <c r="I112" s="243"/>
      <c r="J112" s="243"/>
      <c r="K112" s="243"/>
      <c r="L112" s="243"/>
      <c r="M112" s="243"/>
      <c r="N112" s="244"/>
    </row>
    <row r="113" spans="2:14">
      <c r="B113" s="227" t="s">
        <v>2216</v>
      </c>
      <c r="C113" s="228"/>
      <c r="D113" s="228"/>
      <c r="E113" s="228"/>
      <c r="F113" s="228"/>
      <c r="G113" s="228"/>
      <c r="H113" s="228"/>
      <c r="I113" s="228"/>
      <c r="J113" s="228"/>
      <c r="K113" s="228"/>
      <c r="L113" s="228"/>
      <c r="M113" s="228"/>
      <c r="N113" s="229"/>
    </row>
    <row r="114" spans="2:14">
      <c r="B114" s="245"/>
      <c r="C114" s="246"/>
      <c r="D114" s="246"/>
      <c r="E114" s="246"/>
      <c r="F114" s="246"/>
      <c r="G114" s="246"/>
      <c r="H114" s="246"/>
      <c r="I114" s="246"/>
      <c r="J114" s="246"/>
      <c r="K114" s="246"/>
      <c r="L114" s="246"/>
      <c r="M114" s="246"/>
      <c r="N114" s="247"/>
    </row>
    <row r="115" spans="2:14">
      <c r="B115" s="245"/>
      <c r="C115" s="246"/>
      <c r="D115" s="246"/>
      <c r="E115" s="246"/>
      <c r="F115" s="246"/>
      <c r="G115" s="246"/>
      <c r="H115" s="246"/>
      <c r="I115" s="246"/>
      <c r="J115" s="246"/>
      <c r="K115" s="246"/>
      <c r="L115" s="246"/>
      <c r="M115" s="246"/>
      <c r="N115" s="247"/>
    </row>
    <row r="116" spans="2:14">
      <c r="B116" s="245"/>
      <c r="C116" s="246"/>
      <c r="D116" s="246"/>
      <c r="E116" s="246"/>
      <c r="F116" s="246"/>
      <c r="G116" s="246"/>
      <c r="H116" s="246"/>
      <c r="I116" s="246"/>
      <c r="J116" s="246"/>
      <c r="K116" s="246"/>
      <c r="L116" s="246"/>
      <c r="M116" s="246"/>
      <c r="N116" s="247"/>
    </row>
    <row r="117" spans="2:14" ht="15.75" thickBot="1">
      <c r="B117" s="248"/>
      <c r="C117" s="249"/>
      <c r="D117" s="249"/>
      <c r="E117" s="249"/>
      <c r="F117" s="249"/>
      <c r="G117" s="249"/>
      <c r="H117" s="249"/>
      <c r="I117" s="249"/>
      <c r="J117" s="249"/>
      <c r="K117" s="249"/>
      <c r="L117" s="249"/>
      <c r="M117" s="249"/>
      <c r="N117" s="250"/>
    </row>
    <row r="118" spans="2:14">
      <c r="B118" s="251"/>
      <c r="C118" s="252"/>
      <c r="D118" s="252"/>
      <c r="E118" s="252"/>
      <c r="F118" s="252"/>
      <c r="G118" s="252"/>
      <c r="H118" s="252"/>
      <c r="I118" s="252"/>
      <c r="J118" s="252"/>
      <c r="K118" s="252"/>
      <c r="L118" s="252"/>
      <c r="M118" s="252"/>
      <c r="N118" s="253"/>
    </row>
    <row r="119" spans="2:14">
      <c r="B119" s="254" t="s">
        <v>2217</v>
      </c>
      <c r="C119" s="255"/>
      <c r="D119" s="255"/>
      <c r="E119" s="255"/>
      <c r="F119" s="255"/>
      <c r="G119" s="255"/>
      <c r="H119" s="255"/>
      <c r="I119" s="255"/>
      <c r="J119" s="255"/>
      <c r="K119" s="255"/>
      <c r="L119" s="255"/>
      <c r="M119" s="255"/>
      <c r="N119" s="256"/>
    </row>
    <row r="120" spans="2:14" ht="15" customHeight="1">
      <c r="B120" s="966" t="s">
        <v>2218</v>
      </c>
      <c r="C120" s="967"/>
      <c r="D120" s="967"/>
      <c r="E120" s="967"/>
      <c r="F120" s="967"/>
      <c r="G120" s="967"/>
      <c r="H120" s="967"/>
      <c r="I120" s="967"/>
      <c r="J120" s="967"/>
      <c r="K120" s="967"/>
      <c r="L120" s="967"/>
      <c r="M120" s="967"/>
      <c r="N120" s="968"/>
    </row>
    <row r="121" spans="2:14" ht="15" customHeight="1">
      <c r="B121" s="966"/>
      <c r="C121" s="967"/>
      <c r="D121" s="967"/>
      <c r="E121" s="967"/>
      <c r="F121" s="967"/>
      <c r="G121" s="967"/>
      <c r="H121" s="967"/>
      <c r="I121" s="967"/>
      <c r="J121" s="967"/>
      <c r="K121" s="967"/>
      <c r="L121" s="967"/>
      <c r="M121" s="967"/>
      <c r="N121" s="968"/>
    </row>
    <row r="122" spans="2:14" ht="30" customHeight="1">
      <c r="B122" s="969" t="s">
        <v>2219</v>
      </c>
      <c r="C122" s="970"/>
      <c r="D122" s="970"/>
      <c r="E122" s="970"/>
      <c r="F122" s="970"/>
      <c r="G122" s="970"/>
      <c r="H122" s="970"/>
      <c r="I122" s="970"/>
      <c r="J122" s="970"/>
      <c r="K122" s="970"/>
      <c r="L122" s="970"/>
      <c r="M122" s="970"/>
      <c r="N122" s="971"/>
    </row>
    <row r="123" spans="2:14">
      <c r="B123" s="969"/>
      <c r="C123" s="970"/>
      <c r="D123" s="970"/>
      <c r="E123" s="970"/>
      <c r="F123" s="970"/>
      <c r="G123" s="970"/>
      <c r="H123" s="970"/>
      <c r="I123" s="970"/>
      <c r="J123" s="970"/>
      <c r="K123" s="970"/>
      <c r="L123" s="970"/>
      <c r="M123" s="970"/>
      <c r="N123" s="971"/>
    </row>
    <row r="124" spans="2:14">
      <c r="B124" s="339"/>
      <c r="C124" s="340"/>
      <c r="D124" s="340"/>
      <c r="E124" s="340"/>
      <c r="F124" s="340"/>
      <c r="G124" s="340"/>
      <c r="H124" s="340"/>
      <c r="I124" s="340"/>
      <c r="J124" s="340"/>
      <c r="K124" s="340"/>
      <c r="L124" s="340"/>
      <c r="M124" s="340"/>
      <c r="N124" s="341"/>
    </row>
    <row r="125" spans="2:14">
      <c r="B125" s="339"/>
      <c r="C125" s="340"/>
      <c r="D125" s="340"/>
      <c r="E125" s="340"/>
      <c r="F125" s="340"/>
      <c r="G125" s="340"/>
      <c r="H125" s="340"/>
      <c r="I125" s="340"/>
      <c r="J125" s="340"/>
      <c r="K125" s="340"/>
      <c r="L125" s="340"/>
      <c r="M125" s="340"/>
      <c r="N125" s="341"/>
    </row>
    <row r="126" spans="2:14">
      <c r="B126" s="339"/>
      <c r="C126" s="340"/>
      <c r="D126" s="340"/>
      <c r="E126" s="340"/>
      <c r="F126" s="340"/>
      <c r="G126" s="340"/>
      <c r="H126" s="340"/>
      <c r="I126" s="340"/>
      <c r="J126" s="340"/>
      <c r="K126" s="340"/>
      <c r="L126" s="340"/>
      <c r="M126" s="340"/>
      <c r="N126" s="341"/>
    </row>
    <row r="127" spans="2:14">
      <c r="B127" s="254"/>
      <c r="C127" s="255"/>
      <c r="D127" s="255"/>
      <c r="E127" s="255"/>
      <c r="F127" s="255"/>
      <c r="G127" s="255"/>
      <c r="H127" s="255"/>
      <c r="I127" s="255"/>
      <c r="J127" s="255"/>
      <c r="K127" s="255"/>
      <c r="L127" s="255"/>
      <c r="M127" s="255"/>
      <c r="N127" s="256"/>
    </row>
    <row r="128" spans="2:14">
      <c r="B128" s="242"/>
      <c r="C128" s="243"/>
      <c r="D128" s="243"/>
      <c r="E128" s="243" t="s">
        <v>976</v>
      </c>
      <c r="F128" s="417"/>
      <c r="G128" s="417"/>
      <c r="H128" s="243"/>
      <c r="I128" s="243"/>
      <c r="J128" s="243"/>
      <c r="K128" s="243"/>
      <c r="L128" s="243"/>
      <c r="M128" s="243"/>
      <c r="N128" s="244"/>
    </row>
    <row r="129" spans="2:14">
      <c r="B129" s="242"/>
      <c r="C129" s="243"/>
      <c r="D129" s="243"/>
      <c r="E129" s="418" t="s">
        <v>977</v>
      </c>
      <c r="F129" s="243"/>
      <c r="G129" s="243"/>
      <c r="H129" s="418"/>
      <c r="I129" s="418"/>
      <c r="J129" s="418"/>
      <c r="K129" s="243"/>
      <c r="L129" s="243"/>
      <c r="M129" s="243"/>
      <c r="N129" s="244"/>
    </row>
    <row r="130" spans="2:14">
      <c r="B130" s="242"/>
      <c r="C130" s="243"/>
      <c r="D130" s="243"/>
      <c r="E130" s="257" t="s">
        <v>981</v>
      </c>
      <c r="F130" s="243"/>
      <c r="G130" s="243"/>
      <c r="H130" s="257"/>
      <c r="I130" s="257"/>
      <c r="J130" s="257"/>
      <c r="K130" s="243"/>
      <c r="L130" s="243"/>
      <c r="M130" s="243"/>
      <c r="N130" s="244"/>
    </row>
    <row r="131" spans="2:14">
      <c r="B131" s="258"/>
      <c r="C131" s="255"/>
      <c r="D131" s="255"/>
      <c r="E131" s="243" t="s">
        <v>979</v>
      </c>
      <c r="F131" s="243"/>
      <c r="G131" s="243"/>
      <c r="H131" s="243"/>
      <c r="I131" s="243"/>
      <c r="J131" s="243"/>
      <c r="K131" s="255"/>
      <c r="L131" s="255"/>
      <c r="M131" s="255"/>
      <c r="N131" s="256"/>
    </row>
    <row r="132" spans="2:14">
      <c r="B132" s="258"/>
      <c r="C132" s="255"/>
      <c r="D132" s="255"/>
      <c r="E132" s="255"/>
      <c r="F132" s="243"/>
      <c r="G132" s="243"/>
      <c r="H132" s="243"/>
      <c r="I132" s="243"/>
      <c r="J132" s="243"/>
      <c r="K132" s="255"/>
      <c r="L132" s="255"/>
      <c r="M132" s="255"/>
      <c r="N132" s="256"/>
    </row>
    <row r="133" spans="2:14">
      <c r="B133" s="258" t="s">
        <v>2220</v>
      </c>
      <c r="C133" s="257"/>
      <c r="D133" s="257"/>
      <c r="E133" s="243"/>
      <c r="F133" s="243"/>
      <c r="G133" s="243"/>
      <c r="H133" s="243"/>
      <c r="I133" s="243"/>
      <c r="J133" s="972"/>
      <c r="K133" s="972"/>
      <c r="L133" s="972"/>
      <c r="M133" s="972"/>
      <c r="N133" s="973"/>
    </row>
    <row r="134" spans="2:14" ht="15.75" thickBot="1">
      <c r="B134" s="419" t="s">
        <v>2221</v>
      </c>
      <c r="C134" s="420"/>
      <c r="D134" s="420"/>
      <c r="E134" s="259"/>
      <c r="F134" s="259"/>
      <c r="G134" s="259"/>
      <c r="H134" s="259"/>
      <c r="I134" s="259"/>
      <c r="J134" s="974"/>
      <c r="K134" s="974"/>
      <c r="L134" s="974"/>
      <c r="M134" s="974"/>
      <c r="N134" s="975"/>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7.25" customHeight="1" thickBot="1">
      <c r="A31" t="s">
        <v>1845</v>
      </c>
      <c r="B31" s="80" t="s">
        <v>1111</v>
      </c>
      <c r="C31" s="81" t="s">
        <v>2106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224</v>
      </c>
      <c r="B36" s="871" t="str">
        <f>VLOOKUP(A36,EQUIPOS!A6:D154,3,FALSE)</f>
        <v>Equipo de Medición (Deformimetros Eléctricos, Mecánicos, Celdas de Carga,  Etc.)</v>
      </c>
      <c r="C36" s="872"/>
      <c r="D36" s="872"/>
      <c r="E36" s="872"/>
      <c r="F36" s="872"/>
      <c r="G36" s="872"/>
      <c r="H36" s="873"/>
      <c r="I36" s="267"/>
      <c r="J36" s="268"/>
      <c r="K36" s="269">
        <f>VLOOKUP(A36,EQUIPOS!A6:D163,4,FALSE)</f>
        <v>156984.36456458233</v>
      </c>
      <c r="L36" s="270"/>
      <c r="M36" s="336">
        <v>3.3333333330000001</v>
      </c>
      <c r="N36" s="272">
        <f>K36/M36</f>
        <v>47095.309374084231</v>
      </c>
    </row>
    <row r="37" spans="1:14">
      <c r="A37" s="113" t="s">
        <v>125</v>
      </c>
      <c r="B37" s="871" t="str">
        <f>VLOOKUP(A37,EQUIPOS!A7:D154,3,FALSE)</f>
        <v>Bomba para gato de tensionamiento</v>
      </c>
      <c r="C37" s="872"/>
      <c r="D37" s="872"/>
      <c r="E37" s="872"/>
      <c r="F37" s="872"/>
      <c r="G37" s="872"/>
      <c r="H37" s="873"/>
      <c r="I37" s="421"/>
      <c r="J37" s="422"/>
      <c r="K37" s="269">
        <f>VLOOKUP(A37,EQUIPOS!A7:D164,4,FALSE)</f>
        <v>40060.929737268445</v>
      </c>
      <c r="L37" s="335"/>
      <c r="M37" s="336">
        <v>0.1</v>
      </c>
      <c r="N37" s="272">
        <f>K37/M37</f>
        <v>400609.29737268441</v>
      </c>
    </row>
    <row r="38" spans="1:14">
      <c r="A38" s="113" t="s">
        <v>240</v>
      </c>
      <c r="B38" s="871" t="str">
        <f>VLOOKUP(A38,EQUIPOS!A8:D154,3,FALSE)</f>
        <v>Gato para tensionamiento, fuerza Max 200 ton, área de tensión 314 cm2.</v>
      </c>
      <c r="C38" s="872"/>
      <c r="D38" s="872"/>
      <c r="E38" s="872"/>
      <c r="F38" s="872"/>
      <c r="G38" s="872"/>
      <c r="H38" s="873"/>
      <c r="I38" s="328"/>
      <c r="J38" s="330"/>
      <c r="K38" s="269">
        <f>VLOOKUP(A38,EQUIPOS!A8:D165,4,FALSE)</f>
        <v>160908.80869166602</v>
      </c>
      <c r="L38" s="423"/>
      <c r="M38" s="424">
        <v>0.1</v>
      </c>
      <c r="N38" s="272">
        <f>K38/M38</f>
        <v>1609088.0869166602</v>
      </c>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2056792.6936634288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1393</v>
      </c>
      <c r="B60" s="46" t="str">
        <f>VLOOKUP(A60,TRANSPORTE!A2:D117,3,FALSE)</f>
        <v>Transporte de equipos</v>
      </c>
      <c r="C60" s="317"/>
      <c r="D60" s="317"/>
      <c r="E60" s="317"/>
      <c r="F60" s="317"/>
      <c r="G60" s="317"/>
      <c r="H60" s="311" t="s">
        <v>339</v>
      </c>
      <c r="I60" s="279">
        <v>15</v>
      </c>
      <c r="J60" s="286">
        <v>1</v>
      </c>
      <c r="K60" s="279">
        <f>I60*J60</f>
        <v>15</v>
      </c>
      <c r="L60" s="909">
        <f>VLOOKUP(A60,TRANSPORTE!A2:D117,4,FALSE)</f>
        <v>5330.0935345676207</v>
      </c>
      <c r="M60" s="910"/>
      <c r="N60" s="287">
        <f>K60*L60</f>
        <v>79951.403018514306</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79951.403018514306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t="s">
        <v>4</v>
      </c>
      <c r="B71" s="49" t="str">
        <f>VLOOKUP(A71,'MANO DE OBRA'!A8:D68,3,FALSE)</f>
        <v>Inspector de fabricación y montaje</v>
      </c>
      <c r="C71" s="47"/>
      <c r="D71" s="47"/>
      <c r="E71" s="47"/>
      <c r="F71" s="47"/>
      <c r="G71" s="47"/>
      <c r="H71" s="47"/>
      <c r="I71" s="292">
        <f>K71/J71*100</f>
        <v>87942.625377371514</v>
      </c>
      <c r="J71" s="293">
        <v>185</v>
      </c>
      <c r="K71" s="294">
        <f>VLOOKUP(A71,'MANO DE OBRA'!A8:D99,4,FALSE)</f>
        <v>162693.85694813728</v>
      </c>
      <c r="L71" s="50"/>
      <c r="M71" s="434">
        <v>26.666666664000001</v>
      </c>
      <c r="N71" s="395">
        <f>K71/M71</f>
        <v>6101.0196361652497</v>
      </c>
      <c r="O71" s="106"/>
    </row>
    <row r="72" spans="1:15">
      <c r="A72" s="162"/>
      <c r="B72" s="49"/>
      <c r="C72" s="47"/>
      <c r="D72" s="47"/>
      <c r="E72" s="47"/>
      <c r="F72" s="47"/>
      <c r="G72" s="47"/>
      <c r="H72" s="47"/>
      <c r="I72" s="292"/>
      <c r="J72" s="293"/>
      <c r="K72" s="294"/>
      <c r="L72" s="50"/>
      <c r="M72" s="431"/>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6101.0196361652497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2142845.1163181085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428569.02326362173</v>
      </c>
      <c r="M84" s="858"/>
      <c r="N84" s="51"/>
    </row>
    <row r="85" spans="1:14">
      <c r="B85" s="89" t="s">
        <v>973</v>
      </c>
      <c r="C85" s="90"/>
      <c r="D85" s="90"/>
      <c r="E85" s="90"/>
      <c r="F85" s="90"/>
      <c r="G85" s="90"/>
      <c r="H85" s="90"/>
      <c r="I85" s="87"/>
      <c r="J85" s="88"/>
      <c r="K85" s="304">
        <v>0.05</v>
      </c>
      <c r="L85" s="857">
        <f>N79*K85</f>
        <v>107142.25581590543</v>
      </c>
      <c r="M85" s="858"/>
      <c r="N85" s="51"/>
    </row>
    <row r="86" spans="1:14" ht="15.75" thickBot="1">
      <c r="B86" s="91" t="s">
        <v>974</v>
      </c>
      <c r="C86" s="92"/>
      <c r="D86" s="92"/>
      <c r="E86" s="92"/>
      <c r="F86" s="92"/>
      <c r="G86" s="92"/>
      <c r="H86" s="92"/>
      <c r="I86" s="93"/>
      <c r="J86" s="94"/>
      <c r="K86" s="305">
        <v>0.05</v>
      </c>
      <c r="L86" s="859">
        <f>N79*K86</f>
        <v>107142.25581590543</v>
      </c>
      <c r="M86" s="860"/>
      <c r="N86" s="51"/>
    </row>
    <row r="87" spans="1:14" ht="15.75" thickBot="1">
      <c r="B87" s="822" t="s">
        <v>953</v>
      </c>
      <c r="C87" s="823"/>
      <c r="D87" s="823"/>
      <c r="E87" s="823"/>
      <c r="F87" s="823"/>
      <c r="G87" s="823"/>
      <c r="H87" s="823"/>
      <c r="I87" s="823"/>
      <c r="J87" s="823"/>
      <c r="K87" s="823"/>
      <c r="L87" s="823"/>
      <c r="M87" s="824"/>
      <c r="N87" s="52">
        <f>L84+L85+L86</f>
        <v>642853.53489543253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2785698.6512135412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8.75" customHeight="1" thickBot="1">
      <c r="A31" t="s">
        <v>1845</v>
      </c>
      <c r="B31" s="80" t="s">
        <v>1112</v>
      </c>
      <c r="C31" s="81" t="s">
        <v>2107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112</v>
      </c>
      <c r="B36" s="871" t="str">
        <f>VLOOKUP(A36,EQUIPOS!A6:D154,3,FALSE)</f>
        <v xml:space="preserve">Aspersor manual
</v>
      </c>
      <c r="C36" s="872"/>
      <c r="D36" s="872"/>
      <c r="E36" s="872"/>
      <c r="F36" s="872"/>
      <c r="G36" s="872"/>
      <c r="H36" s="873"/>
      <c r="I36" s="267"/>
      <c r="J36" s="268"/>
      <c r="K36" s="269">
        <f>VLOOKUP(A36,EQUIPOS!A6:D163,4,FALSE)</f>
        <v>3209.5943707030974</v>
      </c>
      <c r="L36" s="270"/>
      <c r="M36" s="336">
        <v>2</v>
      </c>
      <c r="N36" s="272">
        <f>K36/M36</f>
        <v>1604.7971853515487</v>
      </c>
    </row>
    <row r="37" spans="1:14">
      <c r="A37" s="113" t="s">
        <v>363</v>
      </c>
      <c r="B37" s="871" t="str">
        <f>VLOOKUP(A37,EQUIPOS!A7:D154,3,FALSE)</f>
        <v>Vibrador de concreto, Motor de 3 hp a 18.000 rpm Mangueras de 4 mt</v>
      </c>
      <c r="C37" s="872"/>
      <c r="D37" s="872"/>
      <c r="E37" s="872"/>
      <c r="F37" s="872"/>
      <c r="G37" s="872"/>
      <c r="H37" s="873"/>
      <c r="I37" s="421"/>
      <c r="J37" s="422"/>
      <c r="K37" s="269">
        <f>VLOOKUP(A37,EQUIPOS!A7:D164,4,FALSE)</f>
        <v>7618.103011797175</v>
      </c>
      <c r="L37" s="335"/>
      <c r="M37" s="336">
        <v>2</v>
      </c>
      <c r="N37" s="272">
        <f>K37/M37</f>
        <v>3809.0515058985875</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1681.7452725900498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7095.5939638401851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57624.19737422598</v>
      </c>
      <c r="N48" s="272">
        <f>K48*M48</f>
        <v>265071.30792143947</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5875.9164893825437</v>
      </c>
      <c r="N49" s="272">
        <f>K49*M49</f>
        <v>5875.9164893825437</v>
      </c>
    </row>
    <row r="50" spans="1:14">
      <c r="A50" s="161" t="s">
        <v>830</v>
      </c>
      <c r="B50" s="43" t="str">
        <f>VLOOKUP(A50,MATERIALES!A6:D373,3,FALSE)</f>
        <v>Concreto Resistencia  35 (Mpa)</v>
      </c>
      <c r="C50" s="425"/>
      <c r="D50" s="425"/>
      <c r="E50" s="425"/>
      <c r="F50" s="425"/>
      <c r="G50" s="425"/>
      <c r="H50" s="425"/>
      <c r="I50" s="425"/>
      <c r="J50" s="312" t="str">
        <f>VLOOKUP(A50,MATERIALES!A6:D642,2,FALSE)</f>
        <v>m3</v>
      </c>
      <c r="K50" s="397">
        <v>1</v>
      </c>
      <c r="L50" s="421"/>
      <c r="M50" s="402">
        <f>VLOOKUP(A50,MATERIALES!A6:D398,4,FALSE)</f>
        <v>520045.1438052897</v>
      </c>
      <c r="N50" s="272">
        <f>K50*M50</f>
        <v>520045.1438052897</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7004.0010587503293</v>
      </c>
      <c r="N51" s="272">
        <f>K51*M51</f>
        <v>32218.404870251514</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823210.77308636333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09">
        <f>VLOOKUP(A60,TRANSPORTE!A2:D117,4,FALSE)</f>
        <v>1851.4131085764604</v>
      </c>
      <c r="M60" s="910"/>
      <c r="N60" s="287">
        <f>K60*L60</f>
        <v>1851.4131085764604</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1851.4131085764604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4">
        <v>16</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33634.905451800994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865792.68561058096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173158.53712211619</v>
      </c>
      <c r="M84" s="858"/>
      <c r="N84" s="51"/>
    </row>
    <row r="85" spans="1:14">
      <c r="B85" s="89" t="s">
        <v>973</v>
      </c>
      <c r="C85" s="90"/>
      <c r="D85" s="90"/>
      <c r="E85" s="90"/>
      <c r="F85" s="90"/>
      <c r="G85" s="90"/>
      <c r="H85" s="90"/>
      <c r="I85" s="87"/>
      <c r="J85" s="88"/>
      <c r="K85" s="304">
        <v>0.05</v>
      </c>
      <c r="L85" s="857">
        <f>N79*K85</f>
        <v>43289.634280529048</v>
      </c>
      <c r="M85" s="858"/>
      <c r="N85" s="51"/>
    </row>
    <row r="86" spans="1:14" ht="15.75" thickBot="1">
      <c r="B86" s="91" t="s">
        <v>974</v>
      </c>
      <c r="C86" s="92"/>
      <c r="D86" s="92"/>
      <c r="E86" s="92"/>
      <c r="F86" s="92"/>
      <c r="G86" s="92"/>
      <c r="H86" s="92"/>
      <c r="I86" s="93"/>
      <c r="J86" s="94"/>
      <c r="K86" s="305">
        <v>0.05</v>
      </c>
      <c r="L86" s="859">
        <f>N79*K86</f>
        <v>43289.634280529048</v>
      </c>
      <c r="M86" s="860"/>
      <c r="N86" s="51"/>
    </row>
    <row r="87" spans="1:14" ht="15.75" thickBot="1">
      <c r="B87" s="822" t="s">
        <v>953</v>
      </c>
      <c r="C87" s="823"/>
      <c r="D87" s="823"/>
      <c r="E87" s="823"/>
      <c r="F87" s="823"/>
      <c r="G87" s="823"/>
      <c r="H87" s="823"/>
      <c r="I87" s="823"/>
      <c r="J87" s="823"/>
      <c r="K87" s="823"/>
      <c r="L87" s="823"/>
      <c r="M87" s="824"/>
      <c r="N87" s="52">
        <f>L84+L85+L86</f>
        <v>259737.80568317429</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1125530.4912937554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22.5" customHeight="1" thickBot="1">
      <c r="A31" t="s">
        <v>1845</v>
      </c>
      <c r="B31" s="80" t="s">
        <v>1113</v>
      </c>
      <c r="C31" s="81" t="s">
        <v>2108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112</v>
      </c>
      <c r="B36" s="871" t="str">
        <f>VLOOKUP(A36,EQUIPOS!A6:D154,3,FALSE)</f>
        <v xml:space="preserve">Aspersor manual
</v>
      </c>
      <c r="C36" s="872"/>
      <c r="D36" s="872"/>
      <c r="E36" s="872"/>
      <c r="F36" s="872"/>
      <c r="G36" s="872"/>
      <c r="H36" s="873"/>
      <c r="I36" s="267"/>
      <c r="J36" s="268"/>
      <c r="K36" s="269">
        <f>VLOOKUP(A36,EQUIPOS!A6:D163,4,FALSE)</f>
        <v>3209.5943707030974</v>
      </c>
      <c r="L36" s="270"/>
      <c r="M36" s="336">
        <v>2</v>
      </c>
      <c r="N36" s="272">
        <f>K36/M36</f>
        <v>1604.7971853515487</v>
      </c>
    </row>
    <row r="37" spans="1:14">
      <c r="A37" s="113" t="s">
        <v>363</v>
      </c>
      <c r="B37" s="871" t="str">
        <f>VLOOKUP(A37,EQUIPOS!A7:D154,3,FALSE)</f>
        <v>Vibrador de concreto, Motor de 3 hp a 18.000 rpm Mangueras de 4 mt</v>
      </c>
      <c r="C37" s="872"/>
      <c r="D37" s="872"/>
      <c r="E37" s="872"/>
      <c r="F37" s="872"/>
      <c r="G37" s="872"/>
      <c r="H37" s="873"/>
      <c r="I37" s="421"/>
      <c r="J37" s="422"/>
      <c r="K37" s="269">
        <f>VLOOKUP(A37,EQUIPOS!A7:D164,4,FALSE)</f>
        <v>7618.103011797175</v>
      </c>
      <c r="L37" s="335"/>
      <c r="M37" s="336">
        <v>2</v>
      </c>
      <c r="N37" s="272">
        <f>K37/M37</f>
        <v>3809.0515058985875</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1348.350761295025</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6762.199452545161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57624.19737422598</v>
      </c>
      <c r="N48" s="272">
        <f>K48*M48</f>
        <v>265071.30792143947</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5875.9164893825437</v>
      </c>
      <c r="N49" s="272">
        <f>K49*M49</f>
        <v>5875.9164893825437</v>
      </c>
    </row>
    <row r="50" spans="1:14">
      <c r="A50" s="161" t="s">
        <v>831</v>
      </c>
      <c r="B50" s="43" t="str">
        <f>VLOOKUP(A50,MATERIALES!A6:D373,3,FALSE)</f>
        <v>Concreto Resistencia  32 (Mpa)</v>
      </c>
      <c r="C50" s="425"/>
      <c r="D50" s="425"/>
      <c r="E50" s="425"/>
      <c r="F50" s="425"/>
      <c r="G50" s="425"/>
      <c r="H50" s="425"/>
      <c r="I50" s="425"/>
      <c r="J50" s="312" t="str">
        <f>VLOOKUP(A50,MATERIALES!A6:D642,2,FALSE)</f>
        <v>m3</v>
      </c>
      <c r="K50" s="397">
        <v>1</v>
      </c>
      <c r="L50" s="421"/>
      <c r="M50" s="402">
        <f>VLOOKUP(A50,MATERIALES!A6:D398,4,FALSE)</f>
        <v>499422.31322141126</v>
      </c>
      <c r="N50" s="272">
        <f>K50*M50</f>
        <v>499422.31322141126</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7004.0010587503293</v>
      </c>
      <c r="N51" s="272">
        <f>K51*M51</f>
        <v>32218.404870251514</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802587.94250248477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09">
        <f>VLOOKUP(A60,TRANSPORTE!A2:D117,4,FALSE)</f>
        <v>1851.4131085764604</v>
      </c>
      <c r="M60" s="910"/>
      <c r="N60" s="287">
        <f>K60*L60</f>
        <v>1851.4131085764604</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1851.4131085764604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26967.015225900497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838168.57028950681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167633.71405790138</v>
      </c>
      <c r="M84" s="858"/>
      <c r="N84" s="51"/>
    </row>
    <row r="85" spans="1:14">
      <c r="B85" s="89" t="s">
        <v>973</v>
      </c>
      <c r="C85" s="90"/>
      <c r="D85" s="90"/>
      <c r="E85" s="90"/>
      <c r="F85" s="90"/>
      <c r="G85" s="90"/>
      <c r="H85" s="90"/>
      <c r="I85" s="87"/>
      <c r="J85" s="88"/>
      <c r="K85" s="304">
        <v>0.05</v>
      </c>
      <c r="L85" s="857">
        <f>N79*K85</f>
        <v>41908.428514475345</v>
      </c>
      <c r="M85" s="858"/>
      <c r="N85" s="51"/>
    </row>
    <row r="86" spans="1:14" ht="15.75" thickBot="1">
      <c r="B86" s="91" t="s">
        <v>974</v>
      </c>
      <c r="C86" s="92"/>
      <c r="D86" s="92"/>
      <c r="E86" s="92"/>
      <c r="F86" s="92"/>
      <c r="G86" s="92"/>
      <c r="H86" s="92"/>
      <c r="I86" s="93"/>
      <c r="J86" s="94"/>
      <c r="K86" s="305">
        <v>0.05</v>
      </c>
      <c r="L86" s="859">
        <f>N79*K86</f>
        <v>41908.428514475345</v>
      </c>
      <c r="M86" s="860"/>
      <c r="N86" s="51"/>
    </row>
    <row r="87" spans="1:14" ht="15.75" thickBot="1">
      <c r="B87" s="822" t="s">
        <v>953</v>
      </c>
      <c r="C87" s="823"/>
      <c r="D87" s="823"/>
      <c r="E87" s="823"/>
      <c r="F87" s="823"/>
      <c r="G87" s="823"/>
      <c r="H87" s="823"/>
      <c r="I87" s="823"/>
      <c r="J87" s="823"/>
      <c r="K87" s="823"/>
      <c r="L87" s="823"/>
      <c r="M87" s="824"/>
      <c r="N87" s="52">
        <f>L84+L85+L86</f>
        <v>251450.57108685208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1089619.1413763589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20.25" customHeight="1" thickBot="1">
      <c r="A31" t="s">
        <v>1845</v>
      </c>
      <c r="B31" s="80" t="s">
        <v>1114</v>
      </c>
      <c r="C31" s="81" t="s">
        <v>2109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112</v>
      </c>
      <c r="B36" s="871" t="str">
        <f>VLOOKUP(A36,EQUIPOS!A6:D154,3,FALSE)</f>
        <v xml:space="preserve">Aspersor manual
</v>
      </c>
      <c r="C36" s="872"/>
      <c r="D36" s="872"/>
      <c r="E36" s="872"/>
      <c r="F36" s="872"/>
      <c r="G36" s="872"/>
      <c r="H36" s="873"/>
      <c r="I36" s="267"/>
      <c r="J36" s="268"/>
      <c r="K36" s="269">
        <f>VLOOKUP(A36,EQUIPOS!A6:D163,4,FALSE)</f>
        <v>3209.5943707030974</v>
      </c>
      <c r="L36" s="270"/>
      <c r="M36" s="336">
        <v>2</v>
      </c>
      <c r="N36" s="272">
        <f>K36/M36</f>
        <v>1604.7971853515487</v>
      </c>
    </row>
    <row r="37" spans="1:14">
      <c r="A37" s="113" t="s">
        <v>363</v>
      </c>
      <c r="B37" s="871" t="str">
        <f>VLOOKUP(A37,EQUIPOS!A7:D154,3,FALSE)</f>
        <v>Vibrador de concreto, Motor de 3 hp a 18.000 rpm Mangueras de 4 mt</v>
      </c>
      <c r="C37" s="872"/>
      <c r="D37" s="872"/>
      <c r="E37" s="872"/>
      <c r="F37" s="872"/>
      <c r="G37" s="872"/>
      <c r="H37" s="873"/>
      <c r="I37" s="421"/>
      <c r="J37" s="422"/>
      <c r="K37" s="269">
        <f>VLOOKUP(A37,EQUIPOS!A7:D164,4,FALSE)</f>
        <v>7618.103011797175</v>
      </c>
      <c r="L37" s="335"/>
      <c r="M37" s="336">
        <v>2</v>
      </c>
      <c r="N37" s="272">
        <f>K37/M37</f>
        <v>3809.0515058985875</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1348.350761295025</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6762.199452545161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829</v>
      </c>
      <c r="B48" s="43" t="str">
        <f>VLOOKUP(A48,MATERIALES!A5:D373,3,FALSE)</f>
        <v>Concreto Resistencia  28 (Mpa)</v>
      </c>
      <c r="C48" s="281"/>
      <c r="D48" s="281"/>
      <c r="E48" s="281"/>
      <c r="F48" s="281"/>
      <c r="G48" s="281"/>
      <c r="H48" s="281"/>
      <c r="I48" s="281"/>
      <c r="J48" s="311" t="str">
        <f>VLOOKUP(A48,MATERIALES!A4:D640,2,FALSE)</f>
        <v>m3</v>
      </c>
      <c r="K48" s="282">
        <v>1</v>
      </c>
      <c r="L48" s="267"/>
      <c r="M48" s="402">
        <f>VLOOKUP(A48,MATERIALES!A5:D396,4,FALSE)</f>
        <v>469784.38798353903</v>
      </c>
      <c r="N48" s="272">
        <f>K48*M48</f>
        <v>469784.38798353903</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5875.9164893825437</v>
      </c>
      <c r="N49" s="272">
        <f>K49*M49</f>
        <v>5875.9164893825437</v>
      </c>
    </row>
    <row r="50" spans="1:14">
      <c r="A50" s="161" t="s">
        <v>873</v>
      </c>
      <c r="B50" s="43" t="str">
        <f>VLOOKUP(A50,MATERIALES!A6:D373,3,FALSE)</f>
        <v>FORMALETA (Depende para que sea el Concreto)</v>
      </c>
      <c r="C50" s="425"/>
      <c r="D50" s="425"/>
      <c r="E50" s="425"/>
      <c r="F50" s="425"/>
      <c r="G50" s="425"/>
      <c r="H50" s="425"/>
      <c r="I50" s="425"/>
      <c r="J50" s="312" t="str">
        <f>VLOOKUP(A50,MATERIALES!A6:D642,2,FALSE)</f>
        <v>m2</v>
      </c>
      <c r="K50" s="397">
        <v>4.5999999999999996</v>
      </c>
      <c r="L50" s="421"/>
      <c r="M50" s="402">
        <f>VLOOKUP(A50,MATERIALES!A6:D398,4,FALSE)</f>
        <v>7004.0010587503293</v>
      </c>
      <c r="N50" s="272">
        <f>K50*M50</f>
        <v>32218.404870251514</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507878.70934317308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09">
        <f>VLOOKUP(A60,TRANSPORTE!A2:D117,4,FALSE)</f>
        <v>1851.4131085764604</v>
      </c>
      <c r="M60" s="910"/>
      <c r="N60" s="287">
        <f>K60*L60</f>
        <v>1851.4131085764604</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1851.4131085764604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26967.015225900497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543459.33713019511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108691.86742603903</v>
      </c>
      <c r="M84" s="858"/>
      <c r="N84" s="51"/>
    </row>
    <row r="85" spans="1:14">
      <c r="B85" s="89" t="s">
        <v>973</v>
      </c>
      <c r="C85" s="90"/>
      <c r="D85" s="90"/>
      <c r="E85" s="90"/>
      <c r="F85" s="90"/>
      <c r="G85" s="90"/>
      <c r="H85" s="90"/>
      <c r="I85" s="87"/>
      <c r="J85" s="88"/>
      <c r="K85" s="304">
        <v>0.05</v>
      </c>
      <c r="L85" s="857">
        <f>N79*K85</f>
        <v>27172.966856509756</v>
      </c>
      <c r="M85" s="858"/>
      <c r="N85" s="51"/>
    </row>
    <row r="86" spans="1:14" ht="15.75" thickBot="1">
      <c r="B86" s="91" t="s">
        <v>974</v>
      </c>
      <c r="C86" s="92"/>
      <c r="D86" s="92"/>
      <c r="E86" s="92"/>
      <c r="F86" s="92"/>
      <c r="G86" s="92"/>
      <c r="H86" s="92"/>
      <c r="I86" s="93"/>
      <c r="J86" s="94"/>
      <c r="K86" s="305">
        <v>0.05</v>
      </c>
      <c r="L86" s="859">
        <f>N79*K86</f>
        <v>27172.966856509756</v>
      </c>
      <c r="M86" s="860"/>
      <c r="N86" s="51"/>
    </row>
    <row r="87" spans="1:14" ht="15.75" thickBot="1">
      <c r="B87" s="822" t="s">
        <v>953</v>
      </c>
      <c r="C87" s="823"/>
      <c r="D87" s="823"/>
      <c r="E87" s="823"/>
      <c r="F87" s="823"/>
      <c r="G87" s="823"/>
      <c r="H87" s="823"/>
      <c r="I87" s="823"/>
      <c r="J87" s="823"/>
      <c r="K87" s="823"/>
      <c r="L87" s="823"/>
      <c r="M87" s="824"/>
      <c r="N87" s="52">
        <f>L84+L85+L86</f>
        <v>163037.80113905855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706497.13826925366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1115</v>
      </c>
      <c r="C31" s="81" t="s">
        <v>2110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112</v>
      </c>
      <c r="B36" s="871" t="str">
        <f>VLOOKUP(A36,EQUIPOS!A6:D154,3,FALSE)</f>
        <v xml:space="preserve">Aspersor manual
</v>
      </c>
      <c r="C36" s="872"/>
      <c r="D36" s="872"/>
      <c r="E36" s="872"/>
      <c r="F36" s="872"/>
      <c r="G36" s="872"/>
      <c r="H36" s="873"/>
      <c r="I36" s="267"/>
      <c r="J36" s="268"/>
      <c r="K36" s="269">
        <f>VLOOKUP(A36,EQUIPOS!A6:D163,4,FALSE)</f>
        <v>3209.5943707030974</v>
      </c>
      <c r="L36" s="270"/>
      <c r="M36" s="336">
        <v>2</v>
      </c>
      <c r="N36" s="272">
        <f>K36/M36</f>
        <v>1604.7971853515487</v>
      </c>
    </row>
    <row r="37" spans="1:14">
      <c r="A37" s="113" t="s">
        <v>363</v>
      </c>
      <c r="B37" s="871" t="str">
        <f>VLOOKUP(A37,EQUIPOS!A7:D154,3,FALSE)</f>
        <v>Vibrador de concreto, Motor de 3 hp a 18.000 rpm Mangueras de 4 mt</v>
      </c>
      <c r="C37" s="872"/>
      <c r="D37" s="872"/>
      <c r="E37" s="872"/>
      <c r="F37" s="872"/>
      <c r="G37" s="872"/>
      <c r="H37" s="873"/>
      <c r="I37" s="421"/>
      <c r="J37" s="422"/>
      <c r="K37" s="269">
        <f>VLOOKUP(A37,EQUIPOS!A7:D164,4,FALSE)</f>
        <v>7618.103011797175</v>
      </c>
      <c r="L37" s="335"/>
      <c r="M37" s="336">
        <v>2</v>
      </c>
      <c r="N37" s="272">
        <f>K37/M37</f>
        <v>3809.0515058985875</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1348.350761295025</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6762.199452545161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832</v>
      </c>
      <c r="B48" s="43" t="str">
        <f>VLOOKUP(A48,MATERIALES!A5:D373,3,FALSE)</f>
        <v>Concreto Resistencia  21 (Mpa)</v>
      </c>
      <c r="C48" s="281"/>
      <c r="D48" s="281"/>
      <c r="E48" s="281"/>
      <c r="F48" s="281"/>
      <c r="G48" s="281"/>
      <c r="H48" s="281"/>
      <c r="I48" s="281"/>
      <c r="J48" s="311" t="str">
        <f>VLOOKUP(A48,MATERIALES!A4:D640,2,FALSE)</f>
        <v>m3</v>
      </c>
      <c r="K48" s="282">
        <v>1</v>
      </c>
      <c r="L48" s="267"/>
      <c r="M48" s="402">
        <f>VLOOKUP(A48,MATERIALES!A5:D396,4,FALSE)</f>
        <v>376807.51773307851</v>
      </c>
      <c r="N48" s="272">
        <f>K48*M48</f>
        <v>376807.51773307851</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5875.9164893825437</v>
      </c>
      <c r="N49" s="272">
        <f>K49*M49</f>
        <v>5875.9164893825437</v>
      </c>
    </row>
    <row r="50" spans="1:14">
      <c r="A50" s="161"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4.5999999999999996</v>
      </c>
      <c r="L50" s="421"/>
      <c r="M50" s="402">
        <f>VLOOKUP(A50,MATERIALES!A6:D398,4,FALSE)</f>
        <v>1776.5827117714159</v>
      </c>
      <c r="N50" s="272">
        <f>K50*M50</f>
        <v>8172.2804741485124</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390855.71469660959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09">
        <f>VLOOKUP(A60,TRANSPORTE!A2:D117,4,FALSE)</f>
        <v>1851.4131085764604</v>
      </c>
      <c r="M60" s="910"/>
      <c r="N60" s="287">
        <f>K60*L60</f>
        <v>1851.4131085764604</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1851.4131085764604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26967.015225900497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426436.34248363168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85287.268496726349</v>
      </c>
      <c r="M84" s="858"/>
      <c r="N84" s="51"/>
    </row>
    <row r="85" spans="1:14">
      <c r="B85" s="89" t="s">
        <v>973</v>
      </c>
      <c r="C85" s="90"/>
      <c r="D85" s="90"/>
      <c r="E85" s="90"/>
      <c r="F85" s="90"/>
      <c r="G85" s="90"/>
      <c r="H85" s="90"/>
      <c r="I85" s="87"/>
      <c r="J85" s="88"/>
      <c r="K85" s="304">
        <v>0.05</v>
      </c>
      <c r="L85" s="857">
        <f>N79*K85</f>
        <v>21321.817124181587</v>
      </c>
      <c r="M85" s="858"/>
      <c r="N85" s="51"/>
    </row>
    <row r="86" spans="1:14" ht="15.75" thickBot="1">
      <c r="B86" s="91" t="s">
        <v>974</v>
      </c>
      <c r="C86" s="92"/>
      <c r="D86" s="92"/>
      <c r="E86" s="92"/>
      <c r="F86" s="92"/>
      <c r="G86" s="92"/>
      <c r="H86" s="92"/>
      <c r="I86" s="93"/>
      <c r="J86" s="94"/>
      <c r="K86" s="305">
        <v>0.05</v>
      </c>
      <c r="L86" s="859">
        <f>N79*K86</f>
        <v>21321.817124181587</v>
      </c>
      <c r="M86" s="860"/>
      <c r="N86" s="51"/>
    </row>
    <row r="87" spans="1:14" ht="15.75" thickBot="1">
      <c r="B87" s="822" t="s">
        <v>953</v>
      </c>
      <c r="C87" s="823"/>
      <c r="D87" s="823"/>
      <c r="E87" s="823"/>
      <c r="F87" s="823"/>
      <c r="G87" s="823"/>
      <c r="H87" s="823"/>
      <c r="I87" s="823"/>
      <c r="J87" s="823"/>
      <c r="K87" s="823"/>
      <c r="L87" s="823"/>
      <c r="M87" s="824"/>
      <c r="N87" s="52">
        <f>L84+L85+L86</f>
        <v>127930.90274508952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554367.24522872118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ht="25.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1116</v>
      </c>
      <c r="C31" s="81" t="s">
        <v>2111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257</v>
      </c>
      <c r="B36" s="871" t="str">
        <f>VLOOKUP(A36,EQUIPOS!A6:D154,3,FALSE)</f>
        <v>Mezcladora de concreto 1 bulto</v>
      </c>
      <c r="C36" s="872"/>
      <c r="D36" s="872"/>
      <c r="E36" s="872"/>
      <c r="F36" s="872"/>
      <c r="G36" s="872"/>
      <c r="H36" s="873"/>
      <c r="I36" s="267"/>
      <c r="J36" s="268"/>
      <c r="K36" s="269">
        <f>VLOOKUP(A36,EQUIPOS!A6:D163,4,FALSE)</f>
        <v>6878.2132560400814</v>
      </c>
      <c r="L36" s="270"/>
      <c r="M36" s="336">
        <v>1</v>
      </c>
      <c r="N36" s="272">
        <f>K36/M36</f>
        <v>6878.2132560400814</v>
      </c>
    </row>
    <row r="37" spans="1:14">
      <c r="A37" s="113" t="s">
        <v>363</v>
      </c>
      <c r="B37" s="871" t="str">
        <f>VLOOKUP(A37,EQUIPOS!A7:D154,3,FALSE)</f>
        <v>Vibrador de concreto, Motor de 3 hp a 18.000 rpm Mangueras de 4 mt</v>
      </c>
      <c r="C37" s="872"/>
      <c r="D37" s="872"/>
      <c r="E37" s="872"/>
      <c r="F37" s="872"/>
      <c r="G37" s="872"/>
      <c r="H37" s="873"/>
      <c r="I37" s="421"/>
      <c r="J37" s="422"/>
      <c r="K37" s="269">
        <f>VLOOKUP(A37,EQUIPOS!A7:D164,4,FALSE)</f>
        <v>7618.103011797175</v>
      </c>
      <c r="L37" s="335"/>
      <c r="M37" s="336">
        <v>1</v>
      </c>
      <c r="N37" s="272">
        <f>K37/M37</f>
        <v>7618.103011797175</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N81*M41</f>
        <v>3373.3390225900498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17869.655290427309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0.95</v>
      </c>
      <c r="L48" s="267"/>
      <c r="M48" s="402">
        <f>VLOOKUP(A48,MATERIALES!A5:D396,4,FALSE)</f>
        <v>55280.197780192029</v>
      </c>
      <c r="N48" s="272">
        <f>K48*M48</f>
        <v>52516.187891182424</v>
      </c>
    </row>
    <row r="49" spans="1:14">
      <c r="A49" s="161" t="s">
        <v>774</v>
      </c>
      <c r="B49" s="43" t="str">
        <f>VLOOKUP(A49,MATERIALES!A6:D373,3,FALSE)</f>
        <v>Agua</v>
      </c>
      <c r="C49" s="425"/>
      <c r="D49" s="425"/>
      <c r="E49" s="425"/>
      <c r="F49" s="425"/>
      <c r="G49" s="425"/>
      <c r="H49" s="425"/>
      <c r="I49" s="425"/>
      <c r="J49" s="312" t="str">
        <f>VLOOKUP(A49,MATERIALES!A5:D641,2,FALSE)</f>
        <v>lt</v>
      </c>
      <c r="K49" s="397">
        <v>170</v>
      </c>
      <c r="L49" s="421"/>
      <c r="M49" s="402">
        <f>VLOOKUP(A49,MATERIALES!A6:D397,4,FALSE)</f>
        <v>48.278039394701032</v>
      </c>
      <c r="N49" s="272">
        <f>K49*M49</f>
        <v>8207.2666970991759</v>
      </c>
    </row>
    <row r="50" spans="1:14">
      <c r="A50" s="161" t="s">
        <v>802</v>
      </c>
      <c r="B50" s="43" t="str">
        <f>VLOOKUP(A50,MATERIALES!A6:D373,3,FALSE)</f>
        <v>Arena lavada</v>
      </c>
      <c r="C50" s="425"/>
      <c r="D50" s="425"/>
      <c r="E50" s="425"/>
      <c r="F50" s="425"/>
      <c r="G50" s="425"/>
      <c r="H50" s="425"/>
      <c r="I50" s="425"/>
      <c r="J50" s="312" t="str">
        <f>VLOOKUP(A50,MATERIALES!A6:D642,2,FALSE)</f>
        <v>m3</v>
      </c>
      <c r="K50" s="397">
        <v>0.55000000000000004</v>
      </c>
      <c r="L50" s="421"/>
      <c r="M50" s="402">
        <f>VLOOKUP(A50,MATERIALES!A6:D398,4,FALSE)</f>
        <v>56754.33638766381</v>
      </c>
      <c r="N50" s="272">
        <f>K50*M50</f>
        <v>31214.885013215098</v>
      </c>
    </row>
    <row r="51" spans="1:14">
      <c r="A51" s="161" t="s">
        <v>804</v>
      </c>
      <c r="B51" s="43" t="str">
        <f>VLOOKUP(A51,MATERIALES!A6:D373,3,FALSE)</f>
        <v>Cemento gris</v>
      </c>
      <c r="C51" s="425"/>
      <c r="D51" s="425"/>
      <c r="E51" s="425"/>
      <c r="F51" s="425"/>
      <c r="G51" s="425"/>
      <c r="H51" s="425"/>
      <c r="I51" s="425"/>
      <c r="J51" s="312" t="str">
        <f>VLOOKUP(A51,MATERIALES!A6:D643,2,FALSE)</f>
        <v>kg</v>
      </c>
      <c r="K51" s="397">
        <v>300</v>
      </c>
      <c r="L51" s="421"/>
      <c r="M51" s="402">
        <f>VLOOKUP(A51,MATERIALES!A6:D399,4,FALSE)</f>
        <v>603.70713882628502</v>
      </c>
      <c r="N51" s="272">
        <f>K51*M51</f>
        <v>181112.1416478855</v>
      </c>
    </row>
    <row r="52" spans="1:14">
      <c r="A52" s="161" t="s">
        <v>867</v>
      </c>
      <c r="B52" s="43" t="str">
        <f>VLOOKUP(A52,MATERIALES!A7:D373,3,FALSE)</f>
        <v>Formaleta (gaviones, juntas de bordillos, juntas de cunetas, muros, concretos clase D,E, F y G)</v>
      </c>
      <c r="C52" s="425"/>
      <c r="D52" s="425"/>
      <c r="E52" s="425"/>
      <c r="F52" s="425"/>
      <c r="G52" s="425"/>
      <c r="H52" s="425"/>
      <c r="I52" s="425"/>
      <c r="J52" s="312" t="str">
        <f>VLOOKUP(A52,MATERIALES!A6:D644,2,FALSE)</f>
        <v>m2</v>
      </c>
      <c r="K52" s="397">
        <v>3.1</v>
      </c>
      <c r="L52" s="421"/>
      <c r="M52" s="402">
        <f>VLOOKUP(A52,MATERIALES!A7:D400,4,FALSE)</f>
        <v>1776.5827117714159</v>
      </c>
      <c r="N52" s="272">
        <f>K52*M52</f>
        <v>5507.4064064913891</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2" t="s">
        <v>953</v>
      </c>
      <c r="C59" s="823"/>
      <c r="D59" s="823"/>
      <c r="E59" s="823"/>
      <c r="F59" s="823"/>
      <c r="G59" s="823"/>
      <c r="H59" s="823"/>
      <c r="I59" s="823"/>
      <c r="J59" s="823"/>
      <c r="K59" s="823"/>
      <c r="L59" s="823"/>
      <c r="M59" s="824"/>
      <c r="N59" s="394">
        <f>SUM(N48:N58)</f>
        <v>278557.88765587361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1229</v>
      </c>
      <c r="B64" s="46" t="str">
        <f>VLOOKUP(A64,TRANSPORTE!A2:D117,3,FALSE)</f>
        <v>Transporte de arena</v>
      </c>
      <c r="C64" s="317"/>
      <c r="D64" s="317"/>
      <c r="E64" s="317"/>
      <c r="F64" s="317"/>
      <c r="G64" s="317"/>
      <c r="H64" s="311" t="s">
        <v>339</v>
      </c>
      <c r="I64" s="279">
        <v>0.55000000000000004</v>
      </c>
      <c r="J64" s="286">
        <v>1</v>
      </c>
      <c r="K64" s="279">
        <f>I64*J64</f>
        <v>0.55000000000000004</v>
      </c>
      <c r="L64" s="909">
        <f>VLOOKUP(A64,TRANSPORTE!A2:D117,4,FALSE)</f>
        <v>1234.2754057176401</v>
      </c>
      <c r="M64" s="910"/>
      <c r="N64" s="287">
        <f>K64*L64</f>
        <v>678.85147314470214</v>
      </c>
    </row>
    <row r="65" spans="1:15">
      <c r="A65" t="s">
        <v>1281</v>
      </c>
      <c r="B65" s="46" t="str">
        <f>VLOOKUP(A65,TRANSPORTE!A3:D117,3,FALSE)</f>
        <v>Transporte de material triturado</v>
      </c>
      <c r="C65" s="47"/>
      <c r="D65" s="47"/>
      <c r="E65" s="47"/>
      <c r="F65" s="47"/>
      <c r="G65" s="47"/>
      <c r="H65" s="311" t="s">
        <v>339</v>
      </c>
      <c r="I65" s="279">
        <v>0.95</v>
      </c>
      <c r="J65" s="286">
        <v>1</v>
      </c>
      <c r="K65" s="279">
        <f>I65*J65</f>
        <v>0.95</v>
      </c>
      <c r="L65" s="909">
        <f>VLOOKUP(A65,TRANSPORTE!A3:D117,4,FALSE)</f>
        <v>1234.2754057176401</v>
      </c>
      <c r="M65" s="910"/>
      <c r="N65" s="287">
        <f>K65*L65</f>
        <v>1172.5616354317581</v>
      </c>
    </row>
    <row r="66" spans="1:15">
      <c r="B66" s="46"/>
      <c r="C66" s="47"/>
      <c r="D66" s="47"/>
      <c r="E66" s="47"/>
      <c r="F66" s="47"/>
      <c r="G66" s="47"/>
      <c r="H66" s="311"/>
      <c r="I66" s="279"/>
      <c r="J66" s="286"/>
      <c r="K66" s="279"/>
      <c r="L66" s="909"/>
      <c r="M66" s="910"/>
      <c r="N66" s="287"/>
    </row>
    <row r="67" spans="1:15">
      <c r="B67" s="46"/>
      <c r="C67" s="47"/>
      <c r="D67" s="47"/>
      <c r="E67" s="47"/>
      <c r="F67" s="47"/>
      <c r="G67" s="47"/>
      <c r="H67" s="311"/>
      <c r="I67" s="279"/>
      <c r="J67" s="286"/>
      <c r="K67" s="279"/>
      <c r="L67" s="909"/>
      <c r="M67" s="91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1851.4131085764602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8</v>
      </c>
      <c r="N75" s="395">
        <f>K75/M75</f>
        <v>54131</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67466.780451800994</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N43+N59+N70+N81</f>
        <v>365745.7365066784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73149.147301335688</v>
      </c>
      <c r="M88" s="858"/>
      <c r="N88" s="51"/>
    </row>
    <row r="89" spans="1:14">
      <c r="B89" s="89" t="s">
        <v>973</v>
      </c>
      <c r="C89" s="90"/>
      <c r="D89" s="90"/>
      <c r="E89" s="90"/>
      <c r="F89" s="90"/>
      <c r="G89" s="90"/>
      <c r="H89" s="90"/>
      <c r="I89" s="87"/>
      <c r="J89" s="88"/>
      <c r="K89" s="304">
        <v>0.05</v>
      </c>
      <c r="L89" s="857">
        <f>N83*K89</f>
        <v>18287.286825333922</v>
      </c>
      <c r="M89" s="858"/>
      <c r="N89" s="51"/>
    </row>
    <row r="90" spans="1:14" ht="15.75" thickBot="1">
      <c r="B90" s="91" t="s">
        <v>974</v>
      </c>
      <c r="C90" s="92"/>
      <c r="D90" s="92"/>
      <c r="E90" s="92"/>
      <c r="F90" s="92"/>
      <c r="G90" s="92"/>
      <c r="H90" s="92"/>
      <c r="I90" s="93"/>
      <c r="J90" s="94"/>
      <c r="K90" s="305">
        <v>0.05</v>
      </c>
      <c r="L90" s="859">
        <f>N83*K90</f>
        <v>18287.286825333922</v>
      </c>
      <c r="M90" s="860"/>
      <c r="N90" s="51"/>
    </row>
    <row r="91" spans="1:14" ht="15.75" thickBot="1">
      <c r="B91" s="822" t="s">
        <v>953</v>
      </c>
      <c r="C91" s="823"/>
      <c r="D91" s="823"/>
      <c r="E91" s="823"/>
      <c r="F91" s="823"/>
      <c r="G91" s="823"/>
      <c r="H91" s="823"/>
      <c r="I91" s="823"/>
      <c r="J91" s="823"/>
      <c r="K91" s="823"/>
      <c r="L91" s="823"/>
      <c r="M91" s="824"/>
      <c r="N91" s="52">
        <f>L88+L89+L90</f>
        <v>109723.72095200354</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475469.45745868195</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1117</v>
      </c>
      <c r="C31" s="81" t="s">
        <v>2112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257</v>
      </c>
      <c r="B36" s="871" t="str">
        <f>VLOOKUP(A36,EQUIPOS!A6:D154,3,FALSE)</f>
        <v>Mezcladora de concreto 1 bulto</v>
      </c>
      <c r="C36" s="872"/>
      <c r="D36" s="872"/>
      <c r="E36" s="872"/>
      <c r="F36" s="872"/>
      <c r="G36" s="872"/>
      <c r="H36" s="873"/>
      <c r="I36" s="267"/>
      <c r="J36" s="268"/>
      <c r="K36" s="269">
        <f>VLOOKUP(A36,EQUIPOS!A6:D163,4,FALSE)</f>
        <v>6878.2132560400814</v>
      </c>
      <c r="L36" s="270"/>
      <c r="M36" s="336">
        <v>1</v>
      </c>
      <c r="N36" s="272">
        <f>K36/M36</f>
        <v>6878.2132560400814</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N81*M41</f>
        <v>3373.3390225900498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10251.552278630132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0.84</v>
      </c>
      <c r="L48" s="267"/>
      <c r="M48" s="402">
        <f>VLOOKUP(A48,MATERIALES!A5:D396,4,FALSE)</f>
        <v>55280.197780192029</v>
      </c>
      <c r="N48" s="272">
        <f>K48*M48</f>
        <v>46435.366135361306</v>
      </c>
    </row>
    <row r="49" spans="1:14">
      <c r="A49" s="161" t="s">
        <v>774</v>
      </c>
      <c r="B49" s="43" t="str">
        <f>VLOOKUP(A49,MATERIALES!A6:D373,3,FALSE)</f>
        <v>Agua</v>
      </c>
      <c r="C49" s="425"/>
      <c r="D49" s="425"/>
      <c r="E49" s="425"/>
      <c r="F49" s="425"/>
      <c r="G49" s="425"/>
      <c r="H49" s="425"/>
      <c r="I49" s="425"/>
      <c r="J49" s="312" t="str">
        <f>VLOOKUP(A49,MATERIALES!A5:D641,2,FALSE)</f>
        <v>lt</v>
      </c>
      <c r="K49" s="397">
        <v>185</v>
      </c>
      <c r="L49" s="421"/>
      <c r="M49" s="402">
        <f>VLOOKUP(A49,MATERIALES!A6:D397,4,FALSE)</f>
        <v>48.278039394701032</v>
      </c>
      <c r="N49" s="272">
        <f>K49*M49</f>
        <v>8931.4372880196916</v>
      </c>
    </row>
    <row r="50" spans="1:14">
      <c r="A50" s="161" t="s">
        <v>802</v>
      </c>
      <c r="B50" s="43" t="str">
        <f>VLOOKUP(A50,MATERIALES!A6:D373,3,FALSE)</f>
        <v>Arena lavada</v>
      </c>
      <c r="C50" s="425"/>
      <c r="D50" s="425"/>
      <c r="E50" s="425"/>
      <c r="F50" s="425"/>
      <c r="G50" s="425"/>
      <c r="H50" s="425"/>
      <c r="I50" s="425"/>
      <c r="J50" s="312" t="str">
        <f>VLOOKUP(A50,MATERIALES!A6:D642,2,FALSE)</f>
        <v>m3</v>
      </c>
      <c r="K50" s="397">
        <v>0.63</v>
      </c>
      <c r="L50" s="421"/>
      <c r="M50" s="402">
        <f>VLOOKUP(A50,MATERIALES!A6:D398,4,FALSE)</f>
        <v>56754.33638766381</v>
      </c>
      <c r="N50" s="272">
        <f>K50*M50</f>
        <v>35755.231924228203</v>
      </c>
    </row>
    <row r="51" spans="1:14">
      <c r="A51" s="161" t="s">
        <v>804</v>
      </c>
      <c r="B51" s="43" t="str">
        <f>VLOOKUP(A51,MATERIALES!A6:D373,3,FALSE)</f>
        <v>Cemento gris</v>
      </c>
      <c r="C51" s="425"/>
      <c r="D51" s="425"/>
      <c r="E51" s="425"/>
      <c r="F51" s="425"/>
      <c r="G51" s="425"/>
      <c r="H51" s="425"/>
      <c r="I51" s="425"/>
      <c r="J51" s="312" t="str">
        <f>VLOOKUP(A51,MATERIALES!A6:D643,2,FALSE)</f>
        <v>kg</v>
      </c>
      <c r="K51" s="397">
        <v>260</v>
      </c>
      <c r="L51" s="421"/>
      <c r="M51" s="402">
        <f>VLOOKUP(A51,MATERIALES!A6:D399,4,FALSE)</f>
        <v>603.70713882628502</v>
      </c>
      <c r="N51" s="272">
        <f>K51*M51</f>
        <v>156963.8560948341</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2" t="s">
        <v>953</v>
      </c>
      <c r="C59" s="823"/>
      <c r="D59" s="823"/>
      <c r="E59" s="823"/>
      <c r="F59" s="823"/>
      <c r="G59" s="823"/>
      <c r="H59" s="823"/>
      <c r="I59" s="823"/>
      <c r="J59" s="823"/>
      <c r="K59" s="823"/>
      <c r="L59" s="823"/>
      <c r="M59" s="824"/>
      <c r="N59" s="394">
        <f>SUM(N48:N58)</f>
        <v>248085.8914424433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1229</v>
      </c>
      <c r="B64" s="46" t="str">
        <f>VLOOKUP(A64,TRANSPORTE!A2:D117,3,FALSE)</f>
        <v>Transporte de arena</v>
      </c>
      <c r="C64" s="317"/>
      <c r="D64" s="317"/>
      <c r="E64" s="317"/>
      <c r="F64" s="317"/>
      <c r="G64" s="317"/>
      <c r="H64" s="311" t="s">
        <v>339</v>
      </c>
      <c r="I64" s="279">
        <v>0.63</v>
      </c>
      <c r="J64" s="286">
        <v>1</v>
      </c>
      <c r="K64" s="279">
        <f>I64*J64</f>
        <v>0.63</v>
      </c>
      <c r="L64" s="909">
        <f>VLOOKUP(A64,TRANSPORTE!A2:D117,4,FALSE)</f>
        <v>1234.2754057176401</v>
      </c>
      <c r="M64" s="910"/>
      <c r="N64" s="287">
        <f>K64*L64</f>
        <v>777.59350560211328</v>
      </c>
    </row>
    <row r="65" spans="1:15">
      <c r="A65" t="s">
        <v>1281</v>
      </c>
      <c r="B65" s="46" t="str">
        <f>VLOOKUP(A65,TRANSPORTE!A3:D117,3,FALSE)</f>
        <v>Transporte de material triturado</v>
      </c>
      <c r="C65" s="47"/>
      <c r="D65" s="47"/>
      <c r="E65" s="47"/>
      <c r="F65" s="47"/>
      <c r="G65" s="47"/>
      <c r="H65" s="311" t="s">
        <v>339</v>
      </c>
      <c r="I65" s="279">
        <v>0.84</v>
      </c>
      <c r="J65" s="286">
        <v>1</v>
      </c>
      <c r="K65" s="279">
        <f>I65*J65</f>
        <v>0.84</v>
      </c>
      <c r="L65" s="909">
        <f>VLOOKUP(A65,TRANSPORTE!A3:D117,4,FALSE)</f>
        <v>1234.2754057176401</v>
      </c>
      <c r="M65" s="910"/>
      <c r="N65" s="287">
        <f>K65*L65</f>
        <v>1036.7913408028176</v>
      </c>
    </row>
    <row r="66" spans="1:15">
      <c r="B66" s="46"/>
      <c r="C66" s="47"/>
      <c r="D66" s="47"/>
      <c r="E66" s="47"/>
      <c r="F66" s="47"/>
      <c r="G66" s="47"/>
      <c r="H66" s="311"/>
      <c r="I66" s="279"/>
      <c r="J66" s="286"/>
      <c r="K66" s="279"/>
      <c r="L66" s="909"/>
      <c r="M66" s="910"/>
      <c r="N66" s="287"/>
    </row>
    <row r="67" spans="1:15">
      <c r="B67" s="46"/>
      <c r="C67" s="47"/>
      <c r="D67" s="47"/>
      <c r="E67" s="47"/>
      <c r="F67" s="47"/>
      <c r="G67" s="47"/>
      <c r="H67" s="311"/>
      <c r="I67" s="279"/>
      <c r="J67" s="286"/>
      <c r="K67" s="279"/>
      <c r="L67" s="909"/>
      <c r="M67" s="91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1814.3848464049308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8</v>
      </c>
      <c r="N75" s="395">
        <f>K75/M75</f>
        <v>54131</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67466.780451800994</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N43+N59+N70+N81</f>
        <v>327618.60901927936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65523.721803855879</v>
      </c>
      <c r="M88" s="858"/>
      <c r="N88" s="51"/>
    </row>
    <row r="89" spans="1:14">
      <c r="B89" s="89" t="s">
        <v>973</v>
      </c>
      <c r="C89" s="90"/>
      <c r="D89" s="90"/>
      <c r="E89" s="90"/>
      <c r="F89" s="90"/>
      <c r="G89" s="90"/>
      <c r="H89" s="90"/>
      <c r="I89" s="87"/>
      <c r="J89" s="88"/>
      <c r="K89" s="304">
        <v>0.05</v>
      </c>
      <c r="L89" s="857">
        <f>N83*K89</f>
        <v>16380.93045096397</v>
      </c>
      <c r="M89" s="858"/>
      <c r="N89" s="51"/>
    </row>
    <row r="90" spans="1:14" ht="15.75" thickBot="1">
      <c r="B90" s="91" t="s">
        <v>974</v>
      </c>
      <c r="C90" s="92"/>
      <c r="D90" s="92"/>
      <c r="E90" s="92"/>
      <c r="F90" s="92"/>
      <c r="G90" s="92"/>
      <c r="H90" s="92"/>
      <c r="I90" s="93"/>
      <c r="J90" s="94"/>
      <c r="K90" s="305">
        <v>0.05</v>
      </c>
      <c r="L90" s="859">
        <f>N83*K90</f>
        <v>16380.93045096397</v>
      </c>
      <c r="M90" s="860"/>
      <c r="N90" s="51"/>
    </row>
    <row r="91" spans="1:14" ht="15.75" thickBot="1">
      <c r="B91" s="822" t="s">
        <v>953</v>
      </c>
      <c r="C91" s="823"/>
      <c r="D91" s="823"/>
      <c r="E91" s="823"/>
      <c r="F91" s="823"/>
      <c r="G91" s="823"/>
      <c r="H91" s="823"/>
      <c r="I91" s="823"/>
      <c r="J91" s="823"/>
      <c r="K91" s="823"/>
      <c r="L91" s="823"/>
      <c r="M91" s="824"/>
      <c r="N91" s="52">
        <f>L88+L89+L90</f>
        <v>98285.582705783803</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425904.19172506314</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1118</v>
      </c>
      <c r="C31" s="81" t="s">
        <v>2113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257</v>
      </c>
      <c r="B36" s="871" t="str">
        <f>VLOOKUP(A36,EQUIPOS!A6:D154,3,FALSE)</f>
        <v>Mezcladora de concreto 1 bulto</v>
      </c>
      <c r="C36" s="872"/>
      <c r="D36" s="872"/>
      <c r="E36" s="872"/>
      <c r="F36" s="872"/>
      <c r="G36" s="872"/>
      <c r="H36" s="873"/>
      <c r="I36" s="267"/>
      <c r="J36" s="268"/>
      <c r="K36" s="269">
        <f>VLOOKUP(A36,EQUIPOS!A6:D163,4,FALSE)</f>
        <v>6878.2132560400814</v>
      </c>
      <c r="L36" s="270"/>
      <c r="M36" s="336">
        <v>1</v>
      </c>
      <c r="N36" s="272">
        <f>K36/M36</f>
        <v>6878.2132560400814</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N81*M41</f>
        <v>2698.6712180720406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9576.8844741121211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55280.197780192029</v>
      </c>
      <c r="N48" s="272">
        <f>K48*M48</f>
        <v>27861.219681216782</v>
      </c>
    </row>
    <row r="49" spans="1:14">
      <c r="A49" s="161" t="s">
        <v>774</v>
      </c>
      <c r="B49" s="43" t="str">
        <f>VLOOKUP(A49,MATERIALES!A6:D373,3,FALSE)</f>
        <v>Agua</v>
      </c>
      <c r="C49" s="425"/>
      <c r="D49" s="425"/>
      <c r="E49" s="425"/>
      <c r="F49" s="425"/>
      <c r="G49" s="425"/>
      <c r="H49" s="425"/>
      <c r="I49" s="425"/>
      <c r="J49" s="312" t="str">
        <f>VLOOKUP(A49,MATERIALES!A5:D641,2,FALSE)</f>
        <v>lt</v>
      </c>
      <c r="K49" s="397">
        <v>111</v>
      </c>
      <c r="L49" s="421"/>
      <c r="M49" s="402">
        <f>VLOOKUP(A49,MATERIALES!A6:D397,4,FALSE)</f>
        <v>48.278039394701032</v>
      </c>
      <c r="N49" s="272">
        <f>K49*M49</f>
        <v>5358.8623728118146</v>
      </c>
    </row>
    <row r="50" spans="1:14">
      <c r="A50" s="161" t="s">
        <v>598</v>
      </c>
      <c r="B50" s="43" t="str">
        <f>VLOOKUP(A50,MATERIALES!A6:D373,3,FALSE)</f>
        <v>Piedra para concreto ciclópeo (rajón o canto rodado)</v>
      </c>
      <c r="C50" s="425"/>
      <c r="D50" s="425"/>
      <c r="E50" s="425"/>
      <c r="F50" s="425"/>
      <c r="G50" s="425"/>
      <c r="H50" s="425"/>
      <c r="I50" s="425"/>
      <c r="J50" s="312" t="str">
        <f>VLOOKUP(A50,MATERIALES!A6:D642,2,FALSE)</f>
        <v>m3</v>
      </c>
      <c r="K50" s="397">
        <v>0.4</v>
      </c>
      <c r="L50" s="421"/>
      <c r="M50" s="402">
        <f>VLOOKUP(A50,MATERIALES!A6:D398,4,FALSE)</f>
        <v>35379.326579322893</v>
      </c>
      <c r="N50" s="272">
        <f>K50*M50</f>
        <v>14151.730631729159</v>
      </c>
    </row>
    <row r="51" spans="1:14">
      <c r="A51" s="161" t="s">
        <v>802</v>
      </c>
      <c r="B51" s="43" t="str">
        <f>VLOOKUP(A51,MATERIALES!A6:D373,3,FALSE)</f>
        <v>Arena lavada</v>
      </c>
      <c r="C51" s="425"/>
      <c r="D51" s="425"/>
      <c r="E51" s="425"/>
      <c r="F51" s="425"/>
      <c r="G51" s="425"/>
      <c r="H51" s="425"/>
      <c r="I51" s="425"/>
      <c r="J51" s="312" t="str">
        <f>VLOOKUP(A51,MATERIALES!A6:D643,2,FALSE)</f>
        <v>m3</v>
      </c>
      <c r="K51" s="397">
        <v>0.378</v>
      </c>
      <c r="L51" s="421"/>
      <c r="M51" s="402">
        <f>VLOOKUP(A51,MATERIALES!A6:D399,4,FALSE)</f>
        <v>56754.33638766381</v>
      </c>
      <c r="N51" s="272">
        <f>K51*M51</f>
        <v>21453.139154536919</v>
      </c>
    </row>
    <row r="52" spans="1:14">
      <c r="A52" s="161" t="s">
        <v>804</v>
      </c>
      <c r="B52" s="43" t="str">
        <f>VLOOKUP(A52,MATERIALES!A7:D373,3,FALSE)</f>
        <v>Cemento gris</v>
      </c>
      <c r="C52" s="425"/>
      <c r="D52" s="425"/>
      <c r="E52" s="425"/>
      <c r="F52" s="425"/>
      <c r="G52" s="425"/>
      <c r="H52" s="425"/>
      <c r="I52" s="425"/>
      <c r="J52" s="312" t="str">
        <f>VLOOKUP(A52,MATERIALES!A6:D644,2,FALSE)</f>
        <v>kg</v>
      </c>
      <c r="K52" s="397">
        <v>156</v>
      </c>
      <c r="L52" s="421"/>
      <c r="M52" s="402">
        <f>VLOOKUP(A52,MATERIALES!A7:D400,4,FALSE)</f>
        <v>603.70713882628502</v>
      </c>
      <c r="N52" s="272">
        <f>K52*M52</f>
        <v>94178.313656900456</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2" t="s">
        <v>953</v>
      </c>
      <c r="C59" s="823"/>
      <c r="D59" s="823"/>
      <c r="E59" s="823"/>
      <c r="F59" s="823"/>
      <c r="G59" s="823"/>
      <c r="H59" s="823"/>
      <c r="I59" s="823"/>
      <c r="J59" s="823"/>
      <c r="K59" s="823"/>
      <c r="L59" s="823"/>
      <c r="M59" s="824"/>
      <c r="N59" s="394">
        <f>SUM(N48:N58)</f>
        <v>163003.26549719513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1229</v>
      </c>
      <c r="B64" s="46" t="str">
        <f>VLOOKUP(A64,TRANSPORTE!A2:D117,3,FALSE)</f>
        <v>Transporte de arena</v>
      </c>
      <c r="C64" s="317"/>
      <c r="D64" s="317"/>
      <c r="E64" s="317"/>
      <c r="F64" s="317"/>
      <c r="G64" s="317"/>
      <c r="H64" s="311" t="s">
        <v>339</v>
      </c>
      <c r="I64" s="279">
        <v>0.378</v>
      </c>
      <c r="J64" s="286">
        <v>1</v>
      </c>
      <c r="K64" s="279">
        <f>I64*J64</f>
        <v>0.378</v>
      </c>
      <c r="L64" s="909">
        <f>VLOOKUP(A64,TRANSPORTE!A2:D117,4,FALSE)</f>
        <v>1234.2754057176401</v>
      </c>
      <c r="M64" s="910"/>
      <c r="N64" s="287">
        <f>K64*L64</f>
        <v>466.55610336126796</v>
      </c>
    </row>
    <row r="65" spans="1:15">
      <c r="A65" t="s">
        <v>1281</v>
      </c>
      <c r="B65" s="46" t="str">
        <f>VLOOKUP(A65,TRANSPORTE!A3:D117,3,FALSE)</f>
        <v>Transporte de material triturado</v>
      </c>
      <c r="C65" s="47"/>
      <c r="D65" s="47"/>
      <c r="E65" s="47"/>
      <c r="F65" s="47"/>
      <c r="G65" s="47"/>
      <c r="H65" s="311" t="s">
        <v>339</v>
      </c>
      <c r="I65" s="279">
        <v>0.504</v>
      </c>
      <c r="J65" s="286">
        <v>1</v>
      </c>
      <c r="K65" s="279">
        <f>I65*J65</f>
        <v>0.504</v>
      </c>
      <c r="L65" s="909">
        <f>VLOOKUP(A65,TRANSPORTE!A3:D117,4,FALSE)</f>
        <v>1234.2754057176401</v>
      </c>
      <c r="M65" s="910"/>
      <c r="N65" s="287">
        <f>K65*L65</f>
        <v>622.07480448169065</v>
      </c>
    </row>
    <row r="66" spans="1:15">
      <c r="A66" t="s">
        <v>1308</v>
      </c>
      <c r="B66" s="46" t="str">
        <f>VLOOKUP(A66,TRANSPORTE!A3:D117,3,FALSE)</f>
        <v>Transporte de piedra para Ciclópeo</v>
      </c>
      <c r="C66" s="47"/>
      <c r="D66" s="47"/>
      <c r="E66" s="47"/>
      <c r="F66" s="47"/>
      <c r="G66" s="47"/>
      <c r="H66" s="311" t="s">
        <v>339</v>
      </c>
      <c r="I66" s="279">
        <v>0.4</v>
      </c>
      <c r="J66" s="286">
        <v>1</v>
      </c>
      <c r="K66" s="279">
        <f>I66*J66</f>
        <v>0.4</v>
      </c>
      <c r="L66" s="909">
        <f>VLOOKUP(A66,TRANSPORTE!A3:D117,4,FALSE)</f>
        <v>1234.2754057176401</v>
      </c>
      <c r="M66" s="910"/>
      <c r="N66" s="287">
        <f>K66*L66</f>
        <v>493.71016228705605</v>
      </c>
    </row>
    <row r="67" spans="1:15">
      <c r="B67" s="46"/>
      <c r="C67" s="47"/>
      <c r="D67" s="47"/>
      <c r="E67" s="47"/>
      <c r="F67" s="47"/>
      <c r="G67" s="47"/>
      <c r="H67" s="311"/>
      <c r="I67" s="279"/>
      <c r="J67" s="286"/>
      <c r="K67" s="279"/>
      <c r="L67" s="909"/>
      <c r="M67" s="91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1582.3410701300145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10</v>
      </c>
      <c r="N75" s="395">
        <f>K75/M75</f>
        <v>43304.800000000003</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10</v>
      </c>
      <c r="N76" s="395">
        <f>K76/M76</f>
        <v>10668.624361440798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53973.424361440804</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N43+N59+N70+N81</f>
        <v>228135.91540287808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45627.183080575618</v>
      </c>
      <c r="M88" s="858"/>
      <c r="N88" s="51"/>
    </row>
    <row r="89" spans="1:14">
      <c r="B89" s="89" t="s">
        <v>973</v>
      </c>
      <c r="C89" s="90"/>
      <c r="D89" s="90"/>
      <c r="E89" s="90"/>
      <c r="F89" s="90"/>
      <c r="G89" s="90"/>
      <c r="H89" s="90"/>
      <c r="I89" s="87"/>
      <c r="J89" s="88"/>
      <c r="K89" s="304">
        <v>0.05</v>
      </c>
      <c r="L89" s="857">
        <f>N83*K89</f>
        <v>11406.795770143905</v>
      </c>
      <c r="M89" s="858"/>
      <c r="N89" s="51"/>
    </row>
    <row r="90" spans="1:14" ht="15.75" thickBot="1">
      <c r="B90" s="91" t="s">
        <v>974</v>
      </c>
      <c r="C90" s="92"/>
      <c r="D90" s="92"/>
      <c r="E90" s="92"/>
      <c r="F90" s="92"/>
      <c r="G90" s="92"/>
      <c r="H90" s="92"/>
      <c r="I90" s="93"/>
      <c r="J90" s="94"/>
      <c r="K90" s="305">
        <v>0.05</v>
      </c>
      <c r="L90" s="859">
        <f>N83*K90</f>
        <v>11406.795770143905</v>
      </c>
      <c r="M90" s="860"/>
      <c r="N90" s="51"/>
    </row>
    <row r="91" spans="1:14" ht="15.75" thickBot="1">
      <c r="B91" s="822" t="s">
        <v>953</v>
      </c>
      <c r="C91" s="823"/>
      <c r="D91" s="823"/>
      <c r="E91" s="823"/>
      <c r="F91" s="823"/>
      <c r="G91" s="823"/>
      <c r="H91" s="823"/>
      <c r="I91" s="823"/>
      <c r="J91" s="823"/>
      <c r="K91" s="823"/>
      <c r="L91" s="823"/>
      <c r="M91" s="824"/>
      <c r="N91" s="52">
        <f>L88+L89+L90</f>
        <v>68440.77462086342</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296576.69002374151</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1119</v>
      </c>
      <c r="C31" s="81" t="s">
        <v>2232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363</v>
      </c>
      <c r="B36" s="871" t="str">
        <f>VLOOKUP(A36,EQUIPOS!A6:D154,3,FALSE)</f>
        <v>Vibrador de concreto, Motor de 3 hp a 18.000 rpm Mangueras de 4 mt</v>
      </c>
      <c r="C36" s="872"/>
      <c r="D36" s="872"/>
      <c r="E36" s="872"/>
      <c r="F36" s="872"/>
      <c r="G36" s="872"/>
      <c r="H36" s="873"/>
      <c r="I36" s="267"/>
      <c r="J36" s="268"/>
      <c r="K36" s="269">
        <f>VLOOKUP(A36,EQUIPOS!A6:D163,4,FALSE)</f>
        <v>7618.103011797175</v>
      </c>
      <c r="L36" s="270"/>
      <c r="M36" s="336">
        <v>1</v>
      </c>
      <c r="N36" s="272">
        <f>K36/M36</f>
        <v>7618.103011797175</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0.02</v>
      </c>
      <c r="N41" s="344">
        <f>N78*M41</f>
        <v>1582.8190800847531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9200.9220918819283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3493.7084997081361</v>
      </c>
      <c r="N48" s="272">
        <f>K48*M48</f>
        <v>119177.38434204394</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77429.130357455622</v>
      </c>
      <c r="N49" s="272">
        <f>K49*M49</f>
        <v>11614.369553618342</v>
      </c>
    </row>
    <row r="50" spans="1:14">
      <c r="A50" s="161" t="s">
        <v>832</v>
      </c>
      <c r="B50" s="43" t="str">
        <f>VLOOKUP(A50,MATERIALES!A6:D373,3,FALSE)</f>
        <v>Concreto Resistencia  21 (Mpa)</v>
      </c>
      <c r="C50" s="425"/>
      <c r="D50" s="425"/>
      <c r="E50" s="425"/>
      <c r="F50" s="425"/>
      <c r="G50" s="425"/>
      <c r="H50" s="425"/>
      <c r="I50" s="425"/>
      <c r="J50" s="312" t="str">
        <f>VLOOKUP(A50,MATERIALES!A6:D642,2,FALSE)</f>
        <v>m3</v>
      </c>
      <c r="K50" s="397">
        <v>0.126</v>
      </c>
      <c r="L50" s="421"/>
      <c r="M50" s="402">
        <f>VLOOKUP(A50,MATERIALES!A6:D398,4,FALSE)</f>
        <v>376807.51773307851</v>
      </c>
      <c r="N50" s="272">
        <f>K50*M50</f>
        <v>47477.747234367889</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7414.1801262793542</v>
      </c>
      <c r="N51" s="272">
        <f>K51*M51</f>
        <v>7414.1801262793542</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f>SUM(N48:N55)</f>
        <v>185683.68125630953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A61" t="s">
        <v>1239</v>
      </c>
      <c r="B61" s="46" t="str">
        <f>VLOOKUP(A61,TRANSPORTE!A3:D117,3,FALSE)</f>
        <v>Transporte de concreto</v>
      </c>
      <c r="C61" s="317"/>
      <c r="D61" s="317"/>
      <c r="E61" s="317"/>
      <c r="F61" s="317"/>
      <c r="G61" s="317"/>
      <c r="H61" s="311" t="s">
        <v>339</v>
      </c>
      <c r="I61" s="279">
        <v>0.126</v>
      </c>
      <c r="J61" s="286">
        <v>1</v>
      </c>
      <c r="K61" s="279">
        <f>I61*J61</f>
        <v>0.126</v>
      </c>
      <c r="L61" s="909">
        <f>VLOOKUP(A61,TRANSPORTE!A3:D117,4,FALSE)</f>
        <v>1851.4131085764604</v>
      </c>
      <c r="M61" s="910"/>
      <c r="N61" s="287">
        <f>K61*L61</f>
        <v>233.27805168063401</v>
      </c>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f>N61+N62+N63+N64+N65</f>
        <v>233.27805168063401</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976"/>
      <c r="N71" s="98" t="s">
        <v>951</v>
      </c>
    </row>
    <row r="72" spans="1:15">
      <c r="A72" s="162" t="s">
        <v>9</v>
      </c>
      <c r="B72" s="49" t="str">
        <f>VLOOKUP(A72,'MANO DE OBRA'!A8:D68,3,FALSE)</f>
        <v>Obrero (3)</v>
      </c>
      <c r="C72" s="47"/>
      <c r="D72" s="47"/>
      <c r="E72" s="47"/>
      <c r="F72" s="47"/>
      <c r="G72" s="47"/>
      <c r="H72" s="47"/>
      <c r="I72" s="292">
        <f>K72/J72*100</f>
        <v>87780</v>
      </c>
      <c r="J72" s="293">
        <v>185</v>
      </c>
      <c r="K72" s="294">
        <f>VLOOKUP(A72,'MANO DE OBRA'!A8:D99,4,FALSE)</f>
        <v>162393</v>
      </c>
      <c r="L72" s="50"/>
      <c r="M72" s="431">
        <v>3.4</v>
      </c>
      <c r="N72" s="395">
        <f>K72/M72</f>
        <v>47762.647058823532</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45"/>
    </row>
    <row r="78" spans="1:15" ht="15.75" thickBot="1">
      <c r="B78" s="911" t="s">
        <v>953</v>
      </c>
      <c r="C78" s="865"/>
      <c r="D78" s="865"/>
      <c r="E78" s="865"/>
      <c r="F78" s="865"/>
      <c r="G78" s="865"/>
      <c r="H78" s="865"/>
      <c r="I78" s="865"/>
      <c r="J78" s="865"/>
      <c r="K78" s="865"/>
      <c r="L78" s="865"/>
      <c r="M78" s="866"/>
      <c r="N78" s="301">
        <f>SUM(N72:N77)</f>
        <v>79140.954004237647</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274258.83540410973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54851.767080821948</v>
      </c>
      <c r="M85" s="858"/>
      <c r="N85" s="51"/>
    </row>
    <row r="86" spans="1:14">
      <c r="B86" s="89" t="s">
        <v>973</v>
      </c>
      <c r="C86" s="90"/>
      <c r="D86" s="90"/>
      <c r="E86" s="90"/>
      <c r="F86" s="90"/>
      <c r="G86" s="90"/>
      <c r="H86" s="90"/>
      <c r="I86" s="87"/>
      <c r="J86" s="88"/>
      <c r="K86" s="304">
        <v>0.05</v>
      </c>
      <c r="L86" s="857">
        <f>N80*K86</f>
        <v>13712.941770205487</v>
      </c>
      <c r="M86" s="858"/>
      <c r="N86" s="51"/>
    </row>
    <row r="87" spans="1:14" ht="15.75" thickBot="1">
      <c r="B87" s="91" t="s">
        <v>974</v>
      </c>
      <c r="C87" s="92"/>
      <c r="D87" s="92"/>
      <c r="E87" s="92"/>
      <c r="F87" s="92"/>
      <c r="G87" s="92"/>
      <c r="H87" s="92"/>
      <c r="I87" s="93"/>
      <c r="J87" s="94"/>
      <c r="K87" s="305">
        <v>0.05</v>
      </c>
      <c r="L87" s="859">
        <f>N80*K87</f>
        <v>13712.941770205487</v>
      </c>
      <c r="M87" s="860"/>
      <c r="N87" s="51"/>
    </row>
    <row r="88" spans="1:14" ht="15.75" thickBot="1">
      <c r="B88" s="822" t="s">
        <v>953</v>
      </c>
      <c r="C88" s="823"/>
      <c r="D88" s="823"/>
      <c r="E88" s="823"/>
      <c r="F88" s="823"/>
      <c r="G88" s="823"/>
      <c r="H88" s="823"/>
      <c r="I88" s="823"/>
      <c r="J88" s="823"/>
      <c r="K88" s="823"/>
      <c r="L88" s="823"/>
      <c r="M88" s="824"/>
      <c r="N88" s="52">
        <f>L85+L86+L87</f>
        <v>82277.650621232926</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356536.48602534266</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1659</v>
      </c>
      <c r="C31" s="81" t="s">
        <v>1660</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363</v>
      </c>
      <c r="B36" s="871" t="str">
        <f>VLOOKUP(A36,EQUIPOS!A6:D154,3,FALSE)</f>
        <v>Vibrador de concreto, Motor de 3 hp a 18.000 rpm Mangueras de 4 mt</v>
      </c>
      <c r="C36" s="872"/>
      <c r="D36" s="872"/>
      <c r="E36" s="872"/>
      <c r="F36" s="872"/>
      <c r="G36" s="872"/>
      <c r="H36" s="873"/>
      <c r="I36" s="267"/>
      <c r="J36" s="268"/>
      <c r="K36" s="269">
        <f>VLOOKUP(A36,EQUIPOS!A6:D163,4,FALSE)</f>
        <v>7618.103011797175</v>
      </c>
      <c r="L36" s="270"/>
      <c r="M36" s="336">
        <v>1</v>
      </c>
      <c r="N36" s="272">
        <f>K36/M36</f>
        <v>7618.103011797175</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0.02</v>
      </c>
      <c r="N41" s="344">
        <f>N78*M41</f>
        <v>1582.8190800847531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9200.9220918819283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3493.7084997081361</v>
      </c>
      <c r="N48" s="272">
        <f>K48*M48</f>
        <v>119177.38434204394</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77429.130357455622</v>
      </c>
      <c r="N49" s="272">
        <f>K49*M49</f>
        <v>11614.369553618342</v>
      </c>
    </row>
    <row r="50" spans="1:14">
      <c r="A50" s="161" t="s">
        <v>1661</v>
      </c>
      <c r="B50" s="43" t="str">
        <f>VLOOKUP(A50,MATERIALES!A6:D373,3,FALSE)</f>
        <v>Concreto Resistencia  28 (Mpa)</v>
      </c>
      <c r="C50" s="425"/>
      <c r="D50" s="425"/>
      <c r="E50" s="425"/>
      <c r="F50" s="425"/>
      <c r="G50" s="425"/>
      <c r="H50" s="425"/>
      <c r="I50" s="425"/>
      <c r="J50" s="312" t="str">
        <f>VLOOKUP(A50,MATERIALES!A6:D642,2,FALSE)</f>
        <v>m3</v>
      </c>
      <c r="K50" s="397">
        <v>0.126</v>
      </c>
      <c r="L50" s="421"/>
      <c r="M50" s="402">
        <f>VLOOKUP(A50,MATERIALES!A6:D398,4,FALSE)</f>
        <v>433183.92183525179</v>
      </c>
      <c r="N50" s="272">
        <f>K50*M50</f>
        <v>54581.174151241728</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7414.1801262793542</v>
      </c>
      <c r="N51" s="272">
        <f>K51*M51</f>
        <v>7414.1801262793542</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f>SUM(N48:N55)</f>
        <v>192787.10817318337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A61" t="s">
        <v>1239</v>
      </c>
      <c r="B61" s="46" t="str">
        <f>VLOOKUP(A61,TRANSPORTE!A3:D117,3,FALSE)</f>
        <v>Transporte de concreto</v>
      </c>
      <c r="C61" s="317"/>
      <c r="D61" s="317"/>
      <c r="E61" s="317"/>
      <c r="F61" s="317"/>
      <c r="G61" s="317"/>
      <c r="H61" s="311" t="s">
        <v>339</v>
      </c>
      <c r="I61" s="413">
        <v>0.126</v>
      </c>
      <c r="J61" s="286">
        <v>1</v>
      </c>
      <c r="K61" s="413">
        <f>I61*J61</f>
        <v>0.126</v>
      </c>
      <c r="L61" s="909">
        <f>VLOOKUP(A61,TRANSPORTE!A3:D117,4,FALSE)</f>
        <v>1851.4131085764604</v>
      </c>
      <c r="M61" s="910"/>
      <c r="N61" s="287">
        <f>K61*L61</f>
        <v>233.27805168063401</v>
      </c>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f>N61+N62+N63+N64+N65</f>
        <v>233.27805168063401</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976"/>
      <c r="N71" s="98" t="s">
        <v>951</v>
      </c>
    </row>
    <row r="72" spans="1:15">
      <c r="A72" s="162" t="s">
        <v>9</v>
      </c>
      <c r="B72" s="49" t="str">
        <f>VLOOKUP(A72,'MANO DE OBRA'!A8:D68,3,FALSE)</f>
        <v>Obrero (3)</v>
      </c>
      <c r="C72" s="47"/>
      <c r="D72" s="47"/>
      <c r="E72" s="47"/>
      <c r="F72" s="47"/>
      <c r="G72" s="47"/>
      <c r="H72" s="47"/>
      <c r="I72" s="292">
        <f>K72/J72*100</f>
        <v>87780</v>
      </c>
      <c r="J72" s="293">
        <v>185</v>
      </c>
      <c r="K72" s="294">
        <f>VLOOKUP(A72,'MANO DE OBRA'!A8:D99,4,FALSE)</f>
        <v>162393</v>
      </c>
      <c r="L72" s="50"/>
      <c r="M72" s="431">
        <v>3.4</v>
      </c>
      <c r="N72" s="395">
        <f>K72/M72</f>
        <v>47762.647058823532</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127"/>
    </row>
    <row r="78" spans="1:15" ht="15.75" thickBot="1">
      <c r="B78" s="911" t="s">
        <v>953</v>
      </c>
      <c r="C78" s="865"/>
      <c r="D78" s="865"/>
      <c r="E78" s="865"/>
      <c r="F78" s="865"/>
      <c r="G78" s="865"/>
      <c r="H78" s="865"/>
      <c r="I78" s="865"/>
      <c r="J78" s="865"/>
      <c r="K78" s="865"/>
      <c r="L78" s="865"/>
      <c r="M78" s="866"/>
      <c r="N78" s="460">
        <f>SUM(N72:N77)</f>
        <v>79140.954004237647</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281362.26232098357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56272.452464196715</v>
      </c>
      <c r="M85" s="858"/>
      <c r="N85" s="51"/>
    </row>
    <row r="86" spans="1:14">
      <c r="B86" s="89" t="s">
        <v>973</v>
      </c>
      <c r="C86" s="90"/>
      <c r="D86" s="90"/>
      <c r="E86" s="90"/>
      <c r="F86" s="90"/>
      <c r="G86" s="90"/>
      <c r="H86" s="90"/>
      <c r="I86" s="87"/>
      <c r="J86" s="88"/>
      <c r="K86" s="304">
        <v>0.05</v>
      </c>
      <c r="L86" s="857">
        <f>N80*K86</f>
        <v>14068.113116049179</v>
      </c>
      <c r="M86" s="858"/>
      <c r="N86" s="51"/>
    </row>
    <row r="87" spans="1:14" ht="15.75" thickBot="1">
      <c r="B87" s="91" t="s">
        <v>974</v>
      </c>
      <c r="C87" s="92"/>
      <c r="D87" s="92"/>
      <c r="E87" s="92"/>
      <c r="F87" s="92"/>
      <c r="G87" s="92"/>
      <c r="H87" s="92"/>
      <c r="I87" s="93"/>
      <c r="J87" s="94"/>
      <c r="K87" s="305">
        <v>0.05</v>
      </c>
      <c r="L87" s="859">
        <f>N80*K87</f>
        <v>14068.113116049179</v>
      </c>
      <c r="M87" s="860"/>
      <c r="N87" s="51"/>
    </row>
    <row r="88" spans="1:14" ht="15.75" thickBot="1">
      <c r="B88" s="822" t="s">
        <v>953</v>
      </c>
      <c r="C88" s="823"/>
      <c r="D88" s="823"/>
      <c r="E88" s="823"/>
      <c r="F88" s="823"/>
      <c r="G88" s="823"/>
      <c r="H88" s="823"/>
      <c r="I88" s="823"/>
      <c r="J88" s="823"/>
      <c r="K88" s="823"/>
      <c r="L88" s="823"/>
      <c r="M88" s="824"/>
      <c r="N88" s="52">
        <f>L85+L86+L87</f>
        <v>84408.678696295072</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365770.94101727864</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6"/>
      <c r="C1" s="928"/>
      <c r="D1" s="929"/>
      <c r="E1" s="929"/>
      <c r="F1" s="929"/>
      <c r="G1" s="929"/>
      <c r="H1" s="929"/>
      <c r="I1" s="929"/>
      <c r="J1" s="930"/>
      <c r="K1" s="931" t="s">
        <v>933</v>
      </c>
      <c r="L1" s="933" t="s">
        <v>2198</v>
      </c>
      <c r="M1" s="934"/>
      <c r="N1" s="935"/>
    </row>
    <row r="2" spans="2:14" ht="22.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1662</v>
      </c>
      <c r="C31" s="81" t="s">
        <v>2121</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156</v>
      </c>
      <c r="B36" s="871" t="str">
        <f>VLOOKUP(A36,EQUIPOS!A6:D154,3,FALSE)</f>
        <v>Cizalla manual de 90 cm.</v>
      </c>
      <c r="C36" s="872"/>
      <c r="D36" s="872"/>
      <c r="E36" s="872"/>
      <c r="F36" s="872"/>
      <c r="G36" s="872"/>
      <c r="H36" s="873"/>
      <c r="I36" s="267"/>
      <c r="J36" s="268"/>
      <c r="K36" s="269">
        <f>VLOOKUP(A36,EQUIPOS!A6:D163,4,FALSE)</f>
        <v>721.87600055213102</v>
      </c>
      <c r="L36" s="270"/>
      <c r="M36" s="336">
        <v>37.5</v>
      </c>
      <c r="N36" s="272">
        <f>K36/M36</f>
        <v>19.25002668139016</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0.02</v>
      </c>
      <c r="N41" s="344">
        <f>N78*M41</f>
        <v>16.081724361440799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35.331751042830959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1.05</v>
      </c>
      <c r="L48" s="267"/>
      <c r="M48" s="402">
        <f>VLOOKUP(A48,MATERIALES!A5:D396,4,FALSE)</f>
        <v>3493.7084997081361</v>
      </c>
      <c r="N48" s="272">
        <f>K48*M48</f>
        <v>3668.3939246935429</v>
      </c>
    </row>
    <row r="49" spans="1:14">
      <c r="A49" s="161" t="s">
        <v>898</v>
      </c>
      <c r="B49" s="43" t="str">
        <f>VLOOKUP(A49,MATERIALES!A6:D373,3,FALSE)</f>
        <v>Alambre Negro Para Amarre</v>
      </c>
      <c r="C49" s="425"/>
      <c r="D49" s="425"/>
      <c r="E49" s="425"/>
      <c r="F49" s="425"/>
      <c r="G49" s="425"/>
      <c r="H49" s="425"/>
      <c r="I49" s="425"/>
      <c r="J49" s="311" t="str">
        <f>VLOOKUP(A49,MATERIALES!A5:D641,2,FALSE)</f>
        <v>kg</v>
      </c>
      <c r="K49" s="397">
        <v>0.03</v>
      </c>
      <c r="L49" s="421"/>
      <c r="M49" s="402">
        <f>VLOOKUP(A49,MATERIALES!A6:D397,4,FALSE)</f>
        <v>4908.4478130320522</v>
      </c>
      <c r="N49" s="272">
        <f>K49*M49</f>
        <v>147.25343439096156</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f>SUM(N48:N55)</f>
        <v>3815.6473590845044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909">
        <f>VLOOKUP(A61,TRANSPORTE!A3:D117,4,FALSE)</f>
        <v>0.31849969490835883</v>
      </c>
      <c r="M61" s="910"/>
      <c r="N61" s="287">
        <f>K61*L61</f>
        <v>0.33442467965377681</v>
      </c>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f>N61+N62+N63+N64+N65</f>
        <v>0.33442467965377681</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864"/>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200</v>
      </c>
      <c r="N72" s="395">
        <f>K72/M72</f>
        <v>270.65499999999997</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45"/>
    </row>
    <row r="78" spans="1:15" ht="15.75" thickBot="1">
      <c r="B78" s="911" t="s">
        <v>953</v>
      </c>
      <c r="C78" s="865"/>
      <c r="D78" s="865"/>
      <c r="E78" s="865"/>
      <c r="F78" s="865"/>
      <c r="G78" s="865"/>
      <c r="H78" s="865"/>
      <c r="I78" s="865"/>
      <c r="J78" s="865"/>
      <c r="K78" s="865"/>
      <c r="L78" s="865"/>
      <c r="M78" s="866"/>
      <c r="N78" s="301">
        <f>SUM(N72:N77)</f>
        <v>804.08621807203986</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4655.3997528790287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931.07995057580581</v>
      </c>
      <c r="M85" s="858"/>
      <c r="N85" s="51"/>
    </row>
    <row r="86" spans="1:14">
      <c r="B86" s="89" t="s">
        <v>973</v>
      </c>
      <c r="C86" s="90"/>
      <c r="D86" s="90"/>
      <c r="E86" s="90"/>
      <c r="F86" s="90"/>
      <c r="G86" s="90"/>
      <c r="H86" s="90"/>
      <c r="I86" s="87"/>
      <c r="J86" s="88"/>
      <c r="K86" s="304">
        <v>0.05</v>
      </c>
      <c r="L86" s="857">
        <f>N80*K86</f>
        <v>232.76998764395145</v>
      </c>
      <c r="M86" s="858"/>
      <c r="N86" s="51"/>
    </row>
    <row r="87" spans="1:14" ht="15.75" thickBot="1">
      <c r="B87" s="91" t="s">
        <v>974</v>
      </c>
      <c r="C87" s="92"/>
      <c r="D87" s="92"/>
      <c r="E87" s="92"/>
      <c r="F87" s="92"/>
      <c r="G87" s="92"/>
      <c r="H87" s="92"/>
      <c r="I87" s="93"/>
      <c r="J87" s="94"/>
      <c r="K87" s="305">
        <v>0.05</v>
      </c>
      <c r="L87" s="859">
        <f>N80*K87</f>
        <v>232.76998764395145</v>
      </c>
      <c r="M87" s="860"/>
      <c r="N87" s="51"/>
    </row>
    <row r="88" spans="1:14" ht="15.75" thickBot="1">
      <c r="B88" s="822" t="s">
        <v>953</v>
      </c>
      <c r="C88" s="823"/>
      <c r="D88" s="823"/>
      <c r="E88" s="823"/>
      <c r="F88" s="823"/>
      <c r="G88" s="823"/>
      <c r="H88" s="823"/>
      <c r="I88" s="823"/>
      <c r="J88" s="823"/>
      <c r="K88" s="823"/>
      <c r="L88" s="823"/>
      <c r="M88" s="824"/>
      <c r="N88" s="52">
        <f>L85+L86+L87</f>
        <v>1396.6199258637087</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6052.0196787427376</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1663</v>
      </c>
      <c r="C31" s="81" t="s">
        <v>2122</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156</v>
      </c>
      <c r="B36" s="871" t="str">
        <f>VLOOKUP(A36,EQUIPOS!A6:D154,3,FALSE)</f>
        <v>Cizalla manual de 90 cm.</v>
      </c>
      <c r="C36" s="872"/>
      <c r="D36" s="872"/>
      <c r="E36" s="872"/>
      <c r="F36" s="872"/>
      <c r="G36" s="872"/>
      <c r="H36" s="873"/>
      <c r="I36" s="267"/>
      <c r="J36" s="268"/>
      <c r="K36" s="269">
        <f>VLOOKUP(A36,EQUIPOS!A6:D163,4,FALSE)</f>
        <v>721.87600055213102</v>
      </c>
      <c r="L36" s="270"/>
      <c r="M36" s="336">
        <v>37.5</v>
      </c>
      <c r="N36" s="272">
        <f>K36/M36</f>
        <v>19.25002668139016</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0.02</v>
      </c>
      <c r="N41" s="344">
        <f>N78*M41</f>
        <v>16.081724361440799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35.331751042830959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743</v>
      </c>
      <c r="B48" s="43" t="str">
        <f>VLOOKUP(A48,MATERIALES!A5:D373,3,FALSE)</f>
        <v>Acero A-40</v>
      </c>
      <c r="C48" s="281"/>
      <c r="D48" s="281"/>
      <c r="E48" s="281"/>
      <c r="F48" s="281"/>
      <c r="G48" s="281"/>
      <c r="H48" s="281"/>
      <c r="I48" s="281"/>
      <c r="J48" s="311" t="str">
        <f>VLOOKUP(A48,MATERIALES!A4:D640,2,FALSE)</f>
        <v>kg</v>
      </c>
      <c r="K48" s="282">
        <v>1.05</v>
      </c>
      <c r="L48" s="267"/>
      <c r="M48" s="402">
        <f>VLOOKUP(A48,MATERIALES!A5:D396,4,FALSE)</f>
        <v>3536.8505277708646</v>
      </c>
      <c r="N48" s="272">
        <f>K48*M48</f>
        <v>3713.6930541594079</v>
      </c>
    </row>
    <row r="49" spans="1:14">
      <c r="A49" s="161" t="s">
        <v>898</v>
      </c>
      <c r="B49" s="43" t="str">
        <f>VLOOKUP(A49,MATERIALES!A6:D373,3,FALSE)</f>
        <v>Alambre Negro Para Amarre</v>
      </c>
      <c r="C49" s="425"/>
      <c r="D49" s="425"/>
      <c r="E49" s="425"/>
      <c r="F49" s="425"/>
      <c r="G49" s="425"/>
      <c r="H49" s="425"/>
      <c r="I49" s="425"/>
      <c r="J49" s="312" t="str">
        <f>VLOOKUP(A49,MATERIALES!A5:D641,2,FALSE)</f>
        <v>kg</v>
      </c>
      <c r="K49" s="397">
        <v>0.03</v>
      </c>
      <c r="L49" s="421"/>
      <c r="M49" s="402">
        <f>VLOOKUP(A49,MATERIALES!A6:D397,4,FALSE)</f>
        <v>4908.4478130320522</v>
      </c>
      <c r="N49" s="272">
        <f>K49*M49</f>
        <v>147.25343439096156</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f>SUM(N48:N55)</f>
        <v>3860.9464885503694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909">
        <f>VLOOKUP(A61,TRANSPORTE!A3:D117,4,FALSE)</f>
        <v>0.31849969490835883</v>
      </c>
      <c r="M61" s="910"/>
      <c r="N61" s="287">
        <f>K61*L61</f>
        <v>0.33442467965377681</v>
      </c>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f>N61+N62+N63+N64+N65</f>
        <v>0.33442467965377681</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864"/>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200</v>
      </c>
      <c r="N72" s="395">
        <f>K72/M72</f>
        <v>270.65499999999997</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45"/>
    </row>
    <row r="78" spans="1:15" ht="15.75" thickBot="1">
      <c r="B78" s="911" t="s">
        <v>953</v>
      </c>
      <c r="C78" s="865"/>
      <c r="D78" s="865"/>
      <c r="E78" s="865"/>
      <c r="F78" s="865"/>
      <c r="G78" s="865"/>
      <c r="H78" s="865"/>
      <c r="I78" s="865"/>
      <c r="J78" s="865"/>
      <c r="K78" s="865"/>
      <c r="L78" s="865"/>
      <c r="M78" s="866"/>
      <c r="N78" s="301">
        <f>SUM(N72:N77)</f>
        <v>804.08621807203986</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4700.6988823448937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940.13977646897877</v>
      </c>
      <c r="M85" s="858"/>
      <c r="N85" s="51"/>
    </row>
    <row r="86" spans="1:14">
      <c r="B86" s="89" t="s">
        <v>973</v>
      </c>
      <c r="C86" s="90"/>
      <c r="D86" s="90"/>
      <c r="E86" s="90"/>
      <c r="F86" s="90"/>
      <c r="G86" s="90"/>
      <c r="H86" s="90"/>
      <c r="I86" s="87"/>
      <c r="J86" s="88"/>
      <c r="K86" s="304">
        <v>0.05</v>
      </c>
      <c r="L86" s="857">
        <f>N80*K86</f>
        <v>235.03494411724469</v>
      </c>
      <c r="M86" s="858"/>
      <c r="N86" s="51"/>
    </row>
    <row r="87" spans="1:14" ht="15.75" thickBot="1">
      <c r="B87" s="91" t="s">
        <v>974</v>
      </c>
      <c r="C87" s="92"/>
      <c r="D87" s="92"/>
      <c r="E87" s="92"/>
      <c r="F87" s="92"/>
      <c r="G87" s="92"/>
      <c r="H87" s="92"/>
      <c r="I87" s="93"/>
      <c r="J87" s="94"/>
      <c r="K87" s="305">
        <v>0.05</v>
      </c>
      <c r="L87" s="859">
        <f>N80*K87</f>
        <v>235.03494411724469</v>
      </c>
      <c r="M87" s="860"/>
      <c r="N87" s="51"/>
    </row>
    <row r="88" spans="1:14" ht="15.75" thickBot="1">
      <c r="B88" s="822" t="s">
        <v>953</v>
      </c>
      <c r="C88" s="823"/>
      <c r="D88" s="823"/>
      <c r="E88" s="823"/>
      <c r="F88" s="823"/>
      <c r="G88" s="823"/>
      <c r="H88" s="823"/>
      <c r="I88" s="823"/>
      <c r="J88" s="823"/>
      <c r="K88" s="823"/>
      <c r="L88" s="823"/>
      <c r="M88" s="824"/>
      <c r="N88" s="52">
        <f>L85+L86+L87</f>
        <v>1410.2096647034682</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6110.9085470483624</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1120</v>
      </c>
      <c r="C31" s="81" t="s">
        <v>2123</v>
      </c>
      <c r="D31" s="82"/>
      <c r="E31" s="82"/>
      <c r="F31" s="82"/>
      <c r="G31" s="82"/>
      <c r="H31" s="82"/>
      <c r="I31" s="82"/>
      <c r="J31" s="82"/>
      <c r="K31" s="453"/>
      <c r="L31" s="306" t="s">
        <v>1664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123</v>
      </c>
      <c r="B36" s="871" t="str">
        <f>VLOOKUP(A36,EQUIPOS!A6:D154,3,FALSE)</f>
        <v>Bomba de inyección de lechada</v>
      </c>
      <c r="C36" s="872"/>
      <c r="D36" s="872"/>
      <c r="E36" s="872"/>
      <c r="F36" s="872"/>
      <c r="G36" s="872"/>
      <c r="H36" s="873"/>
      <c r="I36" s="267"/>
      <c r="J36" s="268"/>
      <c r="K36" s="269">
        <f>VLOOKUP(A36,EQUIPOS!A6:D163,4,FALSE)</f>
        <v>22891.959849867682</v>
      </c>
      <c r="L36" s="270"/>
      <c r="M36" s="336">
        <v>670</v>
      </c>
      <c r="N36" s="272">
        <f>K36/M36</f>
        <v>34.167104253533857</v>
      </c>
    </row>
    <row r="37" spans="1:14">
      <c r="A37" s="113" t="s">
        <v>125</v>
      </c>
      <c r="B37" s="871" t="str">
        <f>VLOOKUP(A37,EQUIPOS!A7:D154,3,FALSE)</f>
        <v>Bomba para gato de tensionamiento</v>
      </c>
      <c r="C37" s="872"/>
      <c r="D37" s="872"/>
      <c r="E37" s="872"/>
      <c r="F37" s="872"/>
      <c r="G37" s="872"/>
      <c r="H37" s="873"/>
      <c r="I37" s="421"/>
      <c r="J37" s="422"/>
      <c r="K37" s="269">
        <f>VLOOKUP(A37,EQUIPOS!A7:D164,4,FALSE)</f>
        <v>40060.929737268445</v>
      </c>
      <c r="L37" s="335"/>
      <c r="M37" s="336">
        <v>670</v>
      </c>
      <c r="N37" s="272">
        <f>K37/M37</f>
        <v>59.792432443684248</v>
      </c>
    </row>
    <row r="38" spans="1:14">
      <c r="A38" s="113" t="s">
        <v>240</v>
      </c>
      <c r="B38" s="871" t="str">
        <f>VLOOKUP(A38,EQUIPOS!A8:D154,3,FALSE)</f>
        <v>Gato para tensionamiento, fuerza Max 200 ton, área de tensión 314 cm2.</v>
      </c>
      <c r="C38" s="872"/>
      <c r="D38" s="872"/>
      <c r="E38" s="872"/>
      <c r="F38" s="872"/>
      <c r="G38" s="872"/>
      <c r="H38" s="873"/>
      <c r="I38" s="328"/>
      <c r="J38" s="330"/>
      <c r="K38" s="269">
        <f>VLOOKUP(A38,EQUIPOS!A8:D165,4,FALSE)</f>
        <v>160908.80869166602</v>
      </c>
      <c r="L38" s="423"/>
      <c r="M38" s="424">
        <v>670</v>
      </c>
      <c r="N38" s="272">
        <f>K38/M38</f>
        <v>240.16240103233736</v>
      </c>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0.02</v>
      </c>
      <c r="N41" s="344">
        <f>N78*M41</f>
        <v>6.4163654810271034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340.53830321058263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19849.671329326273</v>
      </c>
      <c r="N48" s="272">
        <f t="shared" ref="N48:N53" si="0">K48*M48</f>
        <v>79.398685317305095</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18887.263022449853</v>
      </c>
      <c r="N49" s="272">
        <f t="shared" si="0"/>
        <v>75.549052089799417</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1221.8144287684408</v>
      </c>
      <c r="N50" s="272">
        <f t="shared" si="0"/>
        <v>24.436288575368817</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8.5000000000000006E-2</v>
      </c>
      <c r="L51" s="421"/>
      <c r="M51" s="402">
        <f>VLOOKUP(A51,MATERIALES!A6:D399,4,FALSE)</f>
        <v>5654.1488028989988</v>
      </c>
      <c r="N51" s="272">
        <f t="shared" si="0"/>
        <v>480.60264824641496</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78436.27701042869</v>
      </c>
      <c r="N52" s="272">
        <f t="shared" si="0"/>
        <v>78.436277010428697</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4908.4478130320522</v>
      </c>
      <c r="N53" s="272">
        <f t="shared" si="0"/>
        <v>98.168956260641039</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f>SUM(N48:N55)</f>
        <v>836.5919074999581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B61" s="46"/>
      <c r="C61" s="317"/>
      <c r="D61" s="317"/>
      <c r="E61" s="317"/>
      <c r="F61" s="317"/>
      <c r="G61" s="31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864"/>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4">
        <v>670</v>
      </c>
      <c r="N72" s="395">
        <f>K72/M72</f>
        <v>161.58507462686566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127"/>
    </row>
    <row r="78" spans="1:15" ht="15.75" thickBot="1">
      <c r="B78" s="911" t="s">
        <v>953</v>
      </c>
      <c r="C78" s="865"/>
      <c r="D78" s="865"/>
      <c r="E78" s="865"/>
      <c r="F78" s="865"/>
      <c r="G78" s="865"/>
      <c r="H78" s="865"/>
      <c r="I78" s="865"/>
      <c r="J78" s="865"/>
      <c r="K78" s="865"/>
      <c r="L78" s="865"/>
      <c r="M78" s="866"/>
      <c r="N78" s="460">
        <f>SUM(N72:N77)</f>
        <v>320.81827405135516</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1497.948484761896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299.5896969523792</v>
      </c>
      <c r="M85" s="858"/>
      <c r="N85" s="51"/>
    </row>
    <row r="86" spans="1:14">
      <c r="B86" s="89" t="s">
        <v>973</v>
      </c>
      <c r="C86" s="90"/>
      <c r="D86" s="90"/>
      <c r="E86" s="90"/>
      <c r="F86" s="90"/>
      <c r="G86" s="90"/>
      <c r="H86" s="90"/>
      <c r="I86" s="87"/>
      <c r="J86" s="88"/>
      <c r="K86" s="304">
        <v>0.05</v>
      </c>
      <c r="L86" s="857">
        <f>N80*K86</f>
        <v>74.8974242380948</v>
      </c>
      <c r="M86" s="858"/>
      <c r="N86" s="51"/>
    </row>
    <row r="87" spans="1:14" ht="15.75" thickBot="1">
      <c r="B87" s="91" t="s">
        <v>974</v>
      </c>
      <c r="C87" s="92"/>
      <c r="D87" s="92"/>
      <c r="E87" s="92"/>
      <c r="F87" s="92"/>
      <c r="G87" s="92"/>
      <c r="H87" s="92"/>
      <c r="I87" s="93"/>
      <c r="J87" s="94"/>
      <c r="K87" s="305">
        <v>0.05</v>
      </c>
      <c r="L87" s="859">
        <f>N80*K87</f>
        <v>74.8974242380948</v>
      </c>
      <c r="M87" s="860"/>
      <c r="N87" s="51"/>
    </row>
    <row r="88" spans="1:14" ht="15.75" thickBot="1">
      <c r="B88" s="822" t="s">
        <v>953</v>
      </c>
      <c r="C88" s="823"/>
      <c r="D88" s="823"/>
      <c r="E88" s="823"/>
      <c r="F88" s="823"/>
      <c r="G88" s="823"/>
      <c r="H88" s="823"/>
      <c r="I88" s="823"/>
      <c r="J88" s="823"/>
      <c r="K88" s="823"/>
      <c r="L88" s="823"/>
      <c r="M88" s="824"/>
      <c r="N88" s="52">
        <f>L85+L86+L87</f>
        <v>449.3845454285688</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1947.3330301904648</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1121</v>
      </c>
      <c r="C31" s="81" t="s">
        <v>2123</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123</v>
      </c>
      <c r="B36" s="871" t="str">
        <f>VLOOKUP(A36,EQUIPOS!A6:D154,3,FALSE)</f>
        <v>Bomba de inyección de lechada</v>
      </c>
      <c r="C36" s="872"/>
      <c r="D36" s="872"/>
      <c r="E36" s="872"/>
      <c r="F36" s="872"/>
      <c r="G36" s="872"/>
      <c r="H36" s="873"/>
      <c r="I36" s="267"/>
      <c r="J36" s="268"/>
      <c r="K36" s="269">
        <f>VLOOKUP(A36,EQUIPOS!A6:D163,4,FALSE)</f>
        <v>22891.959849867682</v>
      </c>
      <c r="L36" s="270"/>
      <c r="M36" s="336">
        <v>670</v>
      </c>
      <c r="N36" s="272">
        <f>K36/M36</f>
        <v>34.167104253533857</v>
      </c>
    </row>
    <row r="37" spans="1:14">
      <c r="A37" s="113" t="s">
        <v>125</v>
      </c>
      <c r="B37" s="871" t="str">
        <f>VLOOKUP(A37,EQUIPOS!A7:D154,3,FALSE)</f>
        <v>Bomba para gato de tensionamiento</v>
      </c>
      <c r="C37" s="872"/>
      <c r="D37" s="872"/>
      <c r="E37" s="872"/>
      <c r="F37" s="872"/>
      <c r="G37" s="872"/>
      <c r="H37" s="873"/>
      <c r="I37" s="421"/>
      <c r="J37" s="422"/>
      <c r="K37" s="269">
        <f>VLOOKUP(A37,EQUIPOS!A7:D164,4,FALSE)</f>
        <v>40060.929737268445</v>
      </c>
      <c r="L37" s="335"/>
      <c r="M37" s="336">
        <v>670</v>
      </c>
      <c r="N37" s="272">
        <f>K37/M37</f>
        <v>59.792432443684248</v>
      </c>
    </row>
    <row r="38" spans="1:14">
      <c r="A38" s="113" t="s">
        <v>240</v>
      </c>
      <c r="B38" s="871" t="str">
        <f>VLOOKUP(A38,EQUIPOS!A8:D154,3,FALSE)</f>
        <v>Gato para tensionamiento, fuerza Max 200 ton, área de tensión 314 cm2.</v>
      </c>
      <c r="C38" s="872"/>
      <c r="D38" s="872"/>
      <c r="E38" s="872"/>
      <c r="F38" s="872"/>
      <c r="G38" s="872"/>
      <c r="H38" s="873"/>
      <c r="I38" s="328"/>
      <c r="J38" s="330"/>
      <c r="K38" s="269">
        <f>VLOOKUP(A38,EQUIPOS!A8:D165,4,FALSE)</f>
        <v>160908.80869166602</v>
      </c>
      <c r="L38" s="423"/>
      <c r="M38" s="424">
        <v>670</v>
      </c>
      <c r="N38" s="272">
        <f>K38/M38</f>
        <v>240.16240103233736</v>
      </c>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0.02</v>
      </c>
      <c r="N41" s="344">
        <f>N78*M41</f>
        <v>6.4163654810271034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340.53830321058263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19849.671329326273</v>
      </c>
      <c r="N48" s="272">
        <f t="shared" ref="N48:N53" si="0">K48*M48</f>
        <v>79.398685317305095</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18887.263022449853</v>
      </c>
      <c r="N49" s="272">
        <f t="shared" si="0"/>
        <v>75.549052089799417</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1221.8144287684408</v>
      </c>
      <c r="N50" s="272">
        <f t="shared" si="0"/>
        <v>24.436288575368817</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5.53</v>
      </c>
      <c r="L51" s="421"/>
      <c r="M51" s="402">
        <f>VLOOKUP(A51,MATERIALES!A6:D399,4,FALSE)</f>
        <v>5654.1488028989988</v>
      </c>
      <c r="N51" s="272">
        <f t="shared" si="0"/>
        <v>31267.442880031464</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78436.27701042869</v>
      </c>
      <c r="N52" s="272">
        <f t="shared" si="0"/>
        <v>78.436277010428697</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4908.4478130320522</v>
      </c>
      <c r="N53" s="272">
        <f t="shared" si="0"/>
        <v>98.168956260641039</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f>SUM(N48:N55)</f>
        <v>31623.432139285003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B61" s="46"/>
      <c r="C61" s="317"/>
      <c r="D61" s="317"/>
      <c r="E61" s="317"/>
      <c r="F61" s="317"/>
      <c r="G61" s="31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864"/>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4">
        <v>670</v>
      </c>
      <c r="N72" s="395">
        <f>K72/M72</f>
        <v>161.58507462686566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45"/>
    </row>
    <row r="78" spans="1:15" ht="15.75" thickBot="1">
      <c r="B78" s="911" t="s">
        <v>953</v>
      </c>
      <c r="C78" s="865"/>
      <c r="D78" s="865"/>
      <c r="E78" s="865"/>
      <c r="F78" s="865"/>
      <c r="G78" s="865"/>
      <c r="H78" s="865"/>
      <c r="I78" s="865"/>
      <c r="J78" s="865"/>
      <c r="K78" s="865"/>
      <c r="L78" s="865"/>
      <c r="M78" s="866"/>
      <c r="N78" s="301">
        <f>SUM(N72:N77)</f>
        <v>320.81827405135516</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32284.78871654694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6456.9577433093882</v>
      </c>
      <c r="M85" s="858"/>
      <c r="N85" s="51"/>
    </row>
    <row r="86" spans="1:14">
      <c r="B86" s="89" t="s">
        <v>973</v>
      </c>
      <c r="C86" s="90"/>
      <c r="D86" s="90"/>
      <c r="E86" s="90"/>
      <c r="F86" s="90"/>
      <c r="G86" s="90"/>
      <c r="H86" s="90"/>
      <c r="I86" s="87"/>
      <c r="J86" s="88"/>
      <c r="K86" s="304">
        <v>0.05</v>
      </c>
      <c r="L86" s="857">
        <f>N80*K86</f>
        <v>1614.2394358273471</v>
      </c>
      <c r="M86" s="858"/>
      <c r="N86" s="51"/>
    </row>
    <row r="87" spans="1:14" ht="15.75" thickBot="1">
      <c r="B87" s="91" t="s">
        <v>974</v>
      </c>
      <c r="C87" s="92"/>
      <c r="D87" s="92"/>
      <c r="E87" s="92"/>
      <c r="F87" s="92"/>
      <c r="G87" s="92"/>
      <c r="H87" s="92"/>
      <c r="I87" s="93"/>
      <c r="J87" s="94"/>
      <c r="K87" s="305">
        <v>0.05</v>
      </c>
      <c r="L87" s="859">
        <f>N80*K87</f>
        <v>1614.2394358273471</v>
      </c>
      <c r="M87" s="860"/>
      <c r="N87" s="51"/>
    </row>
    <row r="88" spans="1:14" ht="15.75" thickBot="1">
      <c r="B88" s="822" t="s">
        <v>953</v>
      </c>
      <c r="C88" s="823"/>
      <c r="D88" s="823"/>
      <c r="E88" s="823"/>
      <c r="F88" s="823"/>
      <c r="G88" s="823"/>
      <c r="H88" s="823"/>
      <c r="I88" s="823"/>
      <c r="J88" s="823"/>
      <c r="K88" s="823"/>
      <c r="L88" s="823"/>
      <c r="M88" s="824"/>
      <c r="N88" s="52">
        <f>L85+L86+L87</f>
        <v>9685.4366149640828</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41970.225331511021</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6"/>
      <c r="C1" s="928"/>
      <c r="D1" s="929"/>
      <c r="E1" s="929"/>
      <c r="F1" s="929"/>
      <c r="G1" s="929"/>
      <c r="H1" s="929"/>
      <c r="I1" s="929"/>
      <c r="J1" s="930"/>
      <c r="K1" s="981" t="s">
        <v>933</v>
      </c>
      <c r="L1" s="933" t="s">
        <v>2198</v>
      </c>
      <c r="M1" s="934"/>
      <c r="N1" s="935"/>
    </row>
    <row r="2" spans="2:14">
      <c r="B2" s="917"/>
      <c r="C2" s="939" t="s">
        <v>934</v>
      </c>
      <c r="D2" s="940"/>
      <c r="E2" s="940"/>
      <c r="F2" s="940"/>
      <c r="G2" s="940"/>
      <c r="H2" s="940"/>
      <c r="I2" s="940"/>
      <c r="J2" s="941"/>
      <c r="K2" s="980"/>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80"/>
      <c r="L4" s="936"/>
      <c r="M4" s="937"/>
      <c r="N4" s="93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982" t="s">
        <v>945</v>
      </c>
      <c r="M30" s="799"/>
      <c r="N30" s="71" t="s">
        <v>946</v>
      </c>
    </row>
    <row r="31" spans="1:14" ht="15.75" customHeight="1" thickBot="1">
      <c r="A31" t="s">
        <v>1845</v>
      </c>
      <c r="B31" s="80" t="s">
        <v>1122</v>
      </c>
      <c r="C31" s="81" t="s">
        <v>2124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7" t="s">
        <v>948</v>
      </c>
      <c r="J35" s="894"/>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957"/>
      <c r="D41" s="957"/>
      <c r="E41" s="38"/>
      <c r="F41" s="39"/>
      <c r="G41" s="39"/>
      <c r="H41" s="40"/>
      <c r="I41" s="36"/>
      <c r="J41" s="37"/>
      <c r="K41" s="279"/>
      <c r="L41" s="276"/>
      <c r="M41" s="401">
        <v>0.01</v>
      </c>
      <c r="N41" s="344">
        <f>N78*M41</f>
        <v>16.915937500000002</v>
      </c>
    </row>
    <row r="42" spans="1:14" ht="15.75" thickBot="1">
      <c r="B42" s="958"/>
      <c r="C42" s="959"/>
      <c r="D42" s="959"/>
      <c r="E42" s="959"/>
      <c r="F42" s="959"/>
      <c r="G42" s="959"/>
      <c r="H42" s="960"/>
      <c r="I42" s="881"/>
      <c r="J42" s="882"/>
      <c r="K42" s="41"/>
      <c r="L42" s="883"/>
      <c r="M42" s="961"/>
      <c r="N42" s="105"/>
    </row>
    <row r="43" spans="1:14" ht="15.75" thickBot="1">
      <c r="B43" s="822" t="s">
        <v>953</v>
      </c>
      <c r="C43" s="823"/>
      <c r="D43" s="823"/>
      <c r="E43" s="823"/>
      <c r="F43" s="823"/>
      <c r="G43" s="823"/>
      <c r="H43" s="823"/>
      <c r="I43" s="823"/>
      <c r="J43" s="823"/>
      <c r="K43" s="823"/>
      <c r="L43" s="823"/>
      <c r="M43" s="824"/>
      <c r="N43" s="394">
        <f>SUM(N36:N42)</f>
        <v>16.915937500000002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917</v>
      </c>
      <c r="B48" s="43" t="str">
        <f>VLOOKUP(A48,MATERIALES!A5:D373,3,FALSE)</f>
        <v>Almohadillas de neopreno dureza 60 (35cm*45cm*5cm con 2 laminas de 3mm)</v>
      </c>
      <c r="C48" s="281"/>
      <c r="D48" s="281"/>
      <c r="E48" s="281"/>
      <c r="F48" s="281"/>
      <c r="G48" s="281"/>
      <c r="H48" s="281"/>
      <c r="I48" s="268"/>
      <c r="J48" s="224" t="str">
        <f>VLOOKUP(A48,MATERIALES!A4:D640,2,FALSE)</f>
        <v>u</v>
      </c>
      <c r="K48" s="282">
        <v>1</v>
      </c>
      <c r="L48" s="267"/>
      <c r="M48" s="402">
        <f>VLOOKUP(A48,MATERIALES!A5:D396,4,FALSE)</f>
        <v>407193.93684889446</v>
      </c>
      <c r="N48" s="272">
        <f>K48*M48</f>
        <v>407193.93684889446</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f>SUM(N48:N55)</f>
        <v>407193.93684889446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B61" s="46"/>
      <c r="C61" s="317"/>
      <c r="D61" s="317"/>
      <c r="E61" s="317"/>
      <c r="F61" s="317"/>
      <c r="G61" s="31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983"/>
      <c r="I71" s="73" t="s">
        <v>964</v>
      </c>
      <c r="J71" s="75" t="s">
        <v>1410</v>
      </c>
      <c r="K71" s="74" t="s">
        <v>966</v>
      </c>
      <c r="L71" s="863" t="s">
        <v>950</v>
      </c>
      <c r="M71" s="976"/>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32</v>
      </c>
      <c r="N72" s="395">
        <f>K72/M72</f>
        <v>1691.59375</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82"/>
      <c r="I77" s="126"/>
      <c r="J77" s="126"/>
      <c r="K77" s="126"/>
      <c r="L77" s="984"/>
      <c r="M77" s="884"/>
      <c r="N77" s="127"/>
    </row>
    <row r="78" spans="1:15" ht="15.75" thickBot="1">
      <c r="B78" s="911" t="s">
        <v>953</v>
      </c>
      <c r="C78" s="865"/>
      <c r="D78" s="865"/>
      <c r="E78" s="865"/>
      <c r="F78" s="865"/>
      <c r="G78" s="865"/>
      <c r="H78" s="865"/>
      <c r="I78" s="865"/>
      <c r="J78" s="865"/>
      <c r="K78" s="865"/>
      <c r="L78" s="865"/>
      <c r="M78" s="866"/>
      <c r="N78" s="460">
        <f>SUM(N72:N77)</f>
        <v>1691.59375</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408902.44653639448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81780.489307278898</v>
      </c>
      <c r="M85" s="858"/>
      <c r="N85" s="51"/>
    </row>
    <row r="86" spans="1:14">
      <c r="B86" s="89" t="s">
        <v>973</v>
      </c>
      <c r="C86" s="90"/>
      <c r="D86" s="90"/>
      <c r="E86" s="90"/>
      <c r="F86" s="90"/>
      <c r="G86" s="90"/>
      <c r="H86" s="90"/>
      <c r="I86" s="87"/>
      <c r="J86" s="88"/>
      <c r="K86" s="304">
        <v>0.05</v>
      </c>
      <c r="L86" s="857">
        <f>N80*K86</f>
        <v>20445.122326819725</v>
      </c>
      <c r="M86" s="858"/>
      <c r="N86" s="51"/>
    </row>
    <row r="87" spans="1:14" ht="15.75" thickBot="1">
      <c r="B87" s="91" t="s">
        <v>974</v>
      </c>
      <c r="C87" s="92"/>
      <c r="D87" s="92"/>
      <c r="E87" s="92"/>
      <c r="F87" s="92"/>
      <c r="G87" s="92"/>
      <c r="H87" s="92"/>
      <c r="I87" s="93"/>
      <c r="J87" s="94"/>
      <c r="K87" s="305">
        <v>0.05</v>
      </c>
      <c r="L87" s="859">
        <f>N80*K87</f>
        <v>20445.122326819725</v>
      </c>
      <c r="M87" s="860"/>
      <c r="N87" s="51"/>
    </row>
    <row r="88" spans="1:14" ht="15.75" thickBot="1">
      <c r="B88" s="822" t="s">
        <v>953</v>
      </c>
      <c r="C88" s="823"/>
      <c r="D88" s="823"/>
      <c r="E88" s="823"/>
      <c r="F88" s="823"/>
      <c r="G88" s="823"/>
      <c r="H88" s="823"/>
      <c r="I88" s="823"/>
      <c r="J88" s="823"/>
      <c r="K88" s="823"/>
      <c r="L88" s="823"/>
      <c r="M88" s="824"/>
      <c r="N88" s="52">
        <f>L85+L86+L87</f>
        <v>122670.73396091834</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531573.1804973128</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ht="15" customHeight="1">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1123</v>
      </c>
      <c r="C31" s="81" t="s">
        <v>2125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N78*M41</f>
        <v>54.131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54.131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413</v>
      </c>
      <c r="B48" s="43" t="str">
        <f>VLOOKUP(A48,MATERIALES!A5:D373,3,FALSE)</f>
        <v>Cinta Sika PVC 0,22</v>
      </c>
      <c r="C48" s="281"/>
      <c r="D48" s="281"/>
      <c r="E48" s="281"/>
      <c r="F48" s="281"/>
      <c r="G48" s="281"/>
      <c r="H48" s="281"/>
      <c r="I48" s="268"/>
      <c r="J48" s="224" t="str">
        <f>VLOOKUP(A48,MATERIALES!A4:D640,2,FALSE)</f>
        <v>m</v>
      </c>
      <c r="K48" s="282">
        <v>1.05</v>
      </c>
      <c r="L48" s="267"/>
      <c r="M48" s="402">
        <f>VLOOKUP(A48,MATERIALES!A5:D396,4,FALSE)</f>
        <v>39518.860960628561</v>
      </c>
      <c r="N48" s="272">
        <f>K48*M48</f>
        <v>41494.804008659994</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f>SUM(N48:N55)</f>
        <v>41494.804008659994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B61" s="46"/>
      <c r="C61" s="317"/>
      <c r="D61" s="317"/>
      <c r="E61" s="317"/>
      <c r="F61" s="317"/>
      <c r="G61" s="31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976"/>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1">
        <v>100</v>
      </c>
      <c r="N72" s="395">
        <f>K72/M72</f>
        <v>1082.6199999999999</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45"/>
    </row>
    <row r="78" spans="1:15" ht="15.75" thickBot="1">
      <c r="B78" s="911" t="s">
        <v>953</v>
      </c>
      <c r="C78" s="865"/>
      <c r="D78" s="865"/>
      <c r="E78" s="865"/>
      <c r="F78" s="865"/>
      <c r="G78" s="865"/>
      <c r="H78" s="865"/>
      <c r="I78" s="865"/>
      <c r="J78" s="865"/>
      <c r="K78" s="865"/>
      <c r="L78" s="865"/>
      <c r="M78" s="866"/>
      <c r="N78" s="301">
        <f>SUM(N72:N77)</f>
        <v>1082.6199999999999</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42631.555008659998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8526.3110017319996</v>
      </c>
      <c r="M85" s="858"/>
      <c r="N85" s="51"/>
    </row>
    <row r="86" spans="1:14">
      <c r="B86" s="89" t="s">
        <v>973</v>
      </c>
      <c r="C86" s="90"/>
      <c r="D86" s="90"/>
      <c r="E86" s="90"/>
      <c r="F86" s="90"/>
      <c r="G86" s="90"/>
      <c r="H86" s="90"/>
      <c r="I86" s="87"/>
      <c r="J86" s="88"/>
      <c r="K86" s="304">
        <v>0.05</v>
      </c>
      <c r="L86" s="857">
        <f>N80*K86</f>
        <v>2131.5777504329999</v>
      </c>
      <c r="M86" s="858"/>
      <c r="N86" s="51"/>
    </row>
    <row r="87" spans="1:14" ht="15.75" thickBot="1">
      <c r="B87" s="91" t="s">
        <v>974</v>
      </c>
      <c r="C87" s="92"/>
      <c r="D87" s="92"/>
      <c r="E87" s="92"/>
      <c r="F87" s="92"/>
      <c r="G87" s="92"/>
      <c r="H87" s="92"/>
      <c r="I87" s="93"/>
      <c r="J87" s="94"/>
      <c r="K87" s="305">
        <v>0.05</v>
      </c>
      <c r="L87" s="859">
        <f>N80*K87</f>
        <v>2131.5777504329999</v>
      </c>
      <c r="M87" s="860"/>
      <c r="N87" s="51"/>
    </row>
    <row r="88" spans="1:14" ht="15.75" thickBot="1">
      <c r="B88" s="822" t="s">
        <v>953</v>
      </c>
      <c r="C88" s="823"/>
      <c r="D88" s="823"/>
      <c r="E88" s="823"/>
      <c r="F88" s="823"/>
      <c r="G88" s="823"/>
      <c r="H88" s="823"/>
      <c r="I88" s="823"/>
      <c r="J88" s="823"/>
      <c r="K88" s="823"/>
      <c r="L88" s="823"/>
      <c r="M88" s="824"/>
      <c r="N88" s="52">
        <f>L85+L86+L87</f>
        <v>12789.466502597999</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55421.021511257997</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69" zoomScale="75" zoomScaleNormal="75" workbookViewId="0">
      <selection activeCell="A82" sqref="A82"/>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1124</v>
      </c>
      <c r="C31" s="81" t="s">
        <v>2126</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190</v>
      </c>
      <c r="B36" s="871" t="str">
        <f>VLOOKUP(A36,EQUIPOS!A6:D154,3,FALSE)</f>
        <v>Diferencial de 3 ton</v>
      </c>
      <c r="C36" s="872"/>
      <c r="D36" s="872"/>
      <c r="E36" s="872"/>
      <c r="F36" s="872"/>
      <c r="G36" s="872"/>
      <c r="H36" s="873"/>
      <c r="I36" s="267"/>
      <c r="J36" s="268"/>
      <c r="K36" s="269">
        <f>VLOOKUP(A36,EQUIPOS!A6:D163,4,FALSE)</f>
        <v>5041.8093390055337</v>
      </c>
      <c r="L36" s="270"/>
      <c r="M36" s="336">
        <v>40</v>
      </c>
      <c r="N36" s="272">
        <f>K36/M36</f>
        <v>126.04523347513835</v>
      </c>
    </row>
    <row r="37" spans="1:14">
      <c r="A37" s="113" t="s">
        <v>195</v>
      </c>
      <c r="B37" s="871" t="str">
        <f>VLOOKUP(A37,EQUIPOS!A7:D154,3,FALSE)</f>
        <v xml:space="preserve">Equipo de oxicorte, Capacidad de corte: hasta 6´´ (152mm) </v>
      </c>
      <c r="C37" s="872"/>
      <c r="D37" s="872"/>
      <c r="E37" s="872"/>
      <c r="F37" s="872"/>
      <c r="G37" s="872"/>
      <c r="H37" s="873"/>
      <c r="I37" s="421"/>
      <c r="J37" s="422"/>
      <c r="K37" s="269">
        <f>VLOOKUP(A37,EQUIPOS!A7:D164,4,FALSE)</f>
        <v>15843.120094430027</v>
      </c>
      <c r="L37" s="335"/>
      <c r="M37" s="336">
        <v>40</v>
      </c>
      <c r="N37" s="272">
        <f t="shared" ref="N37:N43" si="0">K37/M37</f>
        <v>396.0780023607507</v>
      </c>
    </row>
    <row r="38" spans="1:14">
      <c r="A38" s="113" t="s">
        <v>204</v>
      </c>
      <c r="B38" s="871" t="str">
        <f>VLOOKUP(A38,EQUIPOS!A8:D154,3,FALSE)</f>
        <v xml:space="preserve">Equipo de soldadura 250 AMP
</v>
      </c>
      <c r="C38" s="872"/>
      <c r="D38" s="872"/>
      <c r="E38" s="872"/>
      <c r="F38" s="872"/>
      <c r="G38" s="872"/>
      <c r="H38" s="873"/>
      <c r="I38" s="421"/>
      <c r="J38" s="422"/>
      <c r="K38" s="269">
        <f>VLOOKUP(A38,EQUIPOS!A8:D165,4,FALSE)</f>
        <v>14895.921628532511</v>
      </c>
      <c r="L38" s="335"/>
      <c r="M38" s="336">
        <v>40</v>
      </c>
      <c r="N38" s="272">
        <f t="shared" si="0"/>
        <v>372.39804071331275</v>
      </c>
    </row>
    <row r="39" spans="1:14">
      <c r="A39" s="113" t="s">
        <v>208</v>
      </c>
      <c r="B39" s="871" t="str">
        <f>VLOOKUP(A39,EQUIPOS!A9:D154,3,FALSE)</f>
        <v>Equipo de soldadura 400</v>
      </c>
      <c r="C39" s="872"/>
      <c r="D39" s="872"/>
      <c r="E39" s="872"/>
      <c r="F39" s="872"/>
      <c r="G39" s="872"/>
      <c r="H39" s="873"/>
      <c r="I39" s="421"/>
      <c r="J39" s="422"/>
      <c r="K39" s="269">
        <f>VLOOKUP(A39,EQUIPOS!A9:D166,4,FALSE)</f>
        <v>15843.371640486857</v>
      </c>
      <c r="L39" s="335"/>
      <c r="M39" s="336">
        <v>40</v>
      </c>
      <c r="N39" s="272">
        <f t="shared" si="0"/>
        <v>396.08429101217143</v>
      </c>
    </row>
    <row r="40" spans="1:14">
      <c r="A40" s="113" t="s">
        <v>210</v>
      </c>
      <c r="B40" s="871" t="str">
        <f>VLOOKUP(A40,EQUIPOS!A10:D154,3,FALSE)</f>
        <v>Equipo de soldadura 600</v>
      </c>
      <c r="C40" s="872"/>
      <c r="D40" s="872"/>
      <c r="E40" s="872"/>
      <c r="F40" s="872"/>
      <c r="G40" s="872"/>
      <c r="H40" s="873"/>
      <c r="I40" s="421"/>
      <c r="J40" s="422"/>
      <c r="K40" s="269">
        <f>VLOOKUP(A40,EQUIPOS!A10:D167,4,FALSE)</f>
        <v>18332.216072721872</v>
      </c>
      <c r="L40" s="335"/>
      <c r="M40" s="336">
        <v>40</v>
      </c>
      <c r="N40" s="272">
        <f t="shared" si="0"/>
        <v>458.30540181804679</v>
      </c>
    </row>
    <row r="41" spans="1:14">
      <c r="A41" s="113" t="s">
        <v>202</v>
      </c>
      <c r="B41" s="871" t="str">
        <f>VLOOKUP(A41,EQUIPOS!A11:D155,3,FALSE)</f>
        <v xml:space="preserve">Equipo de rayos X y/o ultrasonido
</v>
      </c>
      <c r="C41" s="872"/>
      <c r="D41" s="872"/>
      <c r="E41" s="872"/>
      <c r="F41" s="872"/>
      <c r="G41" s="872"/>
      <c r="H41" s="873"/>
      <c r="I41" s="421"/>
      <c r="J41" s="422"/>
      <c r="K41" s="269">
        <f>VLOOKUP(A41,EQUIPOS!A11:D168,4,FALSE)</f>
        <v>67039.513097725299</v>
      </c>
      <c r="L41" s="335"/>
      <c r="M41" s="336">
        <v>4000</v>
      </c>
      <c r="N41" s="272">
        <f t="shared" si="0"/>
        <v>16.759878274431326</v>
      </c>
    </row>
    <row r="42" spans="1:14">
      <c r="A42" s="113" t="s">
        <v>294</v>
      </c>
      <c r="B42" s="871" t="str">
        <f>VLOOKUP(A42,EQUIPOS!A12:D156,3,FALSE)</f>
        <v>Puente grúa</v>
      </c>
      <c r="C42" s="872"/>
      <c r="D42" s="872"/>
      <c r="E42" s="872"/>
      <c r="F42" s="872"/>
      <c r="G42" s="872"/>
      <c r="H42" s="873"/>
      <c r="I42" s="421"/>
      <c r="J42" s="422"/>
      <c r="K42" s="269">
        <f>VLOOKUP(A42,EQUIPOS!A12:D169,4,FALSE)</f>
        <v>610202.32282200595</v>
      </c>
      <c r="L42" s="335"/>
      <c r="M42" s="336">
        <v>40000</v>
      </c>
      <c r="N42" s="272">
        <f t="shared" si="0"/>
        <v>15.255058070550149</v>
      </c>
    </row>
    <row r="43" spans="1:14">
      <c r="A43" s="113" t="s">
        <v>334</v>
      </c>
      <c r="B43" s="871" t="str">
        <f>VLOOKUP(A43,EQUIPOS!A13:D157,3,FALSE)</f>
        <v>Taladro industrial</v>
      </c>
      <c r="C43" s="872"/>
      <c r="D43" s="872"/>
      <c r="E43" s="872"/>
      <c r="F43" s="872"/>
      <c r="G43" s="872"/>
      <c r="H43" s="873"/>
      <c r="I43" s="421"/>
      <c r="J43" s="422"/>
      <c r="K43" s="269">
        <f>VLOOKUP(A43,EQUIPOS!A13:D170,4,FALSE)</f>
        <v>3111.8353644780145</v>
      </c>
      <c r="L43" s="335"/>
      <c r="M43" s="336">
        <v>40</v>
      </c>
      <c r="N43" s="272">
        <f t="shared" si="0"/>
        <v>77.795884111950357</v>
      </c>
    </row>
    <row r="44" spans="1:14">
      <c r="B44" s="871"/>
      <c r="C44" s="872"/>
      <c r="D44" s="872"/>
      <c r="E44" s="872"/>
      <c r="F44" s="872"/>
      <c r="G44" s="872"/>
      <c r="H44" s="873"/>
      <c r="I44" s="36"/>
      <c r="J44" s="37"/>
      <c r="K44" s="269"/>
      <c r="L44" s="276"/>
      <c r="M44" s="336"/>
      <c r="N44" s="272"/>
    </row>
    <row r="45" spans="1:14">
      <c r="B45" s="320"/>
      <c r="C45" s="321"/>
      <c r="D45" s="321"/>
      <c r="E45" s="321"/>
      <c r="F45" s="323"/>
      <c r="G45" s="323"/>
      <c r="H45" s="125"/>
      <c r="I45" s="36"/>
      <c r="J45" s="37"/>
      <c r="K45" s="269"/>
      <c r="L45" s="276"/>
      <c r="M45" s="277"/>
      <c r="N45" s="273"/>
    </row>
    <row r="46" spans="1:14">
      <c r="B46" s="879" t="s">
        <v>952</v>
      </c>
      <c r="C46" s="880"/>
      <c r="D46" s="880"/>
      <c r="E46" s="38"/>
      <c r="F46" s="39"/>
      <c r="G46" s="39"/>
      <c r="H46" s="40"/>
      <c r="I46" s="36"/>
      <c r="J46" s="37"/>
      <c r="K46" s="279"/>
      <c r="L46" s="276"/>
      <c r="M46" s="401">
        <v>0.1</v>
      </c>
      <c r="N46" s="344">
        <f>N83*M46</f>
        <v>201.60799618480041</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SUM(N36:N46)</f>
        <v>2060.3297860211524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s="161" t="s">
        <v>460</v>
      </c>
      <c r="B53" s="43" t="str">
        <f>VLOOKUP(A53,MATERIALES!A5:D373,3,FALSE)</f>
        <v>Fundente</v>
      </c>
      <c r="C53" s="281"/>
      <c r="D53" s="281"/>
      <c r="E53" s="281"/>
      <c r="F53" s="281"/>
      <c r="G53" s="281"/>
      <c r="H53" s="281"/>
      <c r="I53" s="281"/>
      <c r="J53" s="311" t="str">
        <f>VLOOKUP(A53,MATERIALES!A7:D645,2,FALSE)</f>
        <v>kg</v>
      </c>
      <c r="K53" s="282">
        <v>5.0000000000000001E-3</v>
      </c>
      <c r="L53" s="267"/>
      <c r="M53" s="402">
        <f>VLOOKUP(A53,MATERIALES!A5:D396,4,FALSE)</f>
        <v>34655.893057706118</v>
      </c>
      <c r="N53" s="272">
        <f t="shared" ref="N53:N58" si="1">K53*M53</f>
        <v>173.27946528853059</v>
      </c>
    </row>
    <row r="54" spans="1:14">
      <c r="A54" s="161" t="s">
        <v>462</v>
      </c>
      <c r="B54" s="43" t="str">
        <f>VLOOKUP(A54,MATERIALES!A6:D373,3,FALSE)</f>
        <v>Gas propano</v>
      </c>
      <c r="C54" s="425"/>
      <c r="D54" s="425"/>
      <c r="E54" s="425"/>
      <c r="F54" s="425"/>
      <c r="G54" s="425"/>
      <c r="H54" s="425"/>
      <c r="I54" s="425"/>
      <c r="J54" s="312" t="str">
        <f>VLOOKUP(A54,MATERIALES!A8:D646,2,FALSE)</f>
        <v>kg</v>
      </c>
      <c r="K54" s="397">
        <v>5.0000000000000001E-3</v>
      </c>
      <c r="L54" s="421"/>
      <c r="M54" s="402">
        <f>VLOOKUP(A54,MATERIALES!A6:D397,4,FALSE)</f>
        <v>3719.9887759550552</v>
      </c>
      <c r="N54" s="272">
        <f t="shared" si="1"/>
        <v>18.599943879775278</v>
      </c>
    </row>
    <row r="55" spans="1:14">
      <c r="A55" s="161" t="s">
        <v>591</v>
      </c>
      <c r="B55" s="43" t="str">
        <f>VLOOKUP(A55,MATERIALES!A6:D373,3,FALSE)</f>
        <v>Oxigeno industrial</v>
      </c>
      <c r="C55" s="425"/>
      <c r="D55" s="425"/>
      <c r="E55" s="425"/>
      <c r="F55" s="425"/>
      <c r="G55" s="425"/>
      <c r="H55" s="425"/>
      <c r="I55" s="425"/>
      <c r="J55" s="312" t="str">
        <f>VLOOKUP(A55,MATERIALES!A9:D647,2,FALSE)</f>
        <v>kg</v>
      </c>
      <c r="K55" s="397">
        <v>5.0000000000000001E-3</v>
      </c>
      <c r="L55" s="421"/>
      <c r="M55" s="402">
        <f>VLOOKUP(A55,MATERIALES!A6:D398,4,FALSE)</f>
        <v>12270.705912674424</v>
      </c>
      <c r="N55" s="272">
        <f t="shared" si="1"/>
        <v>61.35352956337212</v>
      </c>
    </row>
    <row r="56" spans="1:14">
      <c r="A56" s="161" t="s">
        <v>662</v>
      </c>
      <c r="B56" s="43" t="str">
        <f>VLOOKUP(A56,MATERIALES!A6:D373,3,FALSE)</f>
        <v>Soldadura 7018</v>
      </c>
      <c r="C56" s="425"/>
      <c r="D56" s="425"/>
      <c r="E56" s="425"/>
      <c r="F56" s="425"/>
      <c r="G56" s="425"/>
      <c r="H56" s="425"/>
      <c r="I56" s="425"/>
      <c r="J56" s="312" t="str">
        <f>VLOOKUP(A56,MATERIALES!A10:D648,2,FALSE)</f>
        <v>kg</v>
      </c>
      <c r="K56" s="397">
        <v>0.01</v>
      </c>
      <c r="L56" s="421"/>
      <c r="M56" s="402">
        <f>VLOOKUP(A56,MATERIALES!A6:D399,4,FALSE)</f>
        <v>11761.10944528244</v>
      </c>
      <c r="N56" s="272">
        <f t="shared" si="1"/>
        <v>117.6110944528244</v>
      </c>
    </row>
    <row r="57" spans="1:14">
      <c r="A57" s="161" t="s">
        <v>665</v>
      </c>
      <c r="B57" s="43" t="str">
        <f>VLOOKUP(A57,MATERIALES!A7:D373,3,FALSE)</f>
        <v>Soldadura L-70</v>
      </c>
      <c r="C57" s="425"/>
      <c r="D57" s="425"/>
      <c r="E57" s="425"/>
      <c r="F57" s="425"/>
      <c r="G57" s="425"/>
      <c r="H57" s="425"/>
      <c r="I57" s="425"/>
      <c r="J57" s="312" t="str">
        <f>VLOOKUP(A57,MATERIALES!A11:D649,2,FALSE)</f>
        <v>kg</v>
      </c>
      <c r="K57" s="397">
        <v>0.01</v>
      </c>
      <c r="L57" s="421"/>
      <c r="M57" s="402">
        <f>VLOOKUP(A57,MATERIALES!A7:D400,4,FALSE)</f>
        <v>21798.54815075103</v>
      </c>
      <c r="N57" s="272">
        <f t="shared" si="1"/>
        <v>217.98548150751031</v>
      </c>
    </row>
    <row r="58" spans="1:14">
      <c r="A58" s="161" t="s">
        <v>742</v>
      </c>
      <c r="B58" s="43" t="str">
        <f>VLOOKUP(A58,MATERIALES!A1:D372,3,FALSE)</f>
        <v>Acero A-36 para estructura metálica</v>
      </c>
      <c r="C58" s="425"/>
      <c r="D58" s="425"/>
      <c r="E58" s="425"/>
      <c r="F58" s="425"/>
      <c r="G58" s="425"/>
      <c r="H58" s="425"/>
      <c r="I58" s="425"/>
      <c r="J58" s="312" t="str">
        <f>VLOOKUP(A58,MATERIALES!A1:D650,2,FALSE)</f>
        <v>kg</v>
      </c>
      <c r="K58" s="397">
        <v>1</v>
      </c>
      <c r="L58" s="421"/>
      <c r="M58" s="402">
        <f>VLOOKUP(A58,MATERIALES!A1:D401,4,FALSE)</f>
        <v>4090.2353042248083</v>
      </c>
      <c r="N58" s="272">
        <f t="shared" si="1"/>
        <v>4090.2353042248083</v>
      </c>
    </row>
    <row r="59" spans="1:14">
      <c r="A59" s="161"/>
      <c r="B59" s="43"/>
      <c r="C59" s="425"/>
      <c r="D59" s="425"/>
      <c r="E59" s="425"/>
      <c r="F59" s="425"/>
      <c r="G59" s="425"/>
      <c r="H59" s="425"/>
      <c r="I59" s="425"/>
      <c r="J59" s="311"/>
      <c r="K59" s="397"/>
      <c r="L59" s="421"/>
      <c r="M59" s="402"/>
      <c r="N59" s="272"/>
    </row>
    <row r="60" spans="1:14" ht="15.75" thickBot="1">
      <c r="B60" s="43"/>
      <c r="C60" s="310"/>
      <c r="D60" s="310"/>
      <c r="E60" s="310"/>
      <c r="F60" s="310"/>
      <c r="G60" s="310"/>
      <c r="H60" s="310"/>
      <c r="I60" s="310"/>
      <c r="J60" s="435"/>
      <c r="K60" s="126"/>
      <c r="L60" s="325"/>
      <c r="M60" s="402"/>
      <c r="N60" s="272"/>
    </row>
    <row r="61" spans="1:14" ht="15.75" thickBot="1">
      <c r="B61" s="822" t="s">
        <v>953</v>
      </c>
      <c r="C61" s="823"/>
      <c r="D61" s="823"/>
      <c r="E61" s="823"/>
      <c r="F61" s="823"/>
      <c r="G61" s="823"/>
      <c r="H61" s="823"/>
      <c r="I61" s="823"/>
      <c r="J61" s="823"/>
      <c r="K61" s="823"/>
      <c r="L61" s="823"/>
      <c r="M61" s="824"/>
      <c r="N61" s="394">
        <f>SUM(N53:N60)</f>
        <v>4679.0648189168205</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08" t="s">
        <v>961</v>
      </c>
      <c r="M65" s="887"/>
      <c r="N65" s="76" t="s">
        <v>951</v>
      </c>
    </row>
    <row r="66" spans="1:15">
      <c r="B66" s="46"/>
      <c r="C66" s="317"/>
      <c r="D66" s="317"/>
      <c r="E66" s="317"/>
      <c r="F66" s="317"/>
      <c r="G66" s="317"/>
      <c r="H66" s="311"/>
      <c r="I66" s="279"/>
      <c r="J66" s="286"/>
      <c r="K66" s="279"/>
      <c r="L66" s="909"/>
      <c r="M66" s="910"/>
      <c r="N66" s="287"/>
    </row>
    <row r="67" spans="1:15">
      <c r="B67" s="46"/>
      <c r="C67" s="47"/>
      <c r="D67" s="47"/>
      <c r="E67" s="47"/>
      <c r="F67" s="47"/>
      <c r="G67" s="47"/>
      <c r="H67" s="311"/>
      <c r="I67" s="279"/>
      <c r="J67" s="286"/>
      <c r="K67" s="279"/>
      <c r="L67" s="909"/>
      <c r="M67" s="910"/>
      <c r="N67" s="287"/>
    </row>
    <row r="68" spans="1:15">
      <c r="B68" s="46"/>
      <c r="C68" s="47"/>
      <c r="D68" s="47"/>
      <c r="E68" s="47"/>
      <c r="F68" s="47"/>
      <c r="G68" s="47"/>
      <c r="H68" s="311"/>
      <c r="I68" s="279"/>
      <c r="J68" s="286"/>
      <c r="K68" s="279"/>
      <c r="L68" s="909"/>
      <c r="M68" s="910"/>
      <c r="N68" s="287"/>
    </row>
    <row r="69" spans="1:15">
      <c r="B69" s="46"/>
      <c r="C69" s="47"/>
      <c r="D69" s="47"/>
      <c r="E69" s="47"/>
      <c r="F69" s="47"/>
      <c r="G69" s="47"/>
      <c r="H69" s="311"/>
      <c r="I69" s="279"/>
      <c r="J69" s="286"/>
      <c r="K69" s="279"/>
      <c r="L69" s="909"/>
      <c r="M69" s="910"/>
      <c r="N69" s="287"/>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900"/>
      <c r="M71" s="901"/>
      <c r="N71" s="127"/>
    </row>
    <row r="72" spans="1:15" ht="15.75" thickBot="1">
      <c r="B72" s="911" t="s">
        <v>953</v>
      </c>
      <c r="C72" s="865"/>
      <c r="D72" s="865"/>
      <c r="E72" s="865"/>
      <c r="F72" s="865"/>
      <c r="G72" s="865"/>
      <c r="H72" s="865"/>
      <c r="I72" s="865"/>
      <c r="J72" s="865"/>
      <c r="K72" s="865"/>
      <c r="L72" s="865"/>
      <c r="M72" s="866"/>
      <c r="N72" s="104"/>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1" t="s">
        <v>963</v>
      </c>
      <c r="C76" s="862"/>
      <c r="D76" s="862"/>
      <c r="E76" s="862"/>
      <c r="F76" s="862"/>
      <c r="G76" s="862"/>
      <c r="H76" s="862"/>
      <c r="I76" s="73" t="s">
        <v>964</v>
      </c>
      <c r="J76" s="75" t="s">
        <v>1410</v>
      </c>
      <c r="K76" s="74" t="s">
        <v>966</v>
      </c>
      <c r="L76" s="863" t="s">
        <v>950</v>
      </c>
      <c r="M76" s="864"/>
      <c r="N76" s="98" t="s">
        <v>951</v>
      </c>
    </row>
    <row r="77" spans="1:15">
      <c r="A77" s="162" t="s">
        <v>2</v>
      </c>
      <c r="B77" s="49" t="str">
        <f>VLOOKUP(A77,'MANO DE OBRA'!A8:D68,3,FALSE)</f>
        <v>Soldador (2)</v>
      </c>
      <c r="C77" s="47"/>
      <c r="D77" s="47"/>
      <c r="E77" s="47"/>
      <c r="F77" s="47"/>
      <c r="G77" s="47"/>
      <c r="H77" s="47"/>
      <c r="I77" s="292">
        <f t="shared" ref="I77:I80" si="2">K77/J77*100</f>
        <v>115336.47958314378</v>
      </c>
      <c r="J77" s="293">
        <v>185</v>
      </c>
      <c r="K77" s="294">
        <f>VLOOKUP(A77,'MANO DE OBRA'!A8:D99,4,FALSE)</f>
        <v>213372.48722881597</v>
      </c>
      <c r="L77" s="50"/>
      <c r="M77" s="434">
        <v>320</v>
      </c>
      <c r="N77" s="395">
        <f t="shared" ref="N77:N80" si="3">K77/M77</f>
        <v>666.78902259004985</v>
      </c>
      <c r="O77" s="106"/>
    </row>
    <row r="78" spans="1:15">
      <c r="A78" s="162" t="s">
        <v>4</v>
      </c>
      <c r="B78" s="49" t="str">
        <f>VLOOKUP(A78,'MANO DE OBRA'!A8:D69,3,FALSE)</f>
        <v>Inspector de fabricación y montaje</v>
      </c>
      <c r="C78" s="47"/>
      <c r="D78" s="47"/>
      <c r="E78" s="47"/>
      <c r="F78" s="47"/>
      <c r="G78" s="47"/>
      <c r="H78" s="47"/>
      <c r="I78" s="292">
        <f t="shared" si="2"/>
        <v>87942.625377371514</v>
      </c>
      <c r="J78" s="293">
        <v>185</v>
      </c>
      <c r="K78" s="294">
        <f>VLOOKUP(A78,'MANO DE OBRA'!A8:D100,4,FALSE)</f>
        <v>162693.85694813728</v>
      </c>
      <c r="L78" s="50"/>
      <c r="M78" s="434">
        <v>320</v>
      </c>
      <c r="N78" s="395">
        <f t="shared" si="3"/>
        <v>508.41830296292903</v>
      </c>
    </row>
    <row r="79" spans="1:15">
      <c r="A79" t="s">
        <v>9</v>
      </c>
      <c r="B79" s="49" t="str">
        <f>VLOOKUP(A79,'MANO DE OBRA'!A9:D70,3,FALSE)</f>
        <v>Obrero (3)</v>
      </c>
      <c r="C79" s="47"/>
      <c r="D79" s="47"/>
      <c r="E79" s="47"/>
      <c r="F79" s="47"/>
      <c r="G79" s="47"/>
      <c r="H79" s="47"/>
      <c r="I79" s="292">
        <f t="shared" si="2"/>
        <v>87780</v>
      </c>
      <c r="J79" s="293">
        <v>185</v>
      </c>
      <c r="K79" s="294">
        <f>VLOOKUP(A79,'MANO DE OBRA'!A9:D101,4,FALSE)</f>
        <v>162393</v>
      </c>
      <c r="L79" s="50"/>
      <c r="M79" s="434">
        <v>320</v>
      </c>
      <c r="N79" s="395">
        <f t="shared" si="3"/>
        <v>507.47812499999998</v>
      </c>
    </row>
    <row r="80" spans="1:15">
      <c r="A80" t="s">
        <v>30</v>
      </c>
      <c r="B80" s="49" t="str">
        <f>VLOOKUP(A80,'MANO DE OBRA'!A10:D71,3,FALSE)</f>
        <v>Oficial</v>
      </c>
      <c r="C80" s="47"/>
      <c r="D80" s="47"/>
      <c r="E80" s="47"/>
      <c r="F80" s="47"/>
      <c r="G80" s="47"/>
      <c r="H80" s="47"/>
      <c r="I80" s="292">
        <f t="shared" si="2"/>
        <v>57668.23979157189</v>
      </c>
      <c r="J80" s="293">
        <v>185</v>
      </c>
      <c r="K80" s="294">
        <f>VLOOKUP(A80,'MANO DE OBRA'!A10:D102,4,FALSE)</f>
        <v>106686.24361440798</v>
      </c>
      <c r="L80" s="318"/>
      <c r="M80" s="434">
        <v>320</v>
      </c>
      <c r="N80" s="395">
        <f t="shared" si="3"/>
        <v>333.39451129502493</v>
      </c>
    </row>
    <row r="81" spans="1:14">
      <c r="B81" s="49"/>
      <c r="C81" s="47"/>
      <c r="D81" s="47"/>
      <c r="E81" s="47"/>
      <c r="F81" s="47"/>
      <c r="G81" s="47"/>
      <c r="H81" s="47"/>
      <c r="I81" s="292"/>
      <c r="J81" s="293"/>
      <c r="K81" s="294"/>
      <c r="L81" s="318"/>
      <c r="M81" s="434"/>
      <c r="N81" s="395"/>
    </row>
    <row r="82" spans="1:14" ht="15.75" thickBot="1">
      <c r="B82" s="898"/>
      <c r="C82" s="899" t="e">
        <f>VLOOKUP(B82,'MANO DE OBRA'!B12:E73,3,FALSE)</f>
        <v>#N/A</v>
      </c>
      <c r="D82" s="899" t="e">
        <f>VLOOKUP(C82,'MANO DE OBRA'!C12:F73,3,FALSE)</f>
        <v>#N/A</v>
      </c>
      <c r="E82" s="899" t="e">
        <f>VLOOKUP(D82,'MANO DE OBRA'!D12:G73,3,FALSE)</f>
        <v>#N/A</v>
      </c>
      <c r="F82" s="899" t="e">
        <f>VLOOKUP(E82,'MANO DE OBRA'!E12:H73,3,FALSE)</f>
        <v>#N/A</v>
      </c>
      <c r="G82" s="899" t="e">
        <f>VLOOKUP(F82,'MANO DE OBRA'!F12:I73,3,FALSE)</f>
        <v>#N/A</v>
      </c>
      <c r="H82" s="899" t="e">
        <f>VLOOKUP(G82,'MANO DE OBRA'!G12:J73,3,FALSE)</f>
        <v>#N/A</v>
      </c>
      <c r="I82" s="470"/>
      <c r="J82" s="471"/>
      <c r="K82" s="474"/>
      <c r="L82" s="475"/>
      <c r="M82" s="476"/>
      <c r="N82" s="440"/>
    </row>
    <row r="83" spans="1:14" ht="15.75" thickBot="1">
      <c r="B83" s="911" t="s">
        <v>953</v>
      </c>
      <c r="C83" s="865"/>
      <c r="D83" s="865"/>
      <c r="E83" s="865"/>
      <c r="F83" s="865"/>
      <c r="G83" s="865"/>
      <c r="H83" s="865"/>
      <c r="I83" s="865"/>
      <c r="J83" s="865"/>
      <c r="K83" s="865"/>
      <c r="L83" s="865"/>
      <c r="M83" s="866"/>
      <c r="N83" s="460">
        <f>SUM(N77:N82)</f>
        <v>2016.0799618480041</v>
      </c>
    </row>
    <row r="84" spans="1:14" ht="15.75" thickBot="1">
      <c r="B84" s="33"/>
      <c r="C84" s="34"/>
      <c r="D84" s="34"/>
      <c r="E84" s="34"/>
      <c r="F84" s="34"/>
      <c r="G84" s="34"/>
      <c r="H84" s="34"/>
      <c r="I84" s="34"/>
      <c r="J84" s="34"/>
      <c r="K84" s="34"/>
      <c r="L84" s="34"/>
      <c r="M84" s="34"/>
      <c r="N84" s="35"/>
    </row>
    <row r="85" spans="1:14" ht="15.75" thickBot="1">
      <c r="B85" s="822" t="s">
        <v>967</v>
      </c>
      <c r="C85" s="823"/>
      <c r="D85" s="823"/>
      <c r="E85" s="823"/>
      <c r="F85" s="823"/>
      <c r="G85" s="823"/>
      <c r="H85" s="823"/>
      <c r="I85" s="823"/>
      <c r="J85" s="823"/>
      <c r="K85" s="823"/>
      <c r="L85" s="823"/>
      <c r="M85" s="824"/>
      <c r="N85" s="99">
        <f>N48+N61+N72+N83</f>
        <v>8755.474566785977</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7" t="s">
        <v>969</v>
      </c>
      <c r="C89" s="868"/>
      <c r="D89" s="868"/>
      <c r="E89" s="868"/>
      <c r="F89" s="868"/>
      <c r="G89" s="868"/>
      <c r="H89" s="868"/>
      <c r="I89" s="314"/>
      <c r="J89" s="334"/>
      <c r="K89" s="302" t="s">
        <v>970</v>
      </c>
      <c r="L89" s="869" t="s">
        <v>971</v>
      </c>
      <c r="M89" s="870"/>
      <c r="N89" s="303"/>
    </row>
    <row r="90" spans="1:14">
      <c r="B90" s="855" t="s">
        <v>972</v>
      </c>
      <c r="C90" s="856"/>
      <c r="D90" s="856"/>
      <c r="E90" s="856"/>
      <c r="F90" s="856"/>
      <c r="G90" s="856"/>
      <c r="H90" s="856"/>
      <c r="I90" s="87"/>
      <c r="J90" s="88"/>
      <c r="K90" s="304">
        <v>0.2</v>
      </c>
      <c r="L90" s="857">
        <f>N85*K90</f>
        <v>1751.0949133571955</v>
      </c>
      <c r="M90" s="858"/>
      <c r="N90" s="51"/>
    </row>
    <row r="91" spans="1:14">
      <c r="B91" s="89" t="s">
        <v>973</v>
      </c>
      <c r="C91" s="90"/>
      <c r="D91" s="90"/>
      <c r="E91" s="90"/>
      <c r="F91" s="90"/>
      <c r="G91" s="90"/>
      <c r="H91" s="90"/>
      <c r="I91" s="87"/>
      <c r="J91" s="88"/>
      <c r="K91" s="304">
        <v>0.05</v>
      </c>
      <c r="L91" s="857">
        <f>N85*K91</f>
        <v>437.77372833929888</v>
      </c>
      <c r="M91" s="858"/>
      <c r="N91" s="51"/>
    </row>
    <row r="92" spans="1:14" ht="15.75" thickBot="1">
      <c r="B92" s="91" t="s">
        <v>974</v>
      </c>
      <c r="C92" s="92"/>
      <c r="D92" s="92"/>
      <c r="E92" s="92"/>
      <c r="F92" s="92"/>
      <c r="G92" s="92"/>
      <c r="H92" s="92"/>
      <c r="I92" s="93"/>
      <c r="J92" s="94"/>
      <c r="K92" s="305">
        <v>0.05</v>
      </c>
      <c r="L92" s="859">
        <f>N85*K92</f>
        <v>437.77372833929888</v>
      </c>
      <c r="M92" s="860"/>
      <c r="N92" s="51"/>
    </row>
    <row r="93" spans="1:14" ht="15.75" thickBot="1">
      <c r="B93" s="822" t="s">
        <v>953</v>
      </c>
      <c r="C93" s="823"/>
      <c r="D93" s="823"/>
      <c r="E93" s="823"/>
      <c r="F93" s="823"/>
      <c r="G93" s="823"/>
      <c r="H93" s="823"/>
      <c r="I93" s="823"/>
      <c r="J93" s="823"/>
      <c r="K93" s="823"/>
      <c r="L93" s="823"/>
      <c r="M93" s="824"/>
      <c r="N93" s="52">
        <f>L90+L91+L92</f>
        <v>2626.6423700357932</v>
      </c>
    </row>
    <row r="94" spans="1:14" ht="15.75" thickBot="1">
      <c r="B94" s="33"/>
      <c r="C94" s="34"/>
      <c r="D94" s="34"/>
      <c r="E94" s="34"/>
      <c r="F94" s="34"/>
      <c r="G94" s="34"/>
      <c r="H94" s="34"/>
      <c r="I94" s="34"/>
      <c r="J94" s="34"/>
      <c r="K94" s="34"/>
      <c r="L94" s="34"/>
      <c r="M94" s="34"/>
      <c r="N94" s="35"/>
    </row>
    <row r="95" spans="1:14" ht="15.75" thickBot="1">
      <c r="A95" t="s">
        <v>2016</v>
      </c>
      <c r="B95" s="822" t="s">
        <v>975</v>
      </c>
      <c r="C95" s="823"/>
      <c r="D95" s="823"/>
      <c r="E95" s="823"/>
      <c r="F95" s="823"/>
      <c r="G95" s="823"/>
      <c r="H95" s="823"/>
      <c r="I95" s="823"/>
      <c r="J95" s="823"/>
      <c r="K95" s="823"/>
      <c r="L95" s="823"/>
      <c r="M95" s="824"/>
      <c r="N95" s="188">
        <f>N85+N93</f>
        <v>11382.116936821771</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6" t="s">
        <v>2218</v>
      </c>
      <c r="C112" s="967"/>
      <c r="D112" s="967"/>
      <c r="E112" s="967"/>
      <c r="F112" s="967"/>
      <c r="G112" s="967"/>
      <c r="H112" s="967"/>
      <c r="I112" s="967"/>
      <c r="J112" s="967"/>
      <c r="K112" s="967"/>
      <c r="L112" s="967"/>
      <c r="M112" s="967"/>
      <c r="N112" s="968"/>
    </row>
    <row r="113" spans="2:14" ht="15" customHeight="1">
      <c r="B113" s="966"/>
      <c r="C113" s="967"/>
      <c r="D113" s="967"/>
      <c r="E113" s="967"/>
      <c r="F113" s="967"/>
      <c r="G113" s="967"/>
      <c r="H113" s="967"/>
      <c r="I113" s="967"/>
      <c r="J113" s="967"/>
      <c r="K113" s="967"/>
      <c r="L113" s="967"/>
      <c r="M113" s="967"/>
      <c r="N113" s="968"/>
    </row>
    <row r="114" spans="2:14" ht="30" customHeight="1">
      <c r="B114" s="969" t="s">
        <v>2219</v>
      </c>
      <c r="C114" s="970"/>
      <c r="D114" s="970"/>
      <c r="E114" s="970"/>
      <c r="F114" s="970"/>
      <c r="G114" s="970"/>
      <c r="H114" s="970"/>
      <c r="I114" s="970"/>
      <c r="J114" s="970"/>
      <c r="K114" s="970"/>
      <c r="L114" s="970"/>
      <c r="M114" s="970"/>
      <c r="N114" s="971"/>
    </row>
    <row r="115" spans="2:14">
      <c r="B115" s="969"/>
      <c r="C115" s="970"/>
      <c r="D115" s="970"/>
      <c r="E115" s="970"/>
      <c r="F115" s="970"/>
      <c r="G115" s="970"/>
      <c r="H115" s="970"/>
      <c r="I115" s="970"/>
      <c r="J115" s="970"/>
      <c r="K115" s="970"/>
      <c r="L115" s="970"/>
      <c r="M115" s="970"/>
      <c r="N115" s="971"/>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2"/>
      <c r="K125" s="972"/>
      <c r="L125" s="972"/>
      <c r="M125" s="972"/>
      <c r="N125" s="973"/>
    </row>
    <row r="126" spans="2:14" ht="15.75" thickBot="1">
      <c r="B126" s="419" t="s">
        <v>2221</v>
      </c>
      <c r="C126" s="420"/>
      <c r="D126" s="420"/>
      <c r="E126" s="259"/>
      <c r="F126" s="259"/>
      <c r="G126" s="259"/>
      <c r="H126" s="259"/>
      <c r="I126" s="259"/>
      <c r="J126" s="974"/>
      <c r="K126" s="974"/>
      <c r="L126" s="974"/>
      <c r="M126" s="974"/>
      <c r="N126" s="975"/>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1125</v>
      </c>
      <c r="C31" s="81" t="s">
        <v>2128</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190</v>
      </c>
      <c r="B36" s="871" t="str">
        <f>VLOOKUP(A36,EQUIPOS!A6:D154,3,FALSE)</f>
        <v>Diferencial de 3 ton</v>
      </c>
      <c r="C36" s="872"/>
      <c r="D36" s="872"/>
      <c r="E36" s="872"/>
      <c r="F36" s="872"/>
      <c r="G36" s="872"/>
      <c r="H36" s="873"/>
      <c r="I36" s="267"/>
      <c r="J36" s="268"/>
      <c r="K36" s="269">
        <f>VLOOKUP(A36,EQUIPOS!A6:D163,4,FALSE)</f>
        <v>5041.8093390055337</v>
      </c>
      <c r="L36" s="270"/>
      <c r="M36" s="336">
        <v>40</v>
      </c>
      <c r="N36" s="272">
        <f t="shared" ref="N36:N41" si="0">K36/M36</f>
        <v>126.04523347513835</v>
      </c>
    </row>
    <row r="37" spans="1:14">
      <c r="A37" s="113" t="s">
        <v>334</v>
      </c>
      <c r="B37" s="871" t="str">
        <f>VLOOKUP(A37,EQUIPOS!A7:D154,3,FALSE)</f>
        <v>Taladro industrial</v>
      </c>
      <c r="C37" s="872"/>
      <c r="D37" s="872"/>
      <c r="E37" s="872"/>
      <c r="F37" s="872"/>
      <c r="G37" s="872"/>
      <c r="H37" s="873"/>
      <c r="I37" s="421"/>
      <c r="J37" s="422"/>
      <c r="K37" s="269">
        <f>VLOOKUP(A37,EQUIPOS!A7:D164,4,FALSE)</f>
        <v>3111.8353644780145</v>
      </c>
      <c r="L37" s="335"/>
      <c r="M37" s="336">
        <v>40</v>
      </c>
      <c r="N37" s="272">
        <f t="shared" si="0"/>
        <v>77.795884111950357</v>
      </c>
    </row>
    <row r="38" spans="1:14">
      <c r="A38" s="113" t="s">
        <v>195</v>
      </c>
      <c r="B38" s="871" t="str">
        <f>VLOOKUP(A38,EQUIPOS!A8:D154,3,FALSE)</f>
        <v xml:space="preserve">Equipo de oxicorte, Capacidad de corte: hasta 6´´ (152mm) </v>
      </c>
      <c r="C38" s="872"/>
      <c r="D38" s="872"/>
      <c r="E38" s="872"/>
      <c r="F38" s="872"/>
      <c r="G38" s="872"/>
      <c r="H38" s="873"/>
      <c r="I38" s="421"/>
      <c r="J38" s="422"/>
      <c r="K38" s="269">
        <f>VLOOKUP(A38,EQUIPOS!A8:D165,4,FALSE)</f>
        <v>15843.120094430027</v>
      </c>
      <c r="L38" s="335"/>
      <c r="M38" s="336">
        <v>40</v>
      </c>
      <c r="N38" s="272">
        <f t="shared" si="0"/>
        <v>396.0780023607507</v>
      </c>
    </row>
    <row r="39" spans="1:14">
      <c r="A39" s="113" t="s">
        <v>204</v>
      </c>
      <c r="B39" s="871" t="str">
        <f>VLOOKUP(A39,EQUIPOS!A9:D154,3,FALSE)</f>
        <v xml:space="preserve">Equipo de soldadura 250 AMP
</v>
      </c>
      <c r="C39" s="872"/>
      <c r="D39" s="872"/>
      <c r="E39" s="872"/>
      <c r="F39" s="872"/>
      <c r="G39" s="872"/>
      <c r="H39" s="873"/>
      <c r="I39" s="421"/>
      <c r="J39" s="422"/>
      <c r="K39" s="269">
        <f>VLOOKUP(A39,EQUIPOS!A9:D166,4,FALSE)</f>
        <v>14895.921628532511</v>
      </c>
      <c r="L39" s="335"/>
      <c r="M39" s="336">
        <v>40</v>
      </c>
      <c r="N39" s="272">
        <f t="shared" si="0"/>
        <v>372.39804071331275</v>
      </c>
    </row>
    <row r="40" spans="1:14">
      <c r="A40" s="113" t="s">
        <v>208</v>
      </c>
      <c r="B40" s="871" t="str">
        <f>VLOOKUP(A40,EQUIPOS!A10:D154,3,FALSE)</f>
        <v>Equipo de soldadura 400</v>
      </c>
      <c r="C40" s="872"/>
      <c r="D40" s="872"/>
      <c r="E40" s="872"/>
      <c r="F40" s="872"/>
      <c r="G40" s="872"/>
      <c r="H40" s="873"/>
      <c r="I40" s="421"/>
      <c r="J40" s="422"/>
      <c r="K40" s="269">
        <f>VLOOKUP(A40,EQUIPOS!A10:D167,4,FALSE)</f>
        <v>15843.371640486857</v>
      </c>
      <c r="L40" s="335"/>
      <c r="M40" s="336">
        <v>40</v>
      </c>
      <c r="N40" s="272">
        <f t="shared" si="0"/>
        <v>396.08429101217143</v>
      </c>
    </row>
    <row r="41" spans="1:14">
      <c r="A41" s="113" t="s">
        <v>210</v>
      </c>
      <c r="B41" s="871" t="str">
        <f>VLOOKUP(A41,EQUIPOS!A11:D155,3,FALSE)</f>
        <v>Equipo de soldadura 600</v>
      </c>
      <c r="C41" s="872"/>
      <c r="D41" s="872"/>
      <c r="E41" s="872"/>
      <c r="F41" s="872"/>
      <c r="G41" s="872"/>
      <c r="H41" s="873"/>
      <c r="I41" s="421"/>
      <c r="J41" s="422"/>
      <c r="K41" s="269">
        <f>VLOOKUP(A41,EQUIPOS!A11:D168,4,FALSE)</f>
        <v>18332.216072721872</v>
      </c>
      <c r="L41" s="335"/>
      <c r="M41" s="336">
        <v>40</v>
      </c>
      <c r="N41" s="272">
        <f t="shared" si="0"/>
        <v>458.30540181804679</v>
      </c>
    </row>
    <row r="42" spans="1:14">
      <c r="B42" s="871"/>
      <c r="C42" s="872"/>
      <c r="D42" s="872"/>
      <c r="E42" s="872"/>
      <c r="F42" s="872"/>
      <c r="G42" s="872"/>
      <c r="H42" s="873"/>
      <c r="I42" s="36"/>
      <c r="J42" s="37"/>
      <c r="K42" s="269"/>
      <c r="L42" s="276"/>
      <c r="M42" s="336"/>
      <c r="N42" s="272"/>
    </row>
    <row r="43" spans="1:14">
      <c r="B43" s="320"/>
      <c r="C43" s="321"/>
      <c r="D43" s="321"/>
      <c r="E43" s="321"/>
      <c r="F43" s="323"/>
      <c r="G43" s="323"/>
      <c r="H43" s="125"/>
      <c r="I43" s="36"/>
      <c r="J43" s="37"/>
      <c r="K43" s="269"/>
      <c r="L43" s="276"/>
      <c r="M43" s="277"/>
      <c r="N43" s="273"/>
    </row>
    <row r="44" spans="1:14">
      <c r="B44" s="879" t="s">
        <v>952</v>
      </c>
      <c r="C44" s="880"/>
      <c r="D44" s="880"/>
      <c r="E44" s="38"/>
      <c r="F44" s="39"/>
      <c r="G44" s="39"/>
      <c r="H44" s="40"/>
      <c r="I44" s="36"/>
      <c r="J44" s="37"/>
      <c r="K44" s="279"/>
      <c r="L44" s="276"/>
      <c r="M44" s="401">
        <v>0.05</v>
      </c>
      <c r="N44" s="344">
        <f>N81*M44</f>
        <v>100.80399809240021</v>
      </c>
    </row>
    <row r="45" spans="1:14" ht="15.75" thickBot="1">
      <c r="B45" s="871"/>
      <c r="C45" s="872"/>
      <c r="D45" s="872"/>
      <c r="E45" s="872"/>
      <c r="F45" s="872"/>
      <c r="G45" s="872"/>
      <c r="H45" s="873"/>
      <c r="I45" s="881"/>
      <c r="J45" s="882"/>
      <c r="K45" s="41"/>
      <c r="L45" s="883"/>
      <c r="M45" s="884"/>
      <c r="N45" s="105"/>
    </row>
    <row r="46" spans="1:14" ht="15.75" thickBot="1">
      <c r="B46" s="822" t="s">
        <v>953</v>
      </c>
      <c r="C46" s="823"/>
      <c r="D46" s="823"/>
      <c r="E46" s="823"/>
      <c r="F46" s="823"/>
      <c r="G46" s="823"/>
      <c r="H46" s="823"/>
      <c r="I46" s="823"/>
      <c r="J46" s="823"/>
      <c r="K46" s="823"/>
      <c r="L46" s="823"/>
      <c r="M46" s="824"/>
      <c r="N46" s="394">
        <f>SUM(N36:N44)</f>
        <v>1927.5108515837708</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67" t="s">
        <v>944</v>
      </c>
      <c r="C50" s="868"/>
      <c r="D50" s="868"/>
      <c r="E50" s="868"/>
      <c r="F50" s="868"/>
      <c r="G50" s="868"/>
      <c r="H50" s="868"/>
      <c r="I50" s="902"/>
      <c r="J50" s="315" t="s">
        <v>945</v>
      </c>
      <c r="K50" s="85" t="s">
        <v>946</v>
      </c>
      <c r="L50" s="903" t="s">
        <v>955</v>
      </c>
      <c r="M50" s="902"/>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34655.893057706118</v>
      </c>
      <c r="N51" s="272">
        <f t="shared" ref="N51:N56" si="1">K51*M51</f>
        <v>173.27946528853059</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3719.9887759550552</v>
      </c>
      <c r="N52" s="272">
        <f t="shared" si="1"/>
        <v>18.599943879775278</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12270.705912674424</v>
      </c>
      <c r="N53" s="272">
        <f t="shared" si="1"/>
        <v>61.35352956337212</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11761.10944528244</v>
      </c>
      <c r="N54" s="272">
        <f t="shared" si="1"/>
        <v>117.6110944528244</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21798.54815075103</v>
      </c>
      <c r="N55" s="272">
        <f t="shared" si="1"/>
        <v>217.98548150751031</v>
      </c>
    </row>
    <row r="56" spans="1:14">
      <c r="A56" s="163" t="s">
        <v>742</v>
      </c>
      <c r="B56" s="43" t="str">
        <f>VLOOKUP(A56,MATERIALES!A1:D373,3,FALSE)</f>
        <v>Acero A-36 para estructura metálica</v>
      </c>
      <c r="C56" s="425"/>
      <c r="D56" s="425"/>
      <c r="E56" s="425"/>
      <c r="F56" s="425"/>
      <c r="G56" s="425"/>
      <c r="H56" s="425"/>
      <c r="I56" s="425"/>
      <c r="J56" s="312" t="str">
        <f>VLOOKUP(A56,MATERIALES!A1:D648,2,FALSE)</f>
        <v>kg</v>
      </c>
      <c r="K56" s="397">
        <v>1</v>
      </c>
      <c r="L56" s="421"/>
      <c r="M56" s="402">
        <f>VLOOKUP(A56,MATERIALES!A1:D401,4,FALSE)</f>
        <v>4090.2353042248083</v>
      </c>
      <c r="N56" s="272">
        <f t="shared" si="1"/>
        <v>4090.2353042248083</v>
      </c>
    </row>
    <row r="57" spans="1:14">
      <c r="A57" s="163"/>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2" t="s">
        <v>953</v>
      </c>
      <c r="C59" s="823"/>
      <c r="D59" s="823"/>
      <c r="E59" s="823"/>
      <c r="F59" s="823"/>
      <c r="G59" s="823"/>
      <c r="H59" s="823"/>
      <c r="I59" s="823"/>
      <c r="J59" s="823"/>
      <c r="K59" s="823"/>
      <c r="L59" s="823"/>
      <c r="M59" s="824"/>
      <c r="N59" s="394">
        <f>SUM(N51:N58)</f>
        <v>4679.0648189168205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B64" s="46"/>
      <c r="C64" s="317"/>
      <c r="D64" s="317"/>
      <c r="E64" s="317"/>
      <c r="F64" s="317"/>
      <c r="G64" s="317"/>
      <c r="H64" s="311"/>
      <c r="I64" s="279"/>
      <c r="J64" s="286"/>
      <c r="K64" s="279"/>
      <c r="L64" s="909"/>
      <c r="M64" s="910"/>
      <c r="N64" s="287"/>
    </row>
    <row r="65" spans="1:15">
      <c r="B65" s="46"/>
      <c r="C65" s="47"/>
      <c r="D65" s="47"/>
      <c r="E65" s="47"/>
      <c r="F65" s="47"/>
      <c r="G65" s="47"/>
      <c r="H65" s="311"/>
      <c r="I65" s="279"/>
      <c r="J65" s="286"/>
      <c r="K65" s="279"/>
      <c r="L65" s="909"/>
      <c r="M65" s="910"/>
      <c r="N65" s="287"/>
    </row>
    <row r="66" spans="1:15">
      <c r="B66" s="46"/>
      <c r="C66" s="47"/>
      <c r="D66" s="47"/>
      <c r="E66" s="47"/>
      <c r="F66" s="47"/>
      <c r="G66" s="47"/>
      <c r="H66" s="311"/>
      <c r="I66" s="279"/>
      <c r="J66" s="286"/>
      <c r="K66" s="279"/>
      <c r="L66" s="909"/>
      <c r="M66" s="910"/>
      <c r="N66" s="287"/>
    </row>
    <row r="67" spans="1:15">
      <c r="B67" s="46"/>
      <c r="C67" s="47"/>
      <c r="D67" s="47"/>
      <c r="E67" s="47"/>
      <c r="F67" s="47"/>
      <c r="G67" s="47"/>
      <c r="H67" s="311"/>
      <c r="I67" s="279"/>
      <c r="J67" s="286"/>
      <c r="K67" s="279"/>
      <c r="L67" s="909"/>
      <c r="M67" s="91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87780</v>
      </c>
      <c r="J77" s="293">
        <v>185</v>
      </c>
      <c r="K77" s="294">
        <f>VLOOKUP(A77,'MANO DE OBRA'!A9:D101,4,FALSE)</f>
        <v>162393</v>
      </c>
      <c r="L77" s="50"/>
      <c r="M77" s="434">
        <v>320</v>
      </c>
      <c r="N77" s="395">
        <f>K77/M77</f>
        <v>507.47812499999998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1"/>
      <c r="N79" s="395"/>
    </row>
    <row r="80" spans="1:15" ht="15.75" thickBot="1">
      <c r="B80" s="898"/>
      <c r="C80" s="899"/>
      <c r="D80" s="899"/>
      <c r="E80" s="899"/>
      <c r="F80" s="899"/>
      <c r="G80" s="899"/>
      <c r="H80" s="899"/>
      <c r="I80" s="470"/>
      <c r="J80" s="471"/>
      <c r="K80" s="472"/>
      <c r="L80" s="475"/>
      <c r="M80" s="476"/>
      <c r="N80" s="440"/>
    </row>
    <row r="81" spans="1:14" ht="15.75" thickBot="1">
      <c r="B81" s="911" t="s">
        <v>953</v>
      </c>
      <c r="C81" s="865"/>
      <c r="D81" s="865"/>
      <c r="E81" s="865"/>
      <c r="F81" s="865"/>
      <c r="G81" s="865"/>
      <c r="H81" s="865"/>
      <c r="I81" s="865"/>
      <c r="J81" s="865"/>
      <c r="K81" s="865"/>
      <c r="L81" s="865"/>
      <c r="M81" s="866"/>
      <c r="N81" s="301">
        <f>SUM(N75:N80)</f>
        <v>2016.0799618480041</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N46+N59+N70+N81</f>
        <v>8622.6556323485966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1724.5311264697193</v>
      </c>
      <c r="M88" s="858"/>
      <c r="N88" s="51"/>
    </row>
    <row r="89" spans="1:14">
      <c r="B89" s="89" t="s">
        <v>973</v>
      </c>
      <c r="C89" s="90"/>
      <c r="D89" s="90"/>
      <c r="E89" s="90"/>
      <c r="F89" s="90"/>
      <c r="G89" s="90"/>
      <c r="H89" s="90"/>
      <c r="I89" s="87"/>
      <c r="J89" s="88"/>
      <c r="K89" s="304">
        <v>0.05</v>
      </c>
      <c r="L89" s="857">
        <f>N83*K89</f>
        <v>431.13278161742983</v>
      </c>
      <c r="M89" s="858"/>
      <c r="N89" s="51"/>
    </row>
    <row r="90" spans="1:14" ht="15.75" thickBot="1">
      <c r="B90" s="91" t="s">
        <v>974</v>
      </c>
      <c r="C90" s="92"/>
      <c r="D90" s="92"/>
      <c r="E90" s="92"/>
      <c r="F90" s="92"/>
      <c r="G90" s="92"/>
      <c r="H90" s="92"/>
      <c r="I90" s="93"/>
      <c r="J90" s="94"/>
      <c r="K90" s="305">
        <v>0.05</v>
      </c>
      <c r="L90" s="859">
        <f>N83*K90</f>
        <v>431.13278161742983</v>
      </c>
      <c r="M90" s="860"/>
      <c r="N90" s="51"/>
    </row>
    <row r="91" spans="1:14" ht="15.75" thickBot="1">
      <c r="B91" s="822" t="s">
        <v>953</v>
      </c>
      <c r="C91" s="823"/>
      <c r="D91" s="823"/>
      <c r="E91" s="823"/>
      <c r="F91" s="823"/>
      <c r="G91" s="823"/>
      <c r="H91" s="823"/>
      <c r="I91" s="823"/>
      <c r="J91" s="823"/>
      <c r="K91" s="823"/>
      <c r="L91" s="823"/>
      <c r="M91" s="824"/>
      <c r="N91" s="52">
        <f>L88+L89+L90</f>
        <v>2586.796689704579</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11209.452322053176</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1126</v>
      </c>
      <c r="C31" s="81" t="s">
        <v>2129</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c r="B48" s="43"/>
      <c r="C48" s="281"/>
      <c r="D48" s="281"/>
      <c r="E48" s="281"/>
      <c r="F48" s="281"/>
      <c r="G48" s="281"/>
      <c r="H48" s="281"/>
      <c r="I48" s="268"/>
      <c r="J48" s="224"/>
      <c r="K48" s="282"/>
      <c r="L48" s="267"/>
      <c r="M48" s="402"/>
      <c r="N48" s="272"/>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A52" s="163"/>
      <c r="B52" s="43"/>
      <c r="C52" s="425"/>
      <c r="D52" s="425"/>
      <c r="E52" s="425"/>
      <c r="F52" s="425"/>
      <c r="G52" s="425"/>
      <c r="H52" s="425"/>
      <c r="I52" s="425"/>
      <c r="J52" s="311"/>
      <c r="K52" s="397"/>
      <c r="L52" s="421"/>
      <c r="M52" s="402"/>
      <c r="N52" s="272"/>
    </row>
    <row r="53" spans="1:14">
      <c r="A53" s="163"/>
      <c r="B53" s="43"/>
      <c r="C53" s="425"/>
      <c r="D53" s="425"/>
      <c r="E53" s="425"/>
      <c r="F53" s="425"/>
      <c r="G53" s="425"/>
      <c r="H53" s="425"/>
      <c r="I53" s="425"/>
      <c r="J53" s="311"/>
      <c r="K53" s="397"/>
      <c r="L53" s="421"/>
      <c r="M53" s="402"/>
      <c r="N53" s="272"/>
    </row>
    <row r="54" spans="1:14">
      <c r="A54" s="163"/>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A61" t="s">
        <v>1325</v>
      </c>
      <c r="B61" s="46" t="str">
        <f>VLOOKUP(A61,TRANSPORTE!A3:D117,3,FALSE)</f>
        <v xml:space="preserve">Transporte de estructuras metálicas </v>
      </c>
      <c r="C61" s="317"/>
      <c r="D61" s="317"/>
      <c r="E61" s="317"/>
      <c r="F61" s="317"/>
      <c r="G61" s="317"/>
      <c r="H61" s="311" t="s">
        <v>2044</v>
      </c>
      <c r="I61" s="279">
        <v>1</v>
      </c>
      <c r="J61" s="286">
        <v>1</v>
      </c>
      <c r="K61" s="279">
        <f>I61*J61</f>
        <v>1</v>
      </c>
      <c r="L61" s="909">
        <f>VLOOKUP(A61,TRANSPORTE!A3:D117,4,FALSE)</f>
        <v>0.45229801055906294</v>
      </c>
      <c r="M61" s="910"/>
      <c r="N61" s="287">
        <f>K61*L61</f>
        <v>0.45229801055906294</v>
      </c>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f>N61+N62+N63+N64+N65</f>
        <v>0.45229801055906294</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864"/>
      <c r="N71" s="98" t="s">
        <v>951</v>
      </c>
    </row>
    <row r="72" spans="1:15">
      <c r="A72" s="164"/>
      <c r="B72" s="49"/>
      <c r="C72" s="47"/>
      <c r="D72" s="47"/>
      <c r="E72" s="47"/>
      <c r="F72" s="47"/>
      <c r="G72" s="47"/>
      <c r="H72" s="47"/>
      <c r="I72" s="292"/>
      <c r="J72" s="293"/>
      <c r="K72" s="294"/>
      <c r="L72" s="50"/>
      <c r="M72" s="434"/>
      <c r="N72" s="395"/>
      <c r="O72" s="106"/>
    </row>
    <row r="73" spans="1:15">
      <c r="A73" s="164"/>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127"/>
    </row>
    <row r="78" spans="1:15" ht="15.75" thickBot="1">
      <c r="B78" s="911" t="s">
        <v>953</v>
      </c>
      <c r="C78" s="865"/>
      <c r="D78" s="865"/>
      <c r="E78" s="865"/>
      <c r="F78" s="865"/>
      <c r="G78" s="865"/>
      <c r="H78" s="865"/>
      <c r="I78" s="865"/>
      <c r="J78" s="865"/>
      <c r="K78" s="865"/>
      <c r="L78" s="865"/>
      <c r="M78" s="866"/>
      <c r="N78" s="460"/>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0.45229801055906294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9.0459602111812587E-2</v>
      </c>
      <c r="M85" s="858"/>
      <c r="N85" s="51"/>
    </row>
    <row r="86" spans="1:14">
      <c r="B86" s="89" t="s">
        <v>973</v>
      </c>
      <c r="C86" s="90"/>
      <c r="D86" s="90"/>
      <c r="E86" s="90"/>
      <c r="F86" s="90"/>
      <c r="G86" s="90"/>
      <c r="H86" s="90"/>
      <c r="I86" s="87"/>
      <c r="J86" s="88"/>
      <c r="K86" s="304">
        <v>0.05</v>
      </c>
      <c r="L86" s="857">
        <f>N80*K86</f>
        <v>2.2614900527953147E-2</v>
      </c>
      <c r="M86" s="858"/>
      <c r="N86" s="51"/>
    </row>
    <row r="87" spans="1:14" ht="15.75" thickBot="1">
      <c r="B87" s="91" t="s">
        <v>974</v>
      </c>
      <c r="C87" s="92"/>
      <c r="D87" s="92"/>
      <c r="E87" s="92"/>
      <c r="F87" s="92"/>
      <c r="G87" s="92"/>
      <c r="H87" s="92"/>
      <c r="I87" s="93"/>
      <c r="J87" s="94"/>
      <c r="K87" s="305">
        <v>0.05</v>
      </c>
      <c r="L87" s="859">
        <f>N80*K87</f>
        <v>2.2614900527953147E-2</v>
      </c>
      <c r="M87" s="860"/>
      <c r="N87" s="51"/>
    </row>
    <row r="88" spans="1:14" ht="15.75" thickBot="1">
      <c r="B88" s="822" t="s">
        <v>953</v>
      </c>
      <c r="C88" s="823"/>
      <c r="D88" s="823"/>
      <c r="E88" s="823"/>
      <c r="F88" s="823"/>
      <c r="G88" s="823"/>
      <c r="H88" s="823"/>
      <c r="I88" s="823"/>
      <c r="J88" s="823"/>
      <c r="K88" s="823"/>
      <c r="L88" s="823"/>
      <c r="M88" s="824"/>
      <c r="N88" s="52">
        <f>L85+L86+L87</f>
        <v>0.13568940316771888</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52">
        <f>N80+N88</f>
        <v>0.58798741372678176</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1127</v>
      </c>
      <c r="C31" s="81" t="s">
        <v>2130</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190</v>
      </c>
      <c r="B36" s="871" t="str">
        <f>VLOOKUP(A36,EQUIPOS!A6:D154,3,FALSE)</f>
        <v>Diferencial de 3 ton</v>
      </c>
      <c r="C36" s="872"/>
      <c r="D36" s="872"/>
      <c r="E36" s="872"/>
      <c r="F36" s="872"/>
      <c r="G36" s="872"/>
      <c r="H36" s="873"/>
      <c r="I36" s="267"/>
      <c r="J36" s="268"/>
      <c r="K36" s="269">
        <f>VLOOKUP(A36,EQUIPOS!A6:D163,4,FALSE)</f>
        <v>5041.8093390055337</v>
      </c>
      <c r="L36" s="270"/>
      <c r="M36" s="336">
        <v>40</v>
      </c>
      <c r="N36" s="272">
        <f t="shared" ref="N36:N41" si="0">K36/M36</f>
        <v>126.04523347513835</v>
      </c>
    </row>
    <row r="37" spans="1:14">
      <c r="A37" s="113" t="s">
        <v>195</v>
      </c>
      <c r="B37" s="871" t="str">
        <f>VLOOKUP(A37,EQUIPOS!A7:D154,3,FALSE)</f>
        <v xml:space="preserve">Equipo de oxicorte, Capacidad de corte: hasta 6´´ (152mm) </v>
      </c>
      <c r="C37" s="872"/>
      <c r="D37" s="872"/>
      <c r="E37" s="872"/>
      <c r="F37" s="872"/>
      <c r="G37" s="872"/>
      <c r="H37" s="873"/>
      <c r="I37" s="421"/>
      <c r="J37" s="422"/>
      <c r="K37" s="269">
        <f>VLOOKUP(A37,EQUIPOS!A7:D164,4,FALSE)</f>
        <v>15843.120094430027</v>
      </c>
      <c r="L37" s="335"/>
      <c r="M37" s="336">
        <v>400</v>
      </c>
      <c r="N37" s="272">
        <f t="shared" si="0"/>
        <v>39.607800236075065</v>
      </c>
    </row>
    <row r="38" spans="1:14">
      <c r="A38" s="113" t="s">
        <v>204</v>
      </c>
      <c r="B38" s="871" t="str">
        <f>VLOOKUP(A38,EQUIPOS!A8:D154,3,FALSE)</f>
        <v xml:space="preserve">Equipo de soldadura 250 AMP
</v>
      </c>
      <c r="C38" s="872"/>
      <c r="D38" s="872"/>
      <c r="E38" s="872"/>
      <c r="F38" s="872"/>
      <c r="G38" s="872"/>
      <c r="H38" s="873"/>
      <c r="I38" s="421"/>
      <c r="J38" s="422"/>
      <c r="K38" s="269">
        <f>VLOOKUP(A38,EQUIPOS!A8:D165,4,FALSE)</f>
        <v>14895.921628532511</v>
      </c>
      <c r="L38" s="335"/>
      <c r="M38" s="336">
        <v>400</v>
      </c>
      <c r="N38" s="272">
        <f t="shared" si="0"/>
        <v>37.239804071331278</v>
      </c>
    </row>
    <row r="39" spans="1:14">
      <c r="A39" s="113" t="s">
        <v>208</v>
      </c>
      <c r="B39" s="871" t="str">
        <f>VLOOKUP(A39,EQUIPOS!A9:D154,3,FALSE)</f>
        <v>Equipo de soldadura 400</v>
      </c>
      <c r="C39" s="872"/>
      <c r="D39" s="872"/>
      <c r="E39" s="872"/>
      <c r="F39" s="872"/>
      <c r="G39" s="872"/>
      <c r="H39" s="873"/>
      <c r="I39" s="421"/>
      <c r="J39" s="422"/>
      <c r="K39" s="269">
        <f>VLOOKUP(A39,EQUIPOS!A9:D166,4,FALSE)</f>
        <v>15843.371640486857</v>
      </c>
      <c r="L39" s="335"/>
      <c r="M39" s="336">
        <v>400</v>
      </c>
      <c r="N39" s="272">
        <f t="shared" si="0"/>
        <v>39.608429101217141</v>
      </c>
    </row>
    <row r="40" spans="1:14">
      <c r="A40" s="113" t="s">
        <v>210</v>
      </c>
      <c r="B40" s="871" t="str">
        <f>VLOOKUP(A40,EQUIPOS!A10:D154,3,FALSE)</f>
        <v>Equipo de soldadura 600</v>
      </c>
      <c r="C40" s="872"/>
      <c r="D40" s="872"/>
      <c r="E40" s="872"/>
      <c r="F40" s="872"/>
      <c r="G40" s="872"/>
      <c r="H40" s="873"/>
      <c r="I40" s="421"/>
      <c r="J40" s="422"/>
      <c r="K40" s="269">
        <f>VLOOKUP(A40,EQUIPOS!A10:D167,4,FALSE)</f>
        <v>18332.216072721872</v>
      </c>
      <c r="L40" s="335"/>
      <c r="M40" s="336">
        <v>400</v>
      </c>
      <c r="N40" s="272">
        <f t="shared" si="0"/>
        <v>45.830540181804679</v>
      </c>
    </row>
    <row r="41" spans="1:14">
      <c r="A41" s="113" t="s">
        <v>243</v>
      </c>
      <c r="B41" s="871" t="str">
        <f>VLOOKUP(A41,EQUIPOS!A11:D155,3,FALSE)</f>
        <v>Grúa 10 ton</v>
      </c>
      <c r="C41" s="872"/>
      <c r="D41" s="872"/>
      <c r="E41" s="872"/>
      <c r="F41" s="872"/>
      <c r="G41" s="872"/>
      <c r="H41" s="873"/>
      <c r="I41" s="421"/>
      <c r="J41" s="422"/>
      <c r="K41" s="269">
        <f>VLOOKUP(A41,EQUIPOS!A11:D168,4,FALSE)</f>
        <v>139454.30086611054</v>
      </c>
      <c r="L41" s="335"/>
      <c r="M41" s="336">
        <v>400</v>
      </c>
      <c r="N41" s="272">
        <f t="shared" si="0"/>
        <v>348.63575216527636</v>
      </c>
    </row>
    <row r="42" spans="1:14">
      <c r="B42" s="871"/>
      <c r="C42" s="872"/>
      <c r="D42" s="872"/>
      <c r="E42" s="872"/>
      <c r="F42" s="872"/>
      <c r="G42" s="872"/>
      <c r="H42" s="873"/>
      <c r="I42" s="36"/>
      <c r="J42" s="37"/>
      <c r="K42" s="269"/>
      <c r="L42" s="276"/>
      <c r="M42" s="336"/>
      <c r="N42" s="272"/>
    </row>
    <row r="43" spans="1:14">
      <c r="B43" s="320"/>
      <c r="C43" s="321"/>
      <c r="D43" s="321"/>
      <c r="E43" s="321"/>
      <c r="F43" s="323"/>
      <c r="G43" s="323"/>
      <c r="H43" s="125"/>
      <c r="I43" s="36"/>
      <c r="J43" s="37"/>
      <c r="K43" s="269"/>
      <c r="L43" s="276"/>
      <c r="M43" s="277"/>
      <c r="N43" s="273"/>
    </row>
    <row r="44" spans="1:14">
      <c r="B44" s="879" t="s">
        <v>952</v>
      </c>
      <c r="C44" s="880"/>
      <c r="D44" s="880"/>
      <c r="E44" s="38"/>
      <c r="F44" s="39"/>
      <c r="G44" s="39"/>
      <c r="H44" s="40"/>
      <c r="I44" s="36"/>
      <c r="J44" s="37"/>
      <c r="K44" s="279"/>
      <c r="L44" s="276"/>
      <c r="M44" s="401">
        <v>0.05</v>
      </c>
      <c r="N44" s="344">
        <f>N81*M44</f>
        <v>100.80399809240021</v>
      </c>
    </row>
    <row r="45" spans="1:14" ht="15.75" thickBot="1">
      <c r="B45" s="871"/>
      <c r="C45" s="872"/>
      <c r="D45" s="872"/>
      <c r="E45" s="872"/>
      <c r="F45" s="872"/>
      <c r="G45" s="872"/>
      <c r="H45" s="873"/>
      <c r="I45" s="881"/>
      <c r="J45" s="882"/>
      <c r="K45" s="41"/>
      <c r="L45" s="883"/>
      <c r="M45" s="884"/>
      <c r="N45" s="105"/>
    </row>
    <row r="46" spans="1:14" ht="15.75" thickBot="1">
      <c r="B46" s="822" t="s">
        <v>953</v>
      </c>
      <c r="C46" s="823"/>
      <c r="D46" s="823"/>
      <c r="E46" s="823"/>
      <c r="F46" s="823"/>
      <c r="G46" s="823"/>
      <c r="H46" s="823"/>
      <c r="I46" s="823"/>
      <c r="J46" s="823"/>
      <c r="K46" s="823"/>
      <c r="L46" s="823"/>
      <c r="M46" s="824"/>
      <c r="N46" s="394">
        <f>SUM(N36:N44)</f>
        <v>737.77155732324309</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67" t="s">
        <v>944</v>
      </c>
      <c r="C50" s="868"/>
      <c r="D50" s="868"/>
      <c r="E50" s="868"/>
      <c r="F50" s="868"/>
      <c r="G50" s="868"/>
      <c r="H50" s="868"/>
      <c r="I50" s="902"/>
      <c r="J50" s="315" t="s">
        <v>945</v>
      </c>
      <c r="K50" s="85" t="s">
        <v>946</v>
      </c>
      <c r="L50" s="903" t="s">
        <v>955</v>
      </c>
      <c r="M50" s="902"/>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34655.893057706118</v>
      </c>
      <c r="N51" s="272">
        <f>K51*M51</f>
        <v>173.27946528853059</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3719.9887759550552</v>
      </c>
      <c r="N52" s="272">
        <f t="shared" ref="N52:N58" si="1">K52*M52</f>
        <v>18.599943879775278</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12270.705912674424</v>
      </c>
      <c r="N53" s="272">
        <f t="shared" si="1"/>
        <v>61.35352956337212</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11761.10944528244</v>
      </c>
      <c r="N54" s="272">
        <f t="shared" si="1"/>
        <v>117.6110944528244</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21798.54815075103</v>
      </c>
      <c r="N55" s="272">
        <f t="shared" si="1"/>
        <v>217.98548150751031</v>
      </c>
    </row>
    <row r="56" spans="1:14">
      <c r="A56" s="163" t="s">
        <v>608</v>
      </c>
      <c r="B56" s="43" t="str">
        <f>VLOOKUP(A56,MATERIALES!A8:D373,3,FALSE)</f>
        <v>Pintura anticorrosiva</v>
      </c>
      <c r="C56" s="425"/>
      <c r="D56" s="425"/>
      <c r="E56" s="425"/>
      <c r="F56" s="425"/>
      <c r="G56" s="425"/>
      <c r="H56" s="425"/>
      <c r="I56" s="425"/>
      <c r="J56" s="312" t="str">
        <f>VLOOKUP(A56,MATERIALES!A10:D648,2,FALSE)</f>
        <v>gal</v>
      </c>
      <c r="K56" s="436">
        <v>5.0000000000000001E-4</v>
      </c>
      <c r="L56" s="421"/>
      <c r="M56" s="402">
        <f>VLOOKUP(A56,MATERIALES!A8:D401,4,FALSE)</f>
        <v>77429.130357455622</v>
      </c>
      <c r="N56" s="272">
        <f t="shared" si="1"/>
        <v>38.71456517872781</v>
      </c>
    </row>
    <row r="57" spans="1:14">
      <c r="A57" s="163" t="s">
        <v>607</v>
      </c>
      <c r="B57" s="43" t="str">
        <f>VLOOKUP(A57,MATERIALES!A9:D373,3,FALSE)</f>
        <v xml:space="preserve">Pintura acrílica, esmalte o similar </v>
      </c>
      <c r="C57" s="425"/>
      <c r="D57" s="425"/>
      <c r="E57" s="425"/>
      <c r="F57" s="425"/>
      <c r="G57" s="425"/>
      <c r="H57" s="425"/>
      <c r="I57" s="425"/>
      <c r="J57" s="312" t="str">
        <f>VLOOKUP(A57,MATERIALES!A11:D649,2,FALSE)</f>
        <v>gal</v>
      </c>
      <c r="K57" s="397">
        <v>1E-3</v>
      </c>
      <c r="L57" s="421"/>
      <c r="M57" s="402">
        <f>VLOOKUP(A57,MATERIALES!A9:D402,4,FALSE)</f>
        <v>53055.955428066627</v>
      </c>
      <c r="N57" s="272">
        <f t="shared" si="1"/>
        <v>53.055955428066625</v>
      </c>
    </row>
    <row r="58" spans="1:14" ht="15.75" thickBot="1">
      <c r="A58" t="s">
        <v>840</v>
      </c>
      <c r="B58" s="43" t="str">
        <f>VLOOKUP(A58,MATERIALES!A10:D373,3,FALSE)</f>
        <v>Disolvente para pintura (TINNER)</v>
      </c>
      <c r="C58" s="310"/>
      <c r="D58" s="310"/>
      <c r="E58" s="310"/>
      <c r="F58" s="310"/>
      <c r="G58" s="310"/>
      <c r="H58" s="310"/>
      <c r="I58" s="310"/>
      <c r="J58" s="433" t="str">
        <f>VLOOKUP(A58,MATERIALES!A11:D650,2,FALSE)</f>
        <v>gal</v>
      </c>
      <c r="K58" s="126">
        <v>1E-3</v>
      </c>
      <c r="L58" s="325"/>
      <c r="M58" s="402">
        <f>VLOOKUP(A58,MATERIALES!A10:D403,4,FALSE)</f>
        <v>23760.720476274029</v>
      </c>
      <c r="N58" s="272">
        <f t="shared" si="1"/>
        <v>23.760720476274031</v>
      </c>
    </row>
    <row r="59" spans="1:14" ht="15.75" thickBot="1">
      <c r="B59" s="822" t="s">
        <v>953</v>
      </c>
      <c r="C59" s="823"/>
      <c r="D59" s="823"/>
      <c r="E59" s="823"/>
      <c r="F59" s="823"/>
      <c r="G59" s="823"/>
      <c r="H59" s="823"/>
      <c r="I59" s="823"/>
      <c r="J59" s="823"/>
      <c r="K59" s="823"/>
      <c r="L59" s="823"/>
      <c r="M59" s="824"/>
      <c r="N59" s="394">
        <f>SUM(N51:N58)</f>
        <v>704.3607557750812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B64" s="46"/>
      <c r="C64" s="317"/>
      <c r="D64" s="317"/>
      <c r="E64" s="317"/>
      <c r="F64" s="317"/>
      <c r="G64" s="317"/>
      <c r="H64" s="311"/>
      <c r="I64" s="279"/>
      <c r="J64" s="286"/>
      <c r="K64" s="279"/>
      <c r="L64" s="909"/>
      <c r="M64" s="910"/>
      <c r="N64" s="287"/>
    </row>
    <row r="65" spans="1:15">
      <c r="B65" s="46"/>
      <c r="C65" s="47"/>
      <c r="D65" s="47"/>
      <c r="E65" s="47"/>
      <c r="F65" s="47"/>
      <c r="G65" s="47"/>
      <c r="H65" s="311"/>
      <c r="I65" s="279"/>
      <c r="J65" s="286"/>
      <c r="K65" s="279"/>
      <c r="L65" s="909"/>
      <c r="M65" s="910"/>
      <c r="N65" s="287"/>
    </row>
    <row r="66" spans="1:15">
      <c r="B66" s="46"/>
      <c r="C66" s="47"/>
      <c r="D66" s="47"/>
      <c r="E66" s="47"/>
      <c r="F66" s="47"/>
      <c r="G66" s="47"/>
      <c r="H66" s="311"/>
      <c r="I66" s="279"/>
      <c r="J66" s="286"/>
      <c r="K66" s="279"/>
      <c r="L66" s="909"/>
      <c r="M66" s="910"/>
      <c r="N66" s="287"/>
    </row>
    <row r="67" spans="1:15">
      <c r="B67" s="46"/>
      <c r="C67" s="47"/>
      <c r="D67" s="47"/>
      <c r="E67" s="47"/>
      <c r="F67" s="47"/>
      <c r="G67" s="47"/>
      <c r="H67" s="311"/>
      <c r="I67" s="279"/>
      <c r="J67" s="286"/>
      <c r="K67" s="279"/>
      <c r="L67" s="909"/>
      <c r="M67" s="91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87780</v>
      </c>
      <c r="J77" s="293">
        <v>185</v>
      </c>
      <c r="K77" s="294">
        <f>VLOOKUP(A77,'MANO DE OBRA'!A9:D101,4,FALSE)</f>
        <v>162393</v>
      </c>
      <c r="L77" s="50"/>
      <c r="M77" s="434">
        <v>320</v>
      </c>
      <c r="N77" s="395">
        <f>K77/M77</f>
        <v>507.47812499999998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4"/>
      <c r="N79" s="395"/>
    </row>
    <row r="80" spans="1:15" ht="15.75" thickBot="1">
      <c r="B80" s="898"/>
      <c r="C80" s="899"/>
      <c r="D80" s="899"/>
      <c r="E80" s="899"/>
      <c r="F80" s="899"/>
      <c r="G80" s="899"/>
      <c r="H80" s="899"/>
      <c r="I80" s="470"/>
      <c r="J80" s="471"/>
      <c r="K80" s="474"/>
      <c r="L80" s="475"/>
      <c r="M80" s="476"/>
      <c r="N80" s="395"/>
    </row>
    <row r="81" spans="1:14" ht="15.75" thickBot="1">
      <c r="B81" s="911" t="s">
        <v>953</v>
      </c>
      <c r="C81" s="865"/>
      <c r="D81" s="865"/>
      <c r="E81" s="865"/>
      <c r="F81" s="865"/>
      <c r="G81" s="865"/>
      <c r="H81" s="865"/>
      <c r="I81" s="865"/>
      <c r="J81" s="865"/>
      <c r="K81" s="865"/>
      <c r="L81" s="865"/>
      <c r="M81" s="866"/>
      <c r="N81" s="301">
        <f>SUM(N75:N80)</f>
        <v>2016.0799618480041</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N46+N59+N70+N81</f>
        <v>3458.2122749463283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691.64245498926573</v>
      </c>
      <c r="M88" s="858"/>
      <c r="N88" s="51"/>
    </row>
    <row r="89" spans="1:14">
      <c r="B89" s="89" t="s">
        <v>973</v>
      </c>
      <c r="C89" s="90"/>
      <c r="D89" s="90"/>
      <c r="E89" s="90"/>
      <c r="F89" s="90"/>
      <c r="G89" s="90"/>
      <c r="H89" s="90"/>
      <c r="I89" s="87"/>
      <c r="J89" s="88"/>
      <c r="K89" s="304">
        <v>0.05</v>
      </c>
      <c r="L89" s="857">
        <f>N83*K89</f>
        <v>172.91061374731643</v>
      </c>
      <c r="M89" s="858"/>
      <c r="N89" s="51"/>
    </row>
    <row r="90" spans="1:14" ht="15.75" thickBot="1">
      <c r="B90" s="91" t="s">
        <v>974</v>
      </c>
      <c r="C90" s="92"/>
      <c r="D90" s="92"/>
      <c r="E90" s="92"/>
      <c r="F90" s="92"/>
      <c r="G90" s="92"/>
      <c r="H90" s="92"/>
      <c r="I90" s="93"/>
      <c r="J90" s="94"/>
      <c r="K90" s="305">
        <v>0.05</v>
      </c>
      <c r="L90" s="859">
        <f>N83*K90</f>
        <v>172.91061374731643</v>
      </c>
      <c r="M90" s="860"/>
      <c r="N90" s="51"/>
    </row>
    <row r="91" spans="1:14" ht="15.75" thickBot="1">
      <c r="B91" s="822" t="s">
        <v>953</v>
      </c>
      <c r="C91" s="823"/>
      <c r="D91" s="823"/>
      <c r="E91" s="823"/>
      <c r="F91" s="823"/>
      <c r="G91" s="823"/>
      <c r="H91" s="823"/>
      <c r="I91" s="823"/>
      <c r="J91" s="823"/>
      <c r="K91" s="823"/>
      <c r="L91" s="823"/>
      <c r="M91" s="824"/>
      <c r="N91" s="52">
        <f>L88+L89+L90</f>
        <v>1037.4636824838985</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4495.6759574302268</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42.75" customHeight="1" thickBot="1">
      <c r="A31" t="s">
        <v>1845</v>
      </c>
      <c r="B31" s="80" t="s">
        <v>1128</v>
      </c>
      <c r="C31" s="964" t="s">
        <v>2132</v>
      </c>
      <c r="D31" s="965"/>
      <c r="E31" s="965"/>
      <c r="F31" s="965"/>
      <c r="G31" s="965"/>
      <c r="H31" s="965"/>
      <c r="I31" s="965"/>
      <c r="J31" s="965"/>
      <c r="K31" s="468"/>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188</v>
      </c>
      <c r="B36" s="871" t="str">
        <f>VLOOKUP(A36,EQUIPOS!A6:D154,3,FALSE)</f>
        <v>Diferencial</v>
      </c>
      <c r="C36" s="872"/>
      <c r="D36" s="872"/>
      <c r="E36" s="872"/>
      <c r="F36" s="872"/>
      <c r="G36" s="872"/>
      <c r="H36" s="873"/>
      <c r="I36" s="267"/>
      <c r="J36" s="268"/>
      <c r="K36" s="269">
        <f>VLOOKUP(A36,EQUIPOS!A6:D163,4,FALSE)</f>
        <v>2463.1930687422355</v>
      </c>
      <c r="L36" s="270"/>
      <c r="M36" s="336">
        <v>4</v>
      </c>
      <c r="N36" s="272">
        <f>K36/M36</f>
        <v>615.79826718555887</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N75*M41</f>
        <v>1010.0320112950249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1625.8302784805837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0.01</v>
      </c>
      <c r="L48" s="267"/>
      <c r="M48" s="402">
        <f>VLOOKUP(A48,MATERIALES!A5:D396,4,FALSE)</f>
        <v>461957.81758181955</v>
      </c>
      <c r="N48" s="272">
        <f>K48*M48</f>
        <v>4619.5781758181956</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110423.03996567051</v>
      </c>
      <c r="N49" s="272">
        <f>K49*M49</f>
        <v>110423.03996567051</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0.36499999999999999</v>
      </c>
      <c r="L50" s="421"/>
      <c r="M50" s="402">
        <f>VLOOKUP(A50,MATERIALES!A6:D398,4,FALSE)</f>
        <v>394319.17878588784</v>
      </c>
      <c r="N50" s="272">
        <f>K50*M50</f>
        <v>143926.50025684905</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258969.11839833774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09">
        <f>VLOOKUP(A58,TRANSPORTE!A1:D117,4,FALSE)</f>
        <v>2.1393196754686934</v>
      </c>
      <c r="M58" s="910"/>
      <c r="N58" s="287">
        <f>K58*L58</f>
        <v>0.59900950913123419</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309"/>
      <c r="C63" s="310"/>
      <c r="D63" s="310"/>
      <c r="E63" s="310"/>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f>
        <v>0.59900950913123419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32</v>
      </c>
      <c r="N69" s="395">
        <f>K69/M69</f>
        <v>6766.375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10100.320112950249</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270695.86779927771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54139.173559855546</v>
      </c>
      <c r="M82" s="858"/>
      <c r="N82" s="51"/>
    </row>
    <row r="83" spans="1:14">
      <c r="B83" s="89" t="s">
        <v>973</v>
      </c>
      <c r="C83" s="90"/>
      <c r="D83" s="90"/>
      <c r="E83" s="90"/>
      <c r="F83" s="90"/>
      <c r="G83" s="90"/>
      <c r="H83" s="90"/>
      <c r="I83" s="87"/>
      <c r="J83" s="88"/>
      <c r="K83" s="304">
        <v>0.05</v>
      </c>
      <c r="L83" s="857">
        <f>N77*K83</f>
        <v>13534.793389963887</v>
      </c>
      <c r="M83" s="858"/>
      <c r="N83" s="51"/>
    </row>
    <row r="84" spans="1:14" ht="15.75" thickBot="1">
      <c r="B84" s="91" t="s">
        <v>974</v>
      </c>
      <c r="C84" s="92"/>
      <c r="D84" s="92"/>
      <c r="E84" s="92"/>
      <c r="F84" s="92"/>
      <c r="G84" s="92"/>
      <c r="H84" s="92"/>
      <c r="I84" s="93"/>
      <c r="J84" s="94"/>
      <c r="K84" s="305">
        <v>0.05</v>
      </c>
      <c r="L84" s="859">
        <f>N77*K84</f>
        <v>13534.793389963887</v>
      </c>
      <c r="M84" s="860"/>
      <c r="N84" s="51"/>
    </row>
    <row r="85" spans="1:14" ht="15.75" thickBot="1">
      <c r="B85" s="822" t="s">
        <v>953</v>
      </c>
      <c r="C85" s="823"/>
      <c r="D85" s="823"/>
      <c r="E85" s="823"/>
      <c r="F85" s="823"/>
      <c r="G85" s="823"/>
      <c r="H85" s="823"/>
      <c r="I85" s="823"/>
      <c r="J85" s="823"/>
      <c r="K85" s="823"/>
      <c r="L85" s="823"/>
      <c r="M85" s="824"/>
      <c r="N85" s="52">
        <f>L82+L83+L84</f>
        <v>81208.760339783315</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351904.62813906104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45" customHeight="1" thickBot="1">
      <c r="A31" t="s">
        <v>1845</v>
      </c>
      <c r="B31" s="80" t="s">
        <v>1129</v>
      </c>
      <c r="C31" s="985" t="s">
        <v>2133</v>
      </c>
      <c r="D31" s="986"/>
      <c r="E31" s="986"/>
      <c r="F31" s="986"/>
      <c r="G31" s="986"/>
      <c r="H31" s="986"/>
      <c r="I31" s="986"/>
      <c r="J31" s="986"/>
      <c r="K31" s="477"/>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188</v>
      </c>
      <c r="B36" s="871" t="str">
        <f>VLOOKUP(A36,EQUIPOS!A6:D154,3,FALSE)</f>
        <v>Diferencial</v>
      </c>
      <c r="C36" s="872"/>
      <c r="D36" s="872"/>
      <c r="E36" s="872"/>
      <c r="F36" s="872"/>
      <c r="G36" s="872"/>
      <c r="H36" s="873"/>
      <c r="I36" s="267"/>
      <c r="J36" s="268"/>
      <c r="K36" s="269">
        <f>VLOOKUP(A36,EQUIPOS!A6:D163,4,FALSE)</f>
        <v>2463.1930687422355</v>
      </c>
      <c r="L36" s="270"/>
      <c r="M36" s="441">
        <v>4</v>
      </c>
      <c r="N36" s="272">
        <f>K36/M36</f>
        <v>615.79826718555887</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N75*M41</f>
        <v>1010.0320112950249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1625.8302784805837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461957.81758181955</v>
      </c>
      <c r="N48" s="272">
        <f>K48*M48</f>
        <v>9239.1563516363913</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110423.03996567051</v>
      </c>
      <c r="N49" s="272">
        <f>K49*M49</f>
        <v>110423.03996567051</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0.46</v>
      </c>
      <c r="L50" s="421"/>
      <c r="M50" s="402">
        <f>VLOOKUP(A50,MATERIALES!A6:D398,4,FALSE)</f>
        <v>394319.17878588784</v>
      </c>
      <c r="N50" s="272">
        <f>K50*M50</f>
        <v>181386.8222415084</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301049.0185588153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09">
        <f>VLOOKUP(A58,TRANSPORTE!A1:D117,4,FALSE)</f>
        <v>2.1393196754686934</v>
      </c>
      <c r="M58" s="910"/>
      <c r="N58" s="287">
        <f>K58*L58</f>
        <v>0.59900950913123419</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f>
        <v>0.59900950913123419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32</v>
      </c>
      <c r="N69" s="395">
        <f>K69/M69</f>
        <v>6766.375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10100.320112950249</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312775.76795975526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62555.153591951057</v>
      </c>
      <c r="M82" s="858"/>
      <c r="N82" s="51"/>
    </row>
    <row r="83" spans="1:14">
      <c r="B83" s="89" t="s">
        <v>973</v>
      </c>
      <c r="C83" s="90"/>
      <c r="D83" s="90"/>
      <c r="E83" s="90"/>
      <c r="F83" s="90"/>
      <c r="G83" s="90"/>
      <c r="H83" s="90"/>
      <c r="I83" s="87"/>
      <c r="J83" s="88"/>
      <c r="K83" s="304">
        <v>0.05</v>
      </c>
      <c r="L83" s="857">
        <f>N77*K83</f>
        <v>15638.788397987764</v>
      </c>
      <c r="M83" s="858"/>
      <c r="N83" s="51"/>
    </row>
    <row r="84" spans="1:14" ht="15.75" thickBot="1">
      <c r="B84" s="91" t="s">
        <v>974</v>
      </c>
      <c r="C84" s="92"/>
      <c r="D84" s="92"/>
      <c r="E84" s="92"/>
      <c r="F84" s="92"/>
      <c r="G84" s="92"/>
      <c r="H84" s="92"/>
      <c r="I84" s="93"/>
      <c r="J84" s="94"/>
      <c r="K84" s="305">
        <v>0.05</v>
      </c>
      <c r="L84" s="859">
        <f>N77*K84</f>
        <v>15638.788397987764</v>
      </c>
      <c r="M84" s="860"/>
      <c r="N84" s="51"/>
    </row>
    <row r="85" spans="1:14" ht="15.75" thickBot="1">
      <c r="B85" s="822" t="s">
        <v>953</v>
      </c>
      <c r="C85" s="823"/>
      <c r="D85" s="823"/>
      <c r="E85" s="823"/>
      <c r="F85" s="823"/>
      <c r="G85" s="823"/>
      <c r="H85" s="823"/>
      <c r="I85" s="823"/>
      <c r="J85" s="823"/>
      <c r="K85" s="823"/>
      <c r="L85" s="823"/>
      <c r="M85" s="824"/>
      <c r="N85" s="52">
        <f>L82+L83+L84</f>
        <v>93832.730387926582</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406608.49834768183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1677</v>
      </c>
      <c r="C31" s="81" t="s">
        <v>2134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310</v>
      </c>
      <c r="B36" s="871" t="str">
        <f>VLOOKUP(A36,EQUIPOS!A6:D154,3,FALSE)</f>
        <v>Retroexcavadora A25C</v>
      </c>
      <c r="C36" s="872"/>
      <c r="D36" s="872"/>
      <c r="E36" s="872"/>
      <c r="F36" s="872"/>
      <c r="G36" s="872"/>
      <c r="H36" s="873"/>
      <c r="I36" s="267"/>
      <c r="J36" s="268"/>
      <c r="K36" s="269">
        <f>VLOOKUP(A36,EQUIPOS!A6:D163,4,FALSE)</f>
        <v>198454.19738638806</v>
      </c>
      <c r="L36" s="270"/>
      <c r="M36" s="336">
        <v>3</v>
      </c>
      <c r="N36" s="272">
        <f>K36/M36</f>
        <v>66151.399128796023</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N75*M41</f>
        <v>1346.7093483933668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67498.108477189395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461957.81758181955</v>
      </c>
      <c r="N48" s="272">
        <f>K48*M48</f>
        <v>9239.1563516363913</v>
      </c>
    </row>
    <row r="49" spans="1:14">
      <c r="A49" s="163" t="s">
        <v>548</v>
      </c>
      <c r="B49" s="43" t="str">
        <f>VLOOKUP(A49,MATERIALES!A6:D373,3,FALSE)</f>
        <v>Material para solado y atraque</v>
      </c>
      <c r="C49" s="425"/>
      <c r="D49" s="425"/>
      <c r="E49" s="425"/>
      <c r="F49" s="425"/>
      <c r="G49" s="425"/>
      <c r="H49" s="425"/>
      <c r="I49" s="425"/>
      <c r="J49" s="312" t="str">
        <f>VLOOKUP(A49,MATERIALES!A5:D641,2,FALSE)</f>
        <v>m3</v>
      </c>
      <c r="K49" s="397">
        <v>0.46</v>
      </c>
      <c r="L49" s="421"/>
      <c r="M49" s="402">
        <f>VLOOKUP(A49,MATERIALES!A6:D397,4,FALSE)</f>
        <v>47540.970090965144</v>
      </c>
      <c r="N49" s="272">
        <f>K49*M49</f>
        <v>21868.846241843967</v>
      </c>
    </row>
    <row r="50" spans="1:14">
      <c r="A50" s="163" t="s">
        <v>714</v>
      </c>
      <c r="B50" s="43" t="str">
        <f>VLOOKUP(A50,MATERIALES!A6:D373,3,FALSE)</f>
        <v>Tubo concreto reforzado 900mm (tipo 1)</v>
      </c>
      <c r="C50" s="425"/>
      <c r="D50" s="425"/>
      <c r="E50" s="425"/>
      <c r="F50" s="425"/>
      <c r="G50" s="425"/>
      <c r="H50" s="425"/>
      <c r="I50" s="425"/>
      <c r="J50" s="312" t="str">
        <f>VLOOKUP(A50,MATERIALES!A6:D642,2,FALSE)</f>
        <v>m</v>
      </c>
      <c r="K50" s="397">
        <v>1</v>
      </c>
      <c r="L50" s="421"/>
      <c r="M50" s="402">
        <f>VLOOKUP(A50,MATERIALES!A6:D398,4,FALSE)</f>
        <v>370050.11657685245</v>
      </c>
      <c r="N50" s="272">
        <f>K50*M50</f>
        <v>370050.11657685245</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401158.11917033279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09">
        <f>VLOOKUP(A58,TRANSPORTE!A1:D117,4,FALSE)</f>
        <v>2.1393196754686934</v>
      </c>
      <c r="M58" s="910"/>
      <c r="N58" s="287">
        <f>K58*L58</f>
        <v>0.59900950913123419</v>
      </c>
    </row>
    <row r="59" spans="1:14">
      <c r="A59" t="s">
        <v>1323</v>
      </c>
      <c r="B59" s="46" t="str">
        <f>VLOOKUP(A59,TRANSPORTE!A1:D117,3,FALSE)</f>
        <v>Transporte de Material de Solado y Atraque Tubería de Concreto Reforzado</v>
      </c>
      <c r="C59" s="47"/>
      <c r="D59" s="47"/>
      <c r="E59" s="47"/>
      <c r="F59" s="47"/>
      <c r="G59" s="47"/>
      <c r="H59" s="311" t="s">
        <v>339</v>
      </c>
      <c r="I59" s="279">
        <v>0.46</v>
      </c>
      <c r="J59" s="286">
        <v>1</v>
      </c>
      <c r="K59" s="279">
        <f>I59*J59</f>
        <v>0.46</v>
      </c>
      <c r="L59" s="909">
        <f>VLOOKUP(A59,TRANSPORTE!A1:D117,4,FALSE)</f>
        <v>1234.2754057176401</v>
      </c>
      <c r="M59" s="910"/>
      <c r="N59" s="287">
        <f>K59*L59</f>
        <v>567.76668663011446</v>
      </c>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309"/>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568.36569613924564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24</v>
      </c>
      <c r="N69" s="395">
        <f>K69/M69</f>
        <v>9021.8333333333339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24</v>
      </c>
      <c r="N70" s="395">
        <f>K70/M70</f>
        <v>4445.260150600333</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13467.093483933666</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482691.68682759505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96538.337365519023</v>
      </c>
      <c r="M82" s="858"/>
      <c r="N82" s="51"/>
    </row>
    <row r="83" spans="1:14">
      <c r="B83" s="89" t="s">
        <v>973</v>
      </c>
      <c r="C83" s="90"/>
      <c r="D83" s="90"/>
      <c r="E83" s="90"/>
      <c r="F83" s="90"/>
      <c r="G83" s="90"/>
      <c r="H83" s="90"/>
      <c r="I83" s="87"/>
      <c r="J83" s="88"/>
      <c r="K83" s="304">
        <v>0.05</v>
      </c>
      <c r="L83" s="857">
        <f>N77*K83</f>
        <v>24134.584341379756</v>
      </c>
      <c r="M83" s="858"/>
      <c r="N83" s="51"/>
    </row>
    <row r="84" spans="1:14" ht="15.75" thickBot="1">
      <c r="B84" s="91" t="s">
        <v>974</v>
      </c>
      <c r="C84" s="92"/>
      <c r="D84" s="92"/>
      <c r="E84" s="92"/>
      <c r="F84" s="92"/>
      <c r="G84" s="92"/>
      <c r="H84" s="92"/>
      <c r="I84" s="93"/>
      <c r="J84" s="94"/>
      <c r="K84" s="305">
        <v>0.05</v>
      </c>
      <c r="L84" s="859">
        <f>N77*K84</f>
        <v>24134.584341379756</v>
      </c>
      <c r="M84" s="860"/>
      <c r="N84" s="51"/>
    </row>
    <row r="85" spans="1:14" ht="15.75" thickBot="1">
      <c r="B85" s="822" t="s">
        <v>953</v>
      </c>
      <c r="C85" s="823"/>
      <c r="D85" s="823"/>
      <c r="E85" s="823"/>
      <c r="F85" s="823"/>
      <c r="G85" s="823"/>
      <c r="H85" s="823"/>
      <c r="I85" s="823"/>
      <c r="J85" s="823"/>
      <c r="K85" s="823"/>
      <c r="L85" s="823"/>
      <c r="M85" s="824"/>
      <c r="N85" s="52">
        <f>L82+L83+L84</f>
        <v>144807.50604827853</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627499.19287587353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1130</v>
      </c>
      <c r="C31" s="81" t="s">
        <v>2136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160</v>
      </c>
      <c r="B36" s="871" t="str">
        <f>VLOOKUP(A36,EQUIPOS!A6:D154,3,FALSE)</f>
        <v>COMPACTADOR MANUAL VIBRATORIO (RANA) con motor de 6 HP</v>
      </c>
      <c r="C36" s="872"/>
      <c r="D36" s="872"/>
      <c r="E36" s="872"/>
      <c r="F36" s="872"/>
      <c r="G36" s="872"/>
      <c r="H36" s="873"/>
      <c r="I36" s="267"/>
      <c r="J36" s="268"/>
      <c r="K36" s="269">
        <f>VLOOKUP(A36,EQUIPOS!A6:D163,4,FALSE)</f>
        <v>6640.90033783736</v>
      </c>
      <c r="L36" s="270"/>
      <c r="M36" s="336">
        <v>0.5</v>
      </c>
      <c r="N36" s="272">
        <f>K36/M36</f>
        <v>13281.80067567472</v>
      </c>
    </row>
    <row r="37" spans="1:14">
      <c r="A37" s="113" t="s">
        <v>320</v>
      </c>
      <c r="B37" s="871" t="str">
        <f>VLOOKUP(A37,EQUIPOS!A7:D154,3,FALSE)</f>
        <v>Retroexcavadora sobre llantas, motor 62HP, Profundidad de excavación de 5.41 metros.</v>
      </c>
      <c r="C37" s="872"/>
      <c r="D37" s="872"/>
      <c r="E37" s="872"/>
      <c r="F37" s="872"/>
      <c r="G37" s="872"/>
      <c r="H37" s="873"/>
      <c r="I37" s="421"/>
      <c r="J37" s="422"/>
      <c r="K37" s="269">
        <f>VLOOKUP(A37,EQUIPOS!A7:D164,4,FALSE)</f>
        <v>96545.285214999603</v>
      </c>
      <c r="L37" s="335"/>
      <c r="M37" s="336">
        <v>1.5</v>
      </c>
      <c r="N37" s="272">
        <f>K37/M37</f>
        <v>64363.5234766664</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N75*M41</f>
        <v>2693.4186967867336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80338.742849127841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47540.970090965144</v>
      </c>
      <c r="N48" s="272">
        <f>K48*M48</f>
        <v>27573.762652759782</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180451.55753932981</v>
      </c>
      <c r="N49" s="272">
        <f>K49*M49</f>
        <v>180451.55753932981</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208025.3201920896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909">
        <f>VLOOKUP(A58,TRANSPORTE!A1:D117,4,FALSE)</f>
        <v>839.17694182628702</v>
      </c>
      <c r="M58" s="910"/>
      <c r="N58" s="287">
        <f>K58*L58</f>
        <v>839.17694182628702</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909">
        <f>VLOOKUP(A59,TRANSPORTE!A1:D117,4,FALSE)</f>
        <v>1234.2754057176401</v>
      </c>
      <c r="M59" s="910"/>
      <c r="N59" s="287">
        <f>K59*L59</f>
        <v>715.87973531623118</v>
      </c>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f>
        <v>1555.0566771425183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12</v>
      </c>
      <c r="N69" s="395">
        <f>K69/M69</f>
        <v>18043.666666666668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26934.186967867332</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316853.30668622727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63370.661337245459</v>
      </c>
      <c r="M82" s="858"/>
      <c r="N82" s="51"/>
    </row>
    <row r="83" spans="1:14">
      <c r="B83" s="89" t="s">
        <v>973</v>
      </c>
      <c r="C83" s="90"/>
      <c r="D83" s="90"/>
      <c r="E83" s="90"/>
      <c r="F83" s="90"/>
      <c r="G83" s="90"/>
      <c r="H83" s="90"/>
      <c r="I83" s="87"/>
      <c r="J83" s="88"/>
      <c r="K83" s="304">
        <v>0.05</v>
      </c>
      <c r="L83" s="857">
        <f>N77*K83</f>
        <v>15842.665334311365</v>
      </c>
      <c r="M83" s="858"/>
      <c r="N83" s="51"/>
    </row>
    <row r="84" spans="1:14" ht="15.75" thickBot="1">
      <c r="B84" s="91" t="s">
        <v>974</v>
      </c>
      <c r="C84" s="92"/>
      <c r="D84" s="92"/>
      <c r="E84" s="92"/>
      <c r="F84" s="92"/>
      <c r="G84" s="92"/>
      <c r="H84" s="92"/>
      <c r="I84" s="93"/>
      <c r="J84" s="94"/>
      <c r="K84" s="305">
        <v>0.05</v>
      </c>
      <c r="L84" s="859">
        <f>N77*K84</f>
        <v>15842.665334311365</v>
      </c>
      <c r="M84" s="860"/>
      <c r="N84" s="51"/>
    </row>
    <row r="85" spans="1:14" ht="15.75" thickBot="1">
      <c r="B85" s="822" t="s">
        <v>953</v>
      </c>
      <c r="C85" s="823"/>
      <c r="D85" s="823"/>
      <c r="E85" s="823"/>
      <c r="F85" s="823"/>
      <c r="G85" s="823"/>
      <c r="H85" s="823"/>
      <c r="I85" s="823"/>
      <c r="J85" s="823"/>
      <c r="K85" s="823"/>
      <c r="L85" s="823"/>
      <c r="M85" s="824"/>
      <c r="N85" s="52">
        <f>L82+L83+L84</f>
        <v>95055.992005868204</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411909.29869209544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1131</v>
      </c>
      <c r="C31" s="81" t="s">
        <v>2135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160</v>
      </c>
      <c r="B36" s="871" t="str">
        <f>VLOOKUP(A36,EQUIPOS!A6:D154,3,FALSE)</f>
        <v>COMPACTADOR MANUAL VIBRATORIO (RANA) con motor de 6 HP</v>
      </c>
      <c r="C36" s="872"/>
      <c r="D36" s="872"/>
      <c r="E36" s="872"/>
      <c r="F36" s="872"/>
      <c r="G36" s="872"/>
      <c r="H36" s="873"/>
      <c r="I36" s="267"/>
      <c r="J36" s="268"/>
      <c r="K36" s="269">
        <f>VLOOKUP(A36,EQUIPOS!A6:D163,4,FALSE)</f>
        <v>6640.90033783736</v>
      </c>
      <c r="L36" s="270"/>
      <c r="M36" s="336">
        <v>0.5</v>
      </c>
      <c r="N36" s="272">
        <f>K36/M36</f>
        <v>13281.80067567472</v>
      </c>
    </row>
    <row r="37" spans="1:14">
      <c r="A37" s="113" t="s">
        <v>303</v>
      </c>
      <c r="B37" s="871" t="str">
        <f>VLOOKUP(A37,EQUIPOS!A7:D154,3,FALSE)</f>
        <v>Retrocargador, pala de 1,1 m3 de capacidad, profundidad de excavación de 4.400 mm y una altura de 5.680 mm</v>
      </c>
      <c r="C37" s="872"/>
      <c r="D37" s="872"/>
      <c r="E37" s="872"/>
      <c r="F37" s="872"/>
      <c r="G37" s="872"/>
      <c r="H37" s="873"/>
      <c r="I37" s="421"/>
      <c r="J37" s="422"/>
      <c r="K37" s="269">
        <f>VLOOKUP(A37,EQUIPOS!A7:D164,4,FALSE)</f>
        <v>96545.285214999603</v>
      </c>
      <c r="L37" s="335"/>
      <c r="M37" s="336">
        <v>1.5</v>
      </c>
      <c r="N37" s="272">
        <f>K37/M37</f>
        <v>64363.5234766664</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N75*M41</f>
        <v>2693.4186967867336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80338.742849127841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47540.970090965144</v>
      </c>
      <c r="N48" s="272">
        <f>K48*M48</f>
        <v>27573.762652759782</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180451.55753932981</v>
      </c>
      <c r="N49" s="272">
        <f>K49*M49</f>
        <v>180451.55753932981</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208025.3201920896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909">
        <f>VLOOKUP(A58,TRANSPORTE!A1:D117,4,FALSE)</f>
        <v>839.17694182628702</v>
      </c>
      <c r="M58" s="910"/>
      <c r="N58" s="287">
        <f>K58*L58</f>
        <v>839.17694182628702</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909">
        <f>VLOOKUP(A59,TRANSPORTE!A1:D117,4,FALSE)</f>
        <v>1234.2754057176401</v>
      </c>
      <c r="M59" s="910"/>
      <c r="N59" s="287">
        <f>K59*L59</f>
        <v>715.87973531623118</v>
      </c>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1555.0566771425183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12</v>
      </c>
      <c r="N69" s="395">
        <f>K69/M69</f>
        <v>18043.666666666668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26934.186967867332</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316853.30668622727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63370.661337245459</v>
      </c>
      <c r="M82" s="858"/>
      <c r="N82" s="51"/>
    </row>
    <row r="83" spans="1:14">
      <c r="B83" s="89" t="s">
        <v>973</v>
      </c>
      <c r="C83" s="90"/>
      <c r="D83" s="90"/>
      <c r="E83" s="90"/>
      <c r="F83" s="90"/>
      <c r="G83" s="90"/>
      <c r="H83" s="90"/>
      <c r="I83" s="87"/>
      <c r="J83" s="88"/>
      <c r="K83" s="304">
        <v>0.05</v>
      </c>
      <c r="L83" s="857">
        <f>N77*K83</f>
        <v>15842.665334311365</v>
      </c>
      <c r="M83" s="858"/>
      <c r="N83" s="51"/>
    </row>
    <row r="84" spans="1:14" ht="15.75" thickBot="1">
      <c r="B84" s="91" t="s">
        <v>974</v>
      </c>
      <c r="C84" s="92"/>
      <c r="D84" s="92"/>
      <c r="E84" s="92"/>
      <c r="F84" s="92"/>
      <c r="G84" s="92"/>
      <c r="H84" s="92"/>
      <c r="I84" s="93"/>
      <c r="J84" s="94"/>
      <c r="K84" s="305">
        <v>0.05</v>
      </c>
      <c r="L84" s="859">
        <f>N77*K84</f>
        <v>15842.665334311365</v>
      </c>
      <c r="M84" s="860"/>
      <c r="N84" s="51"/>
    </row>
    <row r="85" spans="1:14" ht="15.75" thickBot="1">
      <c r="B85" s="822" t="s">
        <v>953</v>
      </c>
      <c r="C85" s="823"/>
      <c r="D85" s="823"/>
      <c r="E85" s="823"/>
      <c r="F85" s="823"/>
      <c r="G85" s="823"/>
      <c r="H85" s="823"/>
      <c r="I85" s="823"/>
      <c r="J85" s="823"/>
      <c r="K85" s="823"/>
      <c r="L85" s="823"/>
      <c r="M85" s="824"/>
      <c r="N85" s="52">
        <f>L82+L83+L84</f>
        <v>95055.992005868204</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411909.29869209544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1678</v>
      </c>
      <c r="C31" s="81" t="s">
        <v>1679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134.53962180720401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134.53962180720401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713</v>
      </c>
      <c r="B48" s="43" t="str">
        <f>VLOOKUP(A48,MATERIALES!A5:D373,3,FALSE)</f>
        <v>Tubería de Plástico</v>
      </c>
      <c r="C48" s="281"/>
      <c r="D48" s="281"/>
      <c r="E48" s="281"/>
      <c r="F48" s="281"/>
      <c r="G48" s="281"/>
      <c r="H48" s="281"/>
      <c r="I48" s="268"/>
      <c r="J48" s="224" t="str">
        <f>VLOOKUP(A48,MATERIALES!A4:D640,2,FALSE)</f>
        <v>m</v>
      </c>
      <c r="K48" s="282">
        <v>1</v>
      </c>
      <c r="L48" s="267"/>
      <c r="M48" s="402">
        <f>VLOOKUP(A48,MATERIALES!A5:D396,4,FALSE)</f>
        <v>13683.690285770179</v>
      </c>
      <c r="N48" s="272">
        <f>K48*M48</f>
        <v>13683.690285770179</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13683.690285770179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B58" s="46"/>
      <c r="C58" s="317"/>
      <c r="D58" s="317"/>
      <c r="E58" s="317"/>
      <c r="F58" s="317"/>
      <c r="G58" s="317"/>
      <c r="H58" s="311"/>
      <c r="I58" s="279"/>
      <c r="J58" s="286"/>
      <c r="K58" s="279"/>
      <c r="L58" s="909"/>
      <c r="M58" s="910"/>
      <c r="N58" s="287"/>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100</v>
      </c>
      <c r="N69" s="395">
        <f>K69/M69</f>
        <v>1623.93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2690.7924361440801</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16509.022343721463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3301.8044687442925</v>
      </c>
      <c r="M82" s="858"/>
      <c r="N82" s="51"/>
    </row>
    <row r="83" spans="1:14">
      <c r="B83" s="89" t="s">
        <v>973</v>
      </c>
      <c r="C83" s="90"/>
      <c r="D83" s="90"/>
      <c r="E83" s="90"/>
      <c r="F83" s="90"/>
      <c r="G83" s="90"/>
      <c r="H83" s="90"/>
      <c r="I83" s="87"/>
      <c r="J83" s="88"/>
      <c r="K83" s="304">
        <v>0.05</v>
      </c>
      <c r="L83" s="857">
        <f>N77*K83</f>
        <v>825.45111718607313</v>
      </c>
      <c r="M83" s="858"/>
      <c r="N83" s="51"/>
    </row>
    <row r="84" spans="1:14" ht="15.75" thickBot="1">
      <c r="B84" s="91" t="s">
        <v>974</v>
      </c>
      <c r="C84" s="92"/>
      <c r="D84" s="92"/>
      <c r="E84" s="92"/>
      <c r="F84" s="92"/>
      <c r="G84" s="92"/>
      <c r="H84" s="92"/>
      <c r="I84" s="93"/>
      <c r="J84" s="94"/>
      <c r="K84" s="305">
        <v>0.05</v>
      </c>
      <c r="L84" s="859">
        <f>N77*K84</f>
        <v>825.45111718607313</v>
      </c>
      <c r="M84" s="860"/>
      <c r="N84" s="51"/>
    </row>
    <row r="85" spans="1:14" ht="15.75" thickBot="1">
      <c r="B85" s="822" t="s">
        <v>953</v>
      </c>
      <c r="C85" s="823"/>
      <c r="D85" s="823"/>
      <c r="E85" s="823"/>
      <c r="F85" s="823"/>
      <c r="G85" s="823"/>
      <c r="H85" s="823"/>
      <c r="I85" s="823"/>
      <c r="J85" s="823"/>
      <c r="K85" s="823"/>
      <c r="L85" s="823"/>
      <c r="M85" s="824"/>
      <c r="N85" s="52">
        <f>L82+L83+L84</f>
        <v>4952.7067031164388</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21461.7290468379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987" t="s">
        <v>944</v>
      </c>
      <c r="D30" s="988"/>
      <c r="E30" s="988"/>
      <c r="F30" s="988"/>
      <c r="G30" s="988"/>
      <c r="H30" s="988"/>
      <c r="I30" s="988"/>
      <c r="J30" s="454"/>
      <c r="K30" s="307"/>
      <c r="L30" s="798" t="s">
        <v>945</v>
      </c>
      <c r="M30" s="799"/>
      <c r="N30" s="71" t="s">
        <v>946</v>
      </c>
    </row>
    <row r="31" spans="1:14" ht="30" customHeight="1" thickBot="1">
      <c r="A31" t="s">
        <v>1845</v>
      </c>
      <c r="B31" s="80" t="s">
        <v>1132</v>
      </c>
      <c r="C31" s="989" t="s">
        <v>2137</v>
      </c>
      <c r="D31" s="990"/>
      <c r="E31" s="990"/>
      <c r="F31" s="990"/>
      <c r="G31" s="990"/>
      <c r="H31" s="990"/>
      <c r="I31" s="990"/>
      <c r="J31" s="990"/>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2020.0640225900497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35379.326579322893</v>
      </c>
      <c r="N48" s="272">
        <f>K48*M48</f>
        <v>38917.259237255188</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5680.3837489210409</v>
      </c>
      <c r="N49" s="272">
        <f>K49*M49</f>
        <v>6532.4413112591965</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479902.87538522546</v>
      </c>
      <c r="N50" s="272">
        <f>K50*M50</f>
        <v>57588.345046227056</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1776.5827117714159</v>
      </c>
      <c r="N51" s="272">
        <f>K51*M51</f>
        <v>3553.1654235428318</v>
      </c>
    </row>
    <row r="52" spans="1:14" ht="15.75" thickBot="1">
      <c r="A52" t="s">
        <v>921</v>
      </c>
      <c r="B52" s="43" t="str">
        <f>VLOOKUP(A52,MATERIALES!A7:D373,3,FALSE)</f>
        <v>Malla para gaviones (2M3)</v>
      </c>
      <c r="C52" s="310"/>
      <c r="D52" s="310"/>
      <c r="E52" s="310"/>
      <c r="F52" s="310"/>
      <c r="G52" s="310"/>
      <c r="H52" s="310"/>
      <c r="I52" s="310"/>
      <c r="J52" s="433" t="str">
        <f>VLOOKUP(A52,MATERIALES!A6:D644,2,FALSE)</f>
        <v>u</v>
      </c>
      <c r="K52" s="126">
        <v>0.5</v>
      </c>
      <c r="L52" s="325"/>
      <c r="M52" s="402">
        <f>VLOOKUP(A52,MATERIALES!A7:D400,4,FALSE)</f>
        <v>187952.67245265291</v>
      </c>
      <c r="N52" s="272">
        <f>K52*M52</f>
        <v>93976.336226326457</v>
      </c>
    </row>
    <row r="53" spans="1:14" ht="15.75" thickBot="1">
      <c r="B53" s="822" t="s">
        <v>953</v>
      </c>
      <c r="C53" s="823"/>
      <c r="D53" s="823"/>
      <c r="E53" s="823"/>
      <c r="F53" s="823"/>
      <c r="G53" s="823"/>
      <c r="H53" s="823"/>
      <c r="I53" s="823"/>
      <c r="J53" s="823"/>
      <c r="K53" s="823"/>
      <c r="L53" s="823"/>
      <c r="M53" s="824"/>
      <c r="N53" s="394">
        <f>SUM(N48:N52)</f>
        <v>200567.54724461073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09">
        <f>VLOOKUP(A58,TRANSPORTE!A1:D117,4,FALSE)</f>
        <v>1234.2754057176401</v>
      </c>
      <c r="M58" s="910"/>
      <c r="N58" s="287">
        <f>K58*L58</f>
        <v>1357.7029462894043</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1357.7029462894043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40401.280451800994</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244346.5946652912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48869.318933058239</v>
      </c>
      <c r="M82" s="858"/>
      <c r="N82" s="51"/>
    </row>
    <row r="83" spans="1:14">
      <c r="B83" s="89" t="s">
        <v>973</v>
      </c>
      <c r="C83" s="90"/>
      <c r="D83" s="90"/>
      <c r="E83" s="90"/>
      <c r="F83" s="90"/>
      <c r="G83" s="90"/>
      <c r="H83" s="90"/>
      <c r="I83" s="87"/>
      <c r="J83" s="88"/>
      <c r="K83" s="304">
        <v>0.05</v>
      </c>
      <c r="L83" s="857">
        <f>N77*K83</f>
        <v>12217.32973326456</v>
      </c>
      <c r="M83" s="858"/>
      <c r="N83" s="51"/>
    </row>
    <row r="84" spans="1:14" ht="15.75" thickBot="1">
      <c r="B84" s="91" t="s">
        <v>974</v>
      </c>
      <c r="C84" s="92"/>
      <c r="D84" s="92"/>
      <c r="E84" s="92"/>
      <c r="F84" s="92"/>
      <c r="G84" s="92"/>
      <c r="H84" s="92"/>
      <c r="I84" s="93"/>
      <c r="J84" s="94"/>
      <c r="K84" s="305">
        <v>0.05</v>
      </c>
      <c r="L84" s="859">
        <f>N77*K84</f>
        <v>12217.32973326456</v>
      </c>
      <c r="M84" s="860"/>
      <c r="N84" s="51"/>
    </row>
    <row r="85" spans="1:14" ht="15.75" thickBot="1">
      <c r="B85" s="822" t="s">
        <v>953</v>
      </c>
      <c r="C85" s="823"/>
      <c r="D85" s="823"/>
      <c r="E85" s="823"/>
      <c r="F85" s="823"/>
      <c r="G85" s="823"/>
      <c r="H85" s="823"/>
      <c r="I85" s="823"/>
      <c r="J85" s="823"/>
      <c r="K85" s="823"/>
      <c r="L85" s="823"/>
      <c r="M85" s="824"/>
      <c r="N85" s="52">
        <f>L82+L83+L84</f>
        <v>73303.978399587359</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317650.57306487858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987" t="s">
        <v>944</v>
      </c>
      <c r="D30" s="988"/>
      <c r="E30" s="988"/>
      <c r="F30" s="988"/>
      <c r="G30" s="988"/>
      <c r="H30" s="988"/>
      <c r="I30" s="988"/>
      <c r="J30" s="454"/>
      <c r="K30" s="307"/>
      <c r="L30" s="798" t="s">
        <v>945</v>
      </c>
      <c r="M30" s="799"/>
      <c r="N30" s="71" t="s">
        <v>946</v>
      </c>
    </row>
    <row r="31" spans="1:14" ht="27" customHeight="1" thickBot="1">
      <c r="A31" t="s">
        <v>1845</v>
      </c>
      <c r="B31" s="80" t="s">
        <v>1133</v>
      </c>
      <c r="C31" s="989" t="s">
        <v>2138</v>
      </c>
      <c r="D31" s="990"/>
      <c r="E31" s="990"/>
      <c r="F31" s="990"/>
      <c r="G31" s="990"/>
      <c r="H31" s="990"/>
      <c r="I31" s="990"/>
      <c r="J31" s="990"/>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2020.0640225900497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35379.326579322893</v>
      </c>
      <c r="N48" s="272">
        <f>K48*M48</f>
        <v>38917.259237255188</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5680.3837489210409</v>
      </c>
      <c r="N49" s="272">
        <f>K49*M49</f>
        <v>6532.4413112591965</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479902.87538522546</v>
      </c>
      <c r="N50" s="272">
        <f>K50*M50</f>
        <v>57588.345046227056</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1776.5827117714159</v>
      </c>
      <c r="N51" s="272">
        <f>K51*M51</f>
        <v>3553.1654235428318</v>
      </c>
    </row>
    <row r="52" spans="1:14" ht="15.75" thickBot="1">
      <c r="A52" t="s">
        <v>925</v>
      </c>
      <c r="B52" s="43" t="str">
        <f>VLOOKUP(A52,MATERIALES!A7:D373,3,FALSE)</f>
        <v>Malla Ciclónica Para Gaviones Galvanizada Aleación Zn-5A1-Mm Cal 12 (2M3)</v>
      </c>
      <c r="C52" s="310"/>
      <c r="D52" s="310"/>
      <c r="E52" s="310"/>
      <c r="F52" s="310"/>
      <c r="G52" s="310"/>
      <c r="H52" s="310"/>
      <c r="I52" s="310"/>
      <c r="J52" s="433" t="str">
        <f>VLOOKUP(A52,MATERIALES!A6:D644,2,FALSE)</f>
        <v>u</v>
      </c>
      <c r="K52" s="126">
        <v>0.5</v>
      </c>
      <c r="L52" s="325"/>
      <c r="M52" s="402">
        <f>VLOOKUP(A52,MATERIALES!A7:D400,4,FALSE)</f>
        <v>110963.10677707494</v>
      </c>
      <c r="N52" s="272">
        <f>K52*M52</f>
        <v>55481.553388537468</v>
      </c>
    </row>
    <row r="53" spans="1:14" ht="15.75" thickBot="1">
      <c r="B53" s="822" t="s">
        <v>953</v>
      </c>
      <c r="C53" s="823"/>
      <c r="D53" s="823"/>
      <c r="E53" s="823"/>
      <c r="F53" s="823"/>
      <c r="G53" s="823"/>
      <c r="H53" s="823"/>
      <c r="I53" s="823"/>
      <c r="J53" s="823"/>
      <c r="K53" s="823"/>
      <c r="L53" s="823"/>
      <c r="M53" s="824"/>
      <c r="N53" s="394">
        <f>SUM(N48:N52)</f>
        <v>162072.76440682175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09">
        <f>VLOOKUP(A58,TRANSPORTE!A1:D117,4,FALSE)</f>
        <v>1234.2754057176401</v>
      </c>
      <c r="M58" s="910"/>
      <c r="N58" s="287">
        <f>K58*L58</f>
        <v>1357.7029462894043</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1357.7029462894043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40401.280451800994</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205851.81182750221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41170.362365500449</v>
      </c>
      <c r="M82" s="858"/>
      <c r="N82" s="51"/>
    </row>
    <row r="83" spans="1:14">
      <c r="B83" s="89" t="s">
        <v>973</v>
      </c>
      <c r="C83" s="90"/>
      <c r="D83" s="90"/>
      <c r="E83" s="90"/>
      <c r="F83" s="90"/>
      <c r="G83" s="90"/>
      <c r="H83" s="90"/>
      <c r="I83" s="87"/>
      <c r="J83" s="88"/>
      <c r="K83" s="304">
        <v>0.05</v>
      </c>
      <c r="L83" s="857">
        <f>N77*K83</f>
        <v>10292.590591375112</v>
      </c>
      <c r="M83" s="858"/>
      <c r="N83" s="51"/>
    </row>
    <row r="84" spans="1:14" ht="15.75" thickBot="1">
      <c r="B84" s="91" t="s">
        <v>974</v>
      </c>
      <c r="C84" s="92"/>
      <c r="D84" s="92"/>
      <c r="E84" s="92"/>
      <c r="F84" s="92"/>
      <c r="G84" s="92"/>
      <c r="H84" s="92"/>
      <c r="I84" s="93"/>
      <c r="J84" s="94"/>
      <c r="K84" s="305">
        <v>0.05</v>
      </c>
      <c r="L84" s="859">
        <f>N77*K84</f>
        <v>10292.590591375112</v>
      </c>
      <c r="M84" s="860"/>
      <c r="N84" s="51"/>
    </row>
    <row r="85" spans="1:14" ht="15.75" thickBot="1">
      <c r="B85" s="822" t="s">
        <v>953</v>
      </c>
      <c r="C85" s="823"/>
      <c r="D85" s="823"/>
      <c r="E85" s="823"/>
      <c r="F85" s="823"/>
      <c r="G85" s="823"/>
      <c r="H85" s="823"/>
      <c r="I85" s="823"/>
      <c r="J85" s="823"/>
      <c r="K85" s="823"/>
      <c r="L85" s="823"/>
      <c r="M85" s="824"/>
      <c r="N85" s="52">
        <f>L82+L83+L84</f>
        <v>61755.543548250673</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267607.3553757529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987" t="s">
        <v>944</v>
      </c>
      <c r="D30" s="988"/>
      <c r="E30" s="988"/>
      <c r="F30" s="988"/>
      <c r="G30" s="988"/>
      <c r="H30" s="988"/>
      <c r="I30" s="988"/>
      <c r="J30" s="454"/>
      <c r="K30" s="307"/>
      <c r="L30" s="798" t="s">
        <v>945</v>
      </c>
      <c r="M30" s="799"/>
      <c r="N30" s="71" t="s">
        <v>946</v>
      </c>
    </row>
    <row r="31" spans="1:14" ht="27" customHeight="1" thickBot="1">
      <c r="A31" t="s">
        <v>1845</v>
      </c>
      <c r="B31" s="80" t="s">
        <v>1680</v>
      </c>
      <c r="C31" s="989" t="s">
        <v>2139</v>
      </c>
      <c r="D31" s="990"/>
      <c r="E31" s="990"/>
      <c r="F31" s="990"/>
      <c r="G31" s="990"/>
      <c r="H31" s="990"/>
      <c r="I31" s="990"/>
      <c r="J31" s="990"/>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2020.0640225900497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35379.326579322893</v>
      </c>
      <c r="N48" s="272">
        <f>K48*M48</f>
        <v>38917.259237255188</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5680.3837489210409</v>
      </c>
      <c r="N49" s="272">
        <f>K49*M49</f>
        <v>6532.4413112591965</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479902.87538522546</v>
      </c>
      <c r="N50" s="272">
        <f>K50*M50</f>
        <v>57588.345046227056</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1776.5827117714159</v>
      </c>
      <c r="N51" s="272">
        <f>K51*M51</f>
        <v>3553.1654235428318</v>
      </c>
    </row>
    <row r="52" spans="1:14" ht="15.75" thickBot="1">
      <c r="A52" t="s">
        <v>927</v>
      </c>
      <c r="B52" s="43" t="str">
        <f>VLOOKUP(A52,MATERIALES!A7:D373,3,FALSE)</f>
        <v>Malla Ciclónica Para Gaviones Galvanizada Y Plastificada Con Pvc Cal 12 (2M3)</v>
      </c>
      <c r="C52" s="310"/>
      <c r="D52" s="310"/>
      <c r="E52" s="310"/>
      <c r="F52" s="310"/>
      <c r="G52" s="310"/>
      <c r="H52" s="310"/>
      <c r="I52" s="310"/>
      <c r="J52" s="433" t="str">
        <f>VLOOKUP(A52,MATERIALES!A6:D644,2,FALSE)</f>
        <v>u</v>
      </c>
      <c r="K52" s="126">
        <v>0.5</v>
      </c>
      <c r="L52" s="325"/>
      <c r="M52" s="402">
        <f>VLOOKUP(A52,MATERIALES!A7:D400,4,FALSE)</f>
        <v>119377.03945014279</v>
      </c>
      <c r="N52" s="272">
        <f>K52*M52</f>
        <v>59688.519725071397</v>
      </c>
    </row>
    <row r="53" spans="1:14" ht="15.75" thickBot="1">
      <c r="B53" s="822" t="s">
        <v>953</v>
      </c>
      <c r="C53" s="823"/>
      <c r="D53" s="823"/>
      <c r="E53" s="823"/>
      <c r="F53" s="823"/>
      <c r="G53" s="823"/>
      <c r="H53" s="823"/>
      <c r="I53" s="823"/>
      <c r="J53" s="823"/>
      <c r="K53" s="823"/>
      <c r="L53" s="823"/>
      <c r="M53" s="824"/>
      <c r="N53" s="394">
        <f>SUM(N48:N52)</f>
        <v>166279.73074335567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09">
        <f>VLOOKUP(A58,TRANSPORTE!A1:D117,4,FALSE)</f>
        <v>1234.2754057176401</v>
      </c>
      <c r="M58" s="910"/>
      <c r="N58" s="287">
        <f>K58*L58</f>
        <v>1357.7029462894043</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1357.7029462894043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40401.280451800994</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210058.77816403614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42011.755632807231</v>
      </c>
      <c r="M82" s="858"/>
      <c r="N82" s="51"/>
    </row>
    <row r="83" spans="1:14">
      <c r="B83" s="89" t="s">
        <v>973</v>
      </c>
      <c r="C83" s="90"/>
      <c r="D83" s="90"/>
      <c r="E83" s="90"/>
      <c r="F83" s="90"/>
      <c r="G83" s="90"/>
      <c r="H83" s="90"/>
      <c r="I83" s="87"/>
      <c r="J83" s="88"/>
      <c r="K83" s="304">
        <v>0.05</v>
      </c>
      <c r="L83" s="857">
        <f>N77*K83</f>
        <v>10502.938908201808</v>
      </c>
      <c r="M83" s="858"/>
      <c r="N83" s="51"/>
    </row>
    <row r="84" spans="1:14" ht="15.75" thickBot="1">
      <c r="B84" s="91" t="s">
        <v>974</v>
      </c>
      <c r="C84" s="92"/>
      <c r="D84" s="92"/>
      <c r="E84" s="92"/>
      <c r="F84" s="92"/>
      <c r="G84" s="92"/>
      <c r="H84" s="92"/>
      <c r="I84" s="93"/>
      <c r="J84" s="94"/>
      <c r="K84" s="305">
        <v>0.05</v>
      </c>
      <c r="L84" s="859">
        <f>N77*K84</f>
        <v>10502.938908201808</v>
      </c>
      <c r="M84" s="860"/>
      <c r="N84" s="51"/>
    </row>
    <row r="85" spans="1:14" ht="15.75" thickBot="1">
      <c r="B85" s="822" t="s">
        <v>953</v>
      </c>
      <c r="C85" s="823"/>
      <c r="D85" s="823"/>
      <c r="E85" s="823"/>
      <c r="F85" s="823"/>
      <c r="G85" s="823"/>
      <c r="H85" s="823"/>
      <c r="I85" s="823"/>
      <c r="J85" s="823"/>
      <c r="K85" s="823"/>
      <c r="L85" s="823"/>
      <c r="M85" s="824"/>
      <c r="N85" s="52">
        <f>L82+L83+L84</f>
        <v>63017.633449210851</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273076.41161324701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987" t="s">
        <v>944</v>
      </c>
      <c r="D30" s="988"/>
      <c r="E30" s="988"/>
      <c r="F30" s="988"/>
      <c r="G30" s="988"/>
      <c r="H30" s="988"/>
      <c r="I30" s="988"/>
      <c r="J30" s="454"/>
      <c r="K30" s="307"/>
      <c r="L30" s="798" t="s">
        <v>945</v>
      </c>
      <c r="M30" s="799"/>
      <c r="N30" s="71" t="s">
        <v>946</v>
      </c>
    </row>
    <row r="31" spans="1:14" ht="28.5" customHeight="1" thickBot="1">
      <c r="A31" t="s">
        <v>1845</v>
      </c>
      <c r="B31" s="80" t="s">
        <v>1681</v>
      </c>
      <c r="C31" s="989" t="s">
        <v>2140</v>
      </c>
      <c r="D31" s="990"/>
      <c r="E31" s="990"/>
      <c r="F31" s="990"/>
      <c r="G31" s="990"/>
      <c r="H31" s="990"/>
      <c r="I31" s="990"/>
      <c r="J31" s="990"/>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2020.0640225900497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35379.326579322893</v>
      </c>
      <c r="N48" s="272">
        <f>K48*M48</f>
        <v>38917.259237255188</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5680.3837489210409</v>
      </c>
      <c r="N49" s="272">
        <f>K49*M49</f>
        <v>6532.4413112591965</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479902.87538522546</v>
      </c>
      <c r="N50" s="272">
        <f>K50*M50</f>
        <v>57588.345046227056</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1776.5827117714159</v>
      </c>
      <c r="N51" s="272">
        <f>K51*M51</f>
        <v>3553.1654235428318</v>
      </c>
    </row>
    <row r="52" spans="1:14" ht="15.75" thickBot="1">
      <c r="A52" t="s">
        <v>929</v>
      </c>
      <c r="B52" s="43" t="str">
        <f>VLOOKUP(A52,MATERIALES!A7:D373,3,FALSE)</f>
        <v>Malla Ciclónica Para Gaviones Galvanizada Aleación Zn-5A1-Mm Y Plastificada Pvc Cal 12 (2M3)</v>
      </c>
      <c r="C52" s="310"/>
      <c r="D52" s="310"/>
      <c r="E52" s="310"/>
      <c r="F52" s="310"/>
      <c r="G52" s="310"/>
      <c r="H52" s="310"/>
      <c r="I52" s="310"/>
      <c r="J52" s="433" t="str">
        <f>VLOOKUP(A52,MATERIALES!A6:D644,2,FALSE)</f>
        <v>u</v>
      </c>
      <c r="K52" s="126">
        <v>0.5</v>
      </c>
      <c r="L52" s="325"/>
      <c r="M52" s="402">
        <f>VLOOKUP(A52,MATERIALES!A7:D400,4,FALSE)</f>
        <v>123484.1651696262</v>
      </c>
      <c r="N52" s="272">
        <f>K52*M52</f>
        <v>61742.082584813099</v>
      </c>
    </row>
    <row r="53" spans="1:14" ht="15.75" thickBot="1">
      <c r="B53" s="822" t="s">
        <v>953</v>
      </c>
      <c r="C53" s="823"/>
      <c r="D53" s="823"/>
      <c r="E53" s="823"/>
      <c r="F53" s="823"/>
      <c r="G53" s="823"/>
      <c r="H53" s="823"/>
      <c r="I53" s="823"/>
      <c r="J53" s="823"/>
      <c r="K53" s="823"/>
      <c r="L53" s="823"/>
      <c r="M53" s="824"/>
      <c r="N53" s="394">
        <f>SUM(N48:N52)</f>
        <v>168333.29360309738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09">
        <f>VLOOKUP(A58,TRANSPORTE!A1:D117,4,FALSE)</f>
        <v>1234.2754057176401</v>
      </c>
      <c r="M58" s="910"/>
      <c r="N58" s="287">
        <f>K58*L58</f>
        <v>1357.7029462894043</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1357.7029462894043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40401.280451800994</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212112.34102377784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42422.468204755569</v>
      </c>
      <c r="M82" s="858"/>
      <c r="N82" s="51"/>
    </row>
    <row r="83" spans="1:14">
      <c r="B83" s="89" t="s">
        <v>973</v>
      </c>
      <c r="C83" s="90"/>
      <c r="D83" s="90"/>
      <c r="E83" s="90"/>
      <c r="F83" s="90"/>
      <c r="G83" s="90"/>
      <c r="H83" s="90"/>
      <c r="I83" s="87"/>
      <c r="J83" s="88"/>
      <c r="K83" s="304">
        <v>0.05</v>
      </c>
      <c r="L83" s="857">
        <f>N77*K83</f>
        <v>10605.617051188892</v>
      </c>
      <c r="M83" s="858"/>
      <c r="N83" s="51"/>
    </row>
    <row r="84" spans="1:14" ht="15.75" thickBot="1">
      <c r="B84" s="91" t="s">
        <v>974</v>
      </c>
      <c r="C84" s="92"/>
      <c r="D84" s="92"/>
      <c r="E84" s="92"/>
      <c r="F84" s="92"/>
      <c r="G84" s="92"/>
      <c r="H84" s="92"/>
      <c r="I84" s="93"/>
      <c r="J84" s="94"/>
      <c r="K84" s="305">
        <v>0.05</v>
      </c>
      <c r="L84" s="859">
        <f>N77*K84</f>
        <v>10605.617051188892</v>
      </c>
      <c r="M84" s="860"/>
      <c r="N84" s="51"/>
    </row>
    <row r="85" spans="1:14" ht="15.75" thickBot="1">
      <c r="B85" s="822" t="s">
        <v>953</v>
      </c>
      <c r="C85" s="823"/>
      <c r="D85" s="823"/>
      <c r="E85" s="823"/>
      <c r="F85" s="823"/>
      <c r="G85" s="823"/>
      <c r="H85" s="823"/>
      <c r="I85" s="823"/>
      <c r="J85" s="823"/>
      <c r="K85" s="823"/>
      <c r="L85" s="823"/>
      <c r="M85" s="824"/>
      <c r="N85" s="52">
        <f>L82+L83+L84</f>
        <v>63633.702307133353</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275746.0433309112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1682</v>
      </c>
      <c r="C31" s="81" t="s">
        <v>2141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257</v>
      </c>
      <c r="B36" s="871" t="str">
        <f>VLOOKUP(A36,EQUIPOS!A6:D154,3,FALSE)</f>
        <v>Mezcladora de concreto 1 bulto</v>
      </c>
      <c r="C36" s="872"/>
      <c r="D36" s="872"/>
      <c r="E36" s="872"/>
      <c r="F36" s="872"/>
      <c r="G36" s="872"/>
      <c r="H36" s="873"/>
      <c r="I36" s="267"/>
      <c r="J36" s="268"/>
      <c r="K36" s="269">
        <f>VLOOKUP(A36,EQUIPOS!A6:D163,4,FALSE)</f>
        <v>6878.2132560400814</v>
      </c>
      <c r="L36" s="270"/>
      <c r="M36" s="336">
        <v>1</v>
      </c>
      <c r="N36" s="272">
        <f>K36*M36</f>
        <v>6878.2132560400814</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3373.3390225900498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10251.552278630132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55280.197780192029</v>
      </c>
      <c r="N48" s="272">
        <f t="shared" ref="N48:N53" si="0">K48*M48</f>
        <v>27861.219681216782</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2" t="str">
        <f>VLOOKUP(A49,MATERIALES!A5:D641,2,FALSE)</f>
        <v>m2</v>
      </c>
      <c r="K49" s="397">
        <v>2</v>
      </c>
      <c r="L49" s="421"/>
      <c r="M49" s="402">
        <f>VLOOKUP(A49,MATERIALES!A6:D397,4,FALSE)</f>
        <v>1776.5827117714159</v>
      </c>
      <c r="N49" s="272">
        <f t="shared" si="0"/>
        <v>3553.1654235428318</v>
      </c>
    </row>
    <row r="50" spans="1:14">
      <c r="A50" s="163" t="s">
        <v>774</v>
      </c>
      <c r="B50" s="43" t="str">
        <f>VLOOKUP(A50,MATERIALES!A6:D373,3,FALSE)</f>
        <v>Agua</v>
      </c>
      <c r="C50" s="425"/>
      <c r="D50" s="425"/>
      <c r="E50" s="425"/>
      <c r="F50" s="425"/>
      <c r="G50" s="425"/>
      <c r="H50" s="425"/>
      <c r="I50" s="425"/>
      <c r="J50" s="312" t="str">
        <f>VLOOKUP(A50,MATERIALES!A6:D642,2,FALSE)</f>
        <v>lt</v>
      </c>
      <c r="K50" s="397">
        <v>111</v>
      </c>
      <c r="L50" s="421"/>
      <c r="M50" s="402">
        <f>VLOOKUP(A50,MATERIALES!A6:D398,4,FALSE)</f>
        <v>48.278039394701032</v>
      </c>
      <c r="N50" s="272">
        <f t="shared" si="0"/>
        <v>5358.8623728118146</v>
      </c>
    </row>
    <row r="51" spans="1:14">
      <c r="A51" s="163" t="s">
        <v>598</v>
      </c>
      <c r="B51" s="43" t="str">
        <f>VLOOKUP(A51,MATERIALES!A6:D373,3,FALSE)</f>
        <v>Piedra para concreto ciclópeo (rajón o canto rodado)</v>
      </c>
      <c r="C51" s="425"/>
      <c r="D51" s="425"/>
      <c r="E51" s="425"/>
      <c r="F51" s="425"/>
      <c r="G51" s="425"/>
      <c r="H51" s="425"/>
      <c r="I51" s="425"/>
      <c r="J51" s="312" t="str">
        <f>VLOOKUP(A51,MATERIALES!A6:D643,2,FALSE)</f>
        <v>m3</v>
      </c>
      <c r="K51" s="397">
        <v>0.4</v>
      </c>
      <c r="L51" s="421"/>
      <c r="M51" s="402">
        <f>VLOOKUP(A51,MATERIALES!A6:D399,4,FALSE)</f>
        <v>35379.326579322893</v>
      </c>
      <c r="N51" s="272">
        <f t="shared" si="0"/>
        <v>14151.730631729159</v>
      </c>
    </row>
    <row r="52" spans="1:14">
      <c r="A52" t="s">
        <v>802</v>
      </c>
      <c r="B52" s="320" t="str">
        <f>VLOOKUP(A52,MATERIALES!A7:D373,3,FALSE)</f>
        <v>Arena lavada</v>
      </c>
      <c r="C52" s="47"/>
      <c r="D52" s="47"/>
      <c r="E52" s="47"/>
      <c r="F52" s="47"/>
      <c r="G52" s="47"/>
      <c r="H52" s="47"/>
      <c r="I52" s="47"/>
      <c r="J52" s="312" t="str">
        <f>VLOOKUP(A52,MATERIALES!A6:D644,2,FALSE)</f>
        <v>m3</v>
      </c>
      <c r="K52" s="169">
        <v>0.378</v>
      </c>
      <c r="L52" s="318"/>
      <c r="M52" s="426">
        <f>VLOOKUP(A52,MATERIALES!A7:D400,4,FALSE)</f>
        <v>56754.33638766381</v>
      </c>
      <c r="N52" s="273">
        <f t="shared" si="0"/>
        <v>21453.139154536919</v>
      </c>
    </row>
    <row r="53" spans="1:14">
      <c r="A53" t="s">
        <v>804</v>
      </c>
      <c r="B53" s="168" t="str">
        <f>VLOOKUP(A53,MATERIALES!A8:D373,3,FALSE)</f>
        <v>Cemento gris</v>
      </c>
      <c r="C53" s="317"/>
      <c r="D53" s="317"/>
      <c r="E53" s="317"/>
      <c r="F53" s="317"/>
      <c r="G53" s="317"/>
      <c r="H53" s="317"/>
      <c r="I53" s="317"/>
      <c r="J53" s="312" t="str">
        <f>VLOOKUP(A53,MATERIALES!A7:D645,2,FALSE)</f>
        <v>kg</v>
      </c>
      <c r="K53" s="44">
        <v>156</v>
      </c>
      <c r="L53" s="318"/>
      <c r="M53" s="426">
        <f>VLOOKUP(A53,MATERIALES!A8:D401,4,FALSE)</f>
        <v>603.70713882628502</v>
      </c>
      <c r="N53" s="273">
        <f t="shared" si="0"/>
        <v>94178.313656900456</v>
      </c>
    </row>
    <row r="54" spans="1:14">
      <c r="B54" s="320"/>
      <c r="C54" s="317"/>
      <c r="D54" s="317"/>
      <c r="E54" s="317"/>
      <c r="F54" s="317"/>
      <c r="G54" s="317"/>
      <c r="H54" s="317"/>
      <c r="I54" s="317"/>
      <c r="J54" s="311"/>
      <c r="K54" s="44"/>
      <c r="L54" s="318"/>
      <c r="M54" s="426"/>
      <c r="N54" s="273"/>
    </row>
    <row r="55" spans="1:14" ht="15.75" thickBot="1">
      <c r="B55" s="911" t="s">
        <v>953</v>
      </c>
      <c r="C55" s="865"/>
      <c r="D55" s="865"/>
      <c r="E55" s="865"/>
      <c r="F55" s="865"/>
      <c r="G55" s="865"/>
      <c r="H55" s="865"/>
      <c r="I55" s="865"/>
      <c r="J55" s="865"/>
      <c r="K55" s="865"/>
      <c r="L55" s="865"/>
      <c r="M55" s="866"/>
      <c r="N55" s="104">
        <f>SUM(N48:N54)</f>
        <v>166556.43092073797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1311</v>
      </c>
      <c r="B60" s="46" t="str">
        <f>VLOOKUP(A60,TRANSPORTE!A1:D117,3,FALSE)</f>
        <v>Transporte de piedra para gaviones</v>
      </c>
      <c r="C60" s="317"/>
      <c r="D60" s="317"/>
      <c r="E60" s="317"/>
      <c r="F60" s="317"/>
      <c r="G60" s="317"/>
      <c r="H60" s="311" t="s">
        <v>339</v>
      </c>
      <c r="I60" s="279">
        <v>0.4</v>
      </c>
      <c r="J60" s="286">
        <v>1</v>
      </c>
      <c r="K60" s="279">
        <f>I60*J60</f>
        <v>0.4</v>
      </c>
      <c r="L60" s="909">
        <f>VLOOKUP(A60,TRANSPORTE!A1:D117,4,FALSE)</f>
        <v>1234.2754057176401</v>
      </c>
      <c r="M60" s="910"/>
      <c r="N60" s="287">
        <f>K60*L60</f>
        <v>493.71016228705605</v>
      </c>
    </row>
    <row r="61" spans="1:14">
      <c r="A61" t="s">
        <v>1229</v>
      </c>
      <c r="B61" s="46" t="str">
        <f>VLOOKUP(A61,TRANSPORTE!A1:D117,3,FALSE)</f>
        <v>Transporte de arena</v>
      </c>
      <c r="C61" s="47"/>
      <c r="D61" s="47"/>
      <c r="E61" s="47"/>
      <c r="F61" s="47"/>
      <c r="G61" s="47"/>
      <c r="H61" s="311" t="s">
        <v>339</v>
      </c>
      <c r="I61" s="279">
        <v>0.378</v>
      </c>
      <c r="J61" s="286">
        <v>1</v>
      </c>
      <c r="K61" s="279">
        <f>I61*J61</f>
        <v>0.378</v>
      </c>
      <c r="L61" s="909">
        <f>VLOOKUP(A61,TRANSPORTE!A1:D117,4,FALSE)</f>
        <v>1234.2754057176401</v>
      </c>
      <c r="M61" s="910"/>
      <c r="N61" s="287">
        <f t="shared" ref="N61:N62" si="1">K61*L61</f>
        <v>466.55610336126796</v>
      </c>
    </row>
    <row r="62" spans="1:14">
      <c r="A62" t="s">
        <v>1281</v>
      </c>
      <c r="B62" s="46" t="str">
        <f>VLOOKUP(A62,TRANSPORTE!A1:D117,3,FALSE)</f>
        <v>Transporte de material triturado</v>
      </c>
      <c r="C62" s="47"/>
      <c r="D62" s="47"/>
      <c r="E62" s="47"/>
      <c r="F62" s="47"/>
      <c r="G62" s="47"/>
      <c r="H62" s="311" t="s">
        <v>339</v>
      </c>
      <c r="I62" s="279">
        <v>0.504</v>
      </c>
      <c r="J62" s="286">
        <v>1</v>
      </c>
      <c r="K62" s="279">
        <f>I62*J62</f>
        <v>0.504</v>
      </c>
      <c r="L62" s="909">
        <f>VLOOKUP(A62,TRANSPORTE!A1:D117,4,FALSE)</f>
        <v>1234.2754057176401</v>
      </c>
      <c r="M62" s="910"/>
      <c r="N62" s="287">
        <f t="shared" si="1"/>
        <v>622.07480448169065</v>
      </c>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1582.3410701300145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4" t="s">
        <v>19</v>
      </c>
      <c r="B71" s="49" t="str">
        <f>VLOOKUP(A71,'MANO DE OBRA'!A8:D68,3,FALSE)</f>
        <v>Obrero (8)</v>
      </c>
      <c r="C71" s="47"/>
      <c r="D71" s="47"/>
      <c r="E71" s="47"/>
      <c r="F71" s="47"/>
      <c r="G71" s="47"/>
      <c r="H71" s="47"/>
      <c r="I71" s="292">
        <f>K71/J71*100</f>
        <v>234080.00000000003</v>
      </c>
      <c r="J71" s="293">
        <v>185</v>
      </c>
      <c r="K71" s="294">
        <f>VLOOKUP(A71,'MANO DE OBRA'!A8:D99,4,FALSE)</f>
        <v>433048</v>
      </c>
      <c r="L71" s="50"/>
      <c r="M71" s="434">
        <v>8</v>
      </c>
      <c r="N71" s="395">
        <f>K71/M71</f>
        <v>54131</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67466.780451800994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245857.10472129911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49171.420944259822</v>
      </c>
      <c r="M84" s="858"/>
      <c r="N84" s="51"/>
    </row>
    <row r="85" spans="1:14">
      <c r="B85" s="89" t="s">
        <v>973</v>
      </c>
      <c r="C85" s="90"/>
      <c r="D85" s="90"/>
      <c r="E85" s="90"/>
      <c r="F85" s="90"/>
      <c r="G85" s="90"/>
      <c r="H85" s="90"/>
      <c r="I85" s="87"/>
      <c r="J85" s="88"/>
      <c r="K85" s="304">
        <v>0.05</v>
      </c>
      <c r="L85" s="857">
        <f>N79*K85</f>
        <v>12292.855236064956</v>
      </c>
      <c r="M85" s="858"/>
      <c r="N85" s="51"/>
    </row>
    <row r="86" spans="1:14" ht="15.75" thickBot="1">
      <c r="B86" s="91" t="s">
        <v>974</v>
      </c>
      <c r="C86" s="92"/>
      <c r="D86" s="92"/>
      <c r="E86" s="92"/>
      <c r="F86" s="92"/>
      <c r="G86" s="92"/>
      <c r="H86" s="92"/>
      <c r="I86" s="93"/>
      <c r="J86" s="94"/>
      <c r="K86" s="305">
        <v>0.05</v>
      </c>
      <c r="L86" s="859">
        <f>N79*K86</f>
        <v>12292.855236064956</v>
      </c>
      <c r="M86" s="860"/>
      <c r="N86" s="51"/>
    </row>
    <row r="87" spans="1:14" ht="15.75" thickBot="1">
      <c r="B87" s="822" t="s">
        <v>953</v>
      </c>
      <c r="C87" s="823"/>
      <c r="D87" s="823"/>
      <c r="E87" s="823"/>
      <c r="F87" s="823"/>
      <c r="G87" s="823"/>
      <c r="H87" s="823"/>
      <c r="I87" s="823"/>
      <c r="J87" s="823"/>
      <c r="K87" s="823"/>
      <c r="L87" s="823"/>
      <c r="M87" s="824"/>
      <c r="N87" s="52">
        <f>L84+L85+L86</f>
        <v>73757.131416389733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319614.23613768886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1134</v>
      </c>
      <c r="C31" s="81" t="s">
        <v>2142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1345.39621807204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1345.39621807204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0.5</v>
      </c>
      <c r="L48" s="267"/>
      <c r="M48" s="402">
        <f>VLOOKUP(A48,MATERIALES!A5:D396,4,FALSE)</f>
        <v>1670.6781373129634</v>
      </c>
      <c r="N48" s="272">
        <f>K48*M48</f>
        <v>835.33906865648169</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1.01</v>
      </c>
      <c r="L49" s="421"/>
      <c r="M49" s="402">
        <f>VLOOKUP(A49,MATERIALES!A6:D397,4,FALSE)</f>
        <v>394319.17878588784</v>
      </c>
      <c r="N49" s="272">
        <f>K49*M49</f>
        <v>398262.37057374674</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1776.5827117714159</v>
      </c>
      <c r="N50" s="272">
        <f>K50*M50</f>
        <v>532.97481353142473</v>
      </c>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c r="B54" s="320"/>
      <c r="C54" s="317"/>
      <c r="D54" s="317"/>
      <c r="E54" s="317"/>
      <c r="F54" s="317"/>
      <c r="G54" s="317"/>
      <c r="H54" s="317"/>
      <c r="I54" s="317"/>
      <c r="J54" s="311"/>
      <c r="K54" s="44"/>
      <c r="L54" s="318"/>
      <c r="M54" s="426"/>
      <c r="N54" s="273"/>
    </row>
    <row r="55" spans="1:14" ht="15.75" thickBot="1">
      <c r="B55" s="911" t="s">
        <v>953</v>
      </c>
      <c r="C55" s="865"/>
      <c r="D55" s="865"/>
      <c r="E55" s="865"/>
      <c r="F55" s="865"/>
      <c r="G55" s="865"/>
      <c r="H55" s="865"/>
      <c r="I55" s="865"/>
      <c r="J55" s="865"/>
      <c r="K55" s="865"/>
      <c r="L55" s="865"/>
      <c r="M55" s="866"/>
      <c r="N55" s="104">
        <f>SUM(N48:N54)</f>
        <v>399630.68445593468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1239</v>
      </c>
      <c r="B60" s="46" t="str">
        <f>VLOOKUP(A60,TRANSPORTE!A1:D117,3,FALSE)</f>
        <v>Transporte de concreto</v>
      </c>
      <c r="C60" s="317"/>
      <c r="D60" s="317"/>
      <c r="E60" s="317"/>
      <c r="F60" s="317"/>
      <c r="G60" s="317"/>
      <c r="H60" s="311" t="s">
        <v>339</v>
      </c>
      <c r="I60" s="279">
        <v>1.01</v>
      </c>
      <c r="J60" s="286">
        <v>1</v>
      </c>
      <c r="K60" s="279">
        <f>I60*J60</f>
        <v>1.01</v>
      </c>
      <c r="L60" s="909">
        <f>VLOOKUP(A60,TRANSPORTE!A1:D117,4,FALSE)</f>
        <v>1851.4131085764604</v>
      </c>
      <c r="M60" s="910"/>
      <c r="N60" s="287">
        <f>K60*L60</f>
        <v>1869.927239662225</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1869.927239662225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4"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v>
      </c>
      <c r="N71" s="395">
        <f>K71/M71</f>
        <v>16239.3</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26907.924361440797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429753.93227510975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85950.786455021953</v>
      </c>
      <c r="M84" s="858"/>
      <c r="N84" s="51"/>
    </row>
    <row r="85" spans="1:14">
      <c r="B85" s="89" t="s">
        <v>973</v>
      </c>
      <c r="C85" s="90"/>
      <c r="D85" s="90"/>
      <c r="E85" s="90"/>
      <c r="F85" s="90"/>
      <c r="G85" s="90"/>
      <c r="H85" s="90"/>
      <c r="I85" s="87"/>
      <c r="J85" s="88"/>
      <c r="K85" s="304">
        <v>0.05</v>
      </c>
      <c r="L85" s="857">
        <f>N79*K85</f>
        <v>21487.696613755488</v>
      </c>
      <c r="M85" s="858"/>
      <c r="N85" s="51"/>
    </row>
    <row r="86" spans="1:14" ht="15.75" thickBot="1">
      <c r="B86" s="91" t="s">
        <v>974</v>
      </c>
      <c r="C86" s="92"/>
      <c r="D86" s="92"/>
      <c r="E86" s="92"/>
      <c r="F86" s="92"/>
      <c r="G86" s="92"/>
      <c r="H86" s="92"/>
      <c r="I86" s="93"/>
      <c r="J86" s="94"/>
      <c r="K86" s="305">
        <v>0.05</v>
      </c>
      <c r="L86" s="859">
        <f>N79*K86</f>
        <v>21487.696613755488</v>
      </c>
      <c r="M86" s="860"/>
      <c r="N86" s="51"/>
    </row>
    <row r="87" spans="1:14" ht="15.75" thickBot="1">
      <c r="B87" s="822" t="s">
        <v>953</v>
      </c>
      <c r="C87" s="823"/>
      <c r="D87" s="823"/>
      <c r="E87" s="823"/>
      <c r="F87" s="823"/>
      <c r="G87" s="823"/>
      <c r="H87" s="823"/>
      <c r="I87" s="823"/>
      <c r="J87" s="823"/>
      <c r="K87" s="823"/>
      <c r="L87" s="823"/>
      <c r="M87" s="824"/>
      <c r="N87" s="52">
        <f>L84+L85+L86</f>
        <v>128926.17968253292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558680.11195764272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29.25" customHeight="1" thickBot="1">
      <c r="A31" t="s">
        <v>1845</v>
      </c>
      <c r="B31" s="80" t="s">
        <v>1135</v>
      </c>
      <c r="C31" s="964" t="s">
        <v>2143</v>
      </c>
      <c r="D31" s="965"/>
      <c r="E31" s="965"/>
      <c r="F31" s="965"/>
      <c r="G31" s="965"/>
      <c r="H31" s="965"/>
      <c r="I31" s="965"/>
      <c r="J31" s="991"/>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71.649414538135986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71.649414538135986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0.05</v>
      </c>
      <c r="L48" s="267"/>
      <c r="M48" s="402">
        <f>VLOOKUP(A48,MATERIALES!A5:D396,4,FALSE)</f>
        <v>1670.6781373129634</v>
      </c>
      <c r="N48" s="272">
        <f>K48*M48</f>
        <v>83.533906865648177</v>
      </c>
    </row>
    <row r="49" spans="1:14">
      <c r="A49" s="163" t="s">
        <v>429</v>
      </c>
      <c r="B49" s="43" t="str">
        <f>VLOOKUP(A49,MATERIALES!A6:D373,3,FALSE)</f>
        <v>Cuneta prefabricada de concreto tipo V de (0,8*0,3*0,22)</v>
      </c>
      <c r="C49" s="425"/>
      <c r="D49" s="425"/>
      <c r="E49" s="425"/>
      <c r="F49" s="425"/>
      <c r="G49" s="425"/>
      <c r="H49" s="425"/>
      <c r="I49" s="425"/>
      <c r="J49" s="312" t="str">
        <f>VLOOKUP(A49,MATERIALES!A5:D641,2,FALSE)</f>
        <v>m</v>
      </c>
      <c r="K49" s="397">
        <v>1</v>
      </c>
      <c r="L49" s="421"/>
      <c r="M49" s="402">
        <f>VLOOKUP(A49,MATERIALES!A6:D397,4,FALSE)</f>
        <v>37221.691221119392</v>
      </c>
      <c r="N49" s="272">
        <f>K49*M49</f>
        <v>37221.691221119392</v>
      </c>
    </row>
    <row r="50" spans="1:14">
      <c r="A50" s="163"/>
      <c r="B50" s="43"/>
      <c r="C50" s="425"/>
      <c r="D50" s="425"/>
      <c r="E50" s="425"/>
      <c r="F50" s="425"/>
      <c r="G50" s="425"/>
      <c r="H50" s="425"/>
      <c r="I50" s="425"/>
      <c r="J50" s="311"/>
      <c r="K50" s="397"/>
      <c r="L50" s="421"/>
      <c r="M50" s="402"/>
      <c r="N50" s="272"/>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37305.225127985039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150</v>
      </c>
      <c r="N72" s="395">
        <f>K72/M72</f>
        <v>711.24162409605321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1432.9882907627198</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38809.862833285893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7761.9725666571794</v>
      </c>
      <c r="M84" s="858"/>
      <c r="N84" s="51"/>
    </row>
    <row r="85" spans="1:14">
      <c r="B85" s="89" t="s">
        <v>973</v>
      </c>
      <c r="C85" s="90"/>
      <c r="D85" s="90"/>
      <c r="E85" s="90"/>
      <c r="F85" s="90"/>
      <c r="G85" s="90"/>
      <c r="H85" s="90"/>
      <c r="I85" s="87"/>
      <c r="J85" s="88"/>
      <c r="K85" s="304">
        <v>0.05</v>
      </c>
      <c r="L85" s="857">
        <f>N79*K85</f>
        <v>1940.4931416642949</v>
      </c>
      <c r="M85" s="858"/>
      <c r="N85" s="51"/>
    </row>
    <row r="86" spans="1:14" ht="15.75" thickBot="1">
      <c r="B86" s="91" t="s">
        <v>974</v>
      </c>
      <c r="C86" s="92"/>
      <c r="D86" s="92"/>
      <c r="E86" s="92"/>
      <c r="F86" s="92"/>
      <c r="G86" s="92"/>
      <c r="H86" s="92"/>
      <c r="I86" s="93"/>
      <c r="J86" s="94"/>
      <c r="K86" s="305">
        <v>0.05</v>
      </c>
      <c r="L86" s="859">
        <f>N79*K86</f>
        <v>1940.4931416642949</v>
      </c>
      <c r="M86" s="860"/>
      <c r="N86" s="51"/>
    </row>
    <row r="87" spans="1:14" ht="15.75" thickBot="1">
      <c r="B87" s="822" t="s">
        <v>953</v>
      </c>
      <c r="C87" s="823"/>
      <c r="D87" s="823"/>
      <c r="E87" s="823"/>
      <c r="F87" s="823"/>
      <c r="G87" s="823"/>
      <c r="H87" s="823"/>
      <c r="I87" s="823"/>
      <c r="J87" s="823"/>
      <c r="K87" s="823"/>
      <c r="L87" s="823"/>
      <c r="M87" s="824"/>
      <c r="N87" s="52">
        <f>L84+L85+L86</f>
        <v>11642.958849985767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50452.821683271657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1683</v>
      </c>
      <c r="C31" s="964" t="s">
        <v>2144</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160</v>
      </c>
      <c r="B36" s="871" t="str">
        <f>VLOOKUP(A36,EQUIPOS!A6:D154,3,FALSE)</f>
        <v>COMPACTADOR MANUAL VIBRATORIO (RANA) con motor de 6 HP</v>
      </c>
      <c r="C36" s="872"/>
      <c r="D36" s="872"/>
      <c r="E36" s="872"/>
      <c r="F36" s="872"/>
      <c r="G36" s="872"/>
      <c r="H36" s="873"/>
      <c r="I36" s="267"/>
      <c r="J36" s="268"/>
      <c r="K36" s="269">
        <f>VLOOKUP(A36,EQUIPOS!A6:D163,4,FALSE)</f>
        <v>6640.90033783736</v>
      </c>
      <c r="L36" s="270"/>
      <c r="M36" s="336">
        <v>1.25</v>
      </c>
      <c r="N36" s="272">
        <f>K36/M36</f>
        <v>5312.7202702698878</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1886.7062180720402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7199.4264883419282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0.5</v>
      </c>
      <c r="L48" s="267"/>
      <c r="M48" s="402">
        <f>VLOOKUP(A48,MATERIALES!A5:D396,4,FALSE)</f>
        <v>25797.425630756279</v>
      </c>
      <c r="N48" s="272">
        <f>K48*M48</f>
        <v>12898.71281537814</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0.5</v>
      </c>
      <c r="L49" s="421"/>
      <c r="M49" s="402">
        <f>VLOOKUP(A49,MATERIALES!A6:D397,4,FALSE)</f>
        <v>1670.6781373129634</v>
      </c>
      <c r="N49" s="272">
        <f>K49*M49</f>
        <v>835.33906865648169</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1.01</v>
      </c>
      <c r="L50" s="421"/>
      <c r="M50" s="402">
        <f>VLOOKUP(A50,MATERIALES!A6:D398,4,FALSE)</f>
        <v>394319.17878588784</v>
      </c>
      <c r="N50" s="272">
        <f>K50*M50</f>
        <v>398262.37057374674</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0.3</v>
      </c>
      <c r="L51" s="421"/>
      <c r="M51" s="402">
        <f>VLOOKUP(A51,MATERIALES!A6:D399,4,FALSE)</f>
        <v>1776.5827117714159</v>
      </c>
      <c r="N51" s="272">
        <f>K51*M51</f>
        <v>532.97481353142473</v>
      </c>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412529.39727131283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1239</v>
      </c>
      <c r="B58" s="46" t="str">
        <f>VLOOKUP(A58,TRANSPORTE!A1:D117,3,FALSE)</f>
        <v>Transporte de concreto</v>
      </c>
      <c r="C58" s="317"/>
      <c r="D58" s="317"/>
      <c r="E58" s="317"/>
      <c r="F58" s="317"/>
      <c r="G58" s="317"/>
      <c r="H58" s="311" t="s">
        <v>1999</v>
      </c>
      <c r="I58" s="279">
        <v>1.01</v>
      </c>
      <c r="J58" s="286">
        <v>1</v>
      </c>
      <c r="K58" s="279">
        <f>I58*J58</f>
        <v>1.01</v>
      </c>
      <c r="L58" s="909">
        <f>VLOOKUP(A58,TRANSPORTE!A1:D117,4,FALSE)</f>
        <v>1851.4131085764604</v>
      </c>
      <c r="M58" s="910"/>
      <c r="N58" s="287">
        <f>K58*L58</f>
        <v>1869.927239662225</v>
      </c>
    </row>
    <row r="59" spans="1:14">
      <c r="A59" t="s">
        <v>1291</v>
      </c>
      <c r="B59" s="46" t="str">
        <f>VLOOKUP(A59,TRANSPORTE!A1:D117,3,FALSE)</f>
        <v>Transporte de material seleccionado para relleno</v>
      </c>
      <c r="C59" s="47"/>
      <c r="D59" s="47"/>
      <c r="E59" s="47"/>
      <c r="F59" s="47"/>
      <c r="G59" s="47"/>
      <c r="H59" s="311" t="s">
        <v>1999</v>
      </c>
      <c r="I59" s="279">
        <v>0.5</v>
      </c>
      <c r="J59" s="286">
        <v>1</v>
      </c>
      <c r="K59" s="279">
        <f>I59*J59</f>
        <v>0.5</v>
      </c>
      <c r="L59" s="909">
        <f>VLOOKUP(A59,TRANSPORTE!A1:D117,4,FALSE)</f>
        <v>1234.2754057176401</v>
      </c>
      <c r="M59" s="910"/>
      <c r="N59" s="287">
        <f>K59*L59</f>
        <v>617.13770285882003</v>
      </c>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2487.0649425210449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13</v>
      </c>
      <c r="B69" s="49" t="str">
        <f>VLOOKUP(A69,'MANO DE OBRA'!A8:D68,3,FALSE)</f>
        <v>Obrero (5)</v>
      </c>
      <c r="C69" s="47"/>
      <c r="D69" s="47"/>
      <c r="E69" s="47"/>
      <c r="F69" s="47"/>
      <c r="G69" s="47"/>
      <c r="H69" s="47"/>
      <c r="I69" s="292">
        <f>K69/J69*100</f>
        <v>146300</v>
      </c>
      <c r="J69" s="293">
        <v>185</v>
      </c>
      <c r="K69" s="294">
        <f>VLOOKUP(A69,'MANO DE OBRA'!A8:D99,4,FALSE)</f>
        <v>270655</v>
      </c>
      <c r="L69" s="50"/>
      <c r="M69" s="434">
        <v>10</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37734.124361440801</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459950.01306361658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91990.002612723329</v>
      </c>
      <c r="M82" s="858"/>
      <c r="N82" s="51"/>
    </row>
    <row r="83" spans="1:14">
      <c r="B83" s="89" t="s">
        <v>973</v>
      </c>
      <c r="C83" s="90"/>
      <c r="D83" s="90"/>
      <c r="E83" s="90"/>
      <c r="F83" s="90"/>
      <c r="G83" s="90"/>
      <c r="H83" s="90"/>
      <c r="I83" s="87"/>
      <c r="J83" s="88"/>
      <c r="K83" s="304">
        <v>0.05</v>
      </c>
      <c r="L83" s="857">
        <f>N77*K83</f>
        <v>22997.500653180832</v>
      </c>
      <c r="M83" s="858"/>
      <c r="N83" s="51"/>
    </row>
    <row r="84" spans="1:14" ht="15.75" thickBot="1">
      <c r="B84" s="91" t="s">
        <v>974</v>
      </c>
      <c r="C84" s="92"/>
      <c r="D84" s="92"/>
      <c r="E84" s="92"/>
      <c r="F84" s="92"/>
      <c r="G84" s="92"/>
      <c r="H84" s="92"/>
      <c r="I84" s="93"/>
      <c r="J84" s="94"/>
      <c r="K84" s="305">
        <v>0.05</v>
      </c>
      <c r="L84" s="859">
        <f>N77*K84</f>
        <v>22997.500653180832</v>
      </c>
      <c r="M84" s="860"/>
      <c r="N84" s="51"/>
    </row>
    <row r="85" spans="1:14" ht="15.75" thickBot="1">
      <c r="B85" s="822" t="s">
        <v>953</v>
      </c>
      <c r="C85" s="823"/>
      <c r="D85" s="823"/>
      <c r="E85" s="823"/>
      <c r="F85" s="823"/>
      <c r="G85" s="823"/>
      <c r="H85" s="823"/>
      <c r="I85" s="823"/>
      <c r="J85" s="823"/>
      <c r="K85" s="823"/>
      <c r="L85" s="823"/>
      <c r="M85" s="824"/>
      <c r="N85" s="52">
        <f>L82+L83+L84</f>
        <v>137985.00391908499</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597935.01698270161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1.5" customHeight="1" thickBot="1">
      <c r="A31" t="s">
        <v>1845</v>
      </c>
      <c r="B31" s="80" t="s">
        <v>1684</v>
      </c>
      <c r="C31" s="964" t="s">
        <v>2145</v>
      </c>
      <c r="D31" s="965"/>
      <c r="E31" s="965"/>
      <c r="F31" s="965"/>
      <c r="G31" s="965"/>
      <c r="H31" s="965"/>
      <c r="I31" s="965"/>
      <c r="J31" s="991"/>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160</v>
      </c>
      <c r="B36" s="871" t="str">
        <f>VLOOKUP(A36,EQUIPOS!A6:D154,3,FALSE)</f>
        <v>COMPACTADOR MANUAL VIBRATORIO (RANA) con motor de 6 HP</v>
      </c>
      <c r="C36" s="872"/>
      <c r="D36" s="872"/>
      <c r="E36" s="872"/>
      <c r="F36" s="872"/>
      <c r="G36" s="872"/>
      <c r="H36" s="873"/>
      <c r="I36" s="267"/>
      <c r="J36" s="268"/>
      <c r="K36" s="269">
        <f>VLOOKUP(A36,EQUIPOS!A6:D163,4,FALSE)</f>
        <v>6640.90033783736</v>
      </c>
      <c r="L36" s="270"/>
      <c r="M36" s="336">
        <v>18.75</v>
      </c>
      <c r="N36" s="272">
        <f>K36/M36</f>
        <v>354.18135135132587</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107.73674787146933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461.91809922279521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0.05</v>
      </c>
      <c r="L48" s="267"/>
      <c r="M48" s="402">
        <f>VLOOKUP(A48,MATERIALES!A5:D396,4,FALSE)</f>
        <v>25797.425630756279</v>
      </c>
      <c r="N48" s="272">
        <f>K48*M48</f>
        <v>1289.871281537814</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0.05</v>
      </c>
      <c r="L49" s="421"/>
      <c r="M49" s="402">
        <f>VLOOKUP(A49,MATERIALES!A6:D397,4,FALSE)</f>
        <v>1670.6781373129634</v>
      </c>
      <c r="N49" s="272">
        <f>K49*M49</f>
        <v>83.533906865648177</v>
      </c>
    </row>
    <row r="50" spans="1:14">
      <c r="A50" s="163" t="s">
        <v>429</v>
      </c>
      <c r="B50" s="43" t="str">
        <f>VLOOKUP(A50,MATERIALES!A6:D373,3,FALSE)</f>
        <v>Cuneta prefabricada de concreto tipo V de (0,8*0,3*0,22)</v>
      </c>
      <c r="C50" s="425"/>
      <c r="D50" s="425"/>
      <c r="E50" s="425"/>
      <c r="F50" s="425"/>
      <c r="G50" s="425"/>
      <c r="H50" s="425"/>
      <c r="I50" s="425"/>
      <c r="J50" s="312" t="str">
        <f>VLOOKUP(A50,MATERIALES!A6:D642,2,FALSE)</f>
        <v>m</v>
      </c>
      <c r="K50" s="397">
        <v>1</v>
      </c>
      <c r="L50" s="421"/>
      <c r="M50" s="402">
        <f>VLOOKUP(A50,MATERIALES!A6:D398,4,FALSE)</f>
        <v>37221.691221119392</v>
      </c>
      <c r="N50" s="272">
        <f>K50*M50</f>
        <v>37221.691221119392</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38595.096409522856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1291</v>
      </c>
      <c r="B58" s="46" t="str">
        <f>VLOOKUP(A58,TRANSPORTE!A1:D117,3,FALSE)</f>
        <v>Transporte de material seleccionado para relleno</v>
      </c>
      <c r="C58" s="317"/>
      <c r="D58" s="317"/>
      <c r="E58" s="317"/>
      <c r="F58" s="317"/>
      <c r="G58" s="317"/>
      <c r="H58" s="311" t="s">
        <v>1999</v>
      </c>
      <c r="I58" s="279">
        <v>0.05</v>
      </c>
      <c r="J58" s="286">
        <v>1</v>
      </c>
      <c r="K58" s="279">
        <f>I58*J58</f>
        <v>0.05</v>
      </c>
      <c r="L58" s="909">
        <f>VLOOKUP(A58,TRANSPORTE!A1:D117,4,FALSE)</f>
        <v>1234.2754057176401</v>
      </c>
      <c r="M58" s="910"/>
      <c r="N58" s="287">
        <f>K58*L58</f>
        <v>61.713770285882006</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61.713770285882006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150</v>
      </c>
      <c r="N69" s="395">
        <f>K69/M69</f>
        <v>1443.4933333333333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2154.7349574293867</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41273.463236460913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8254.6926472921823</v>
      </c>
      <c r="M82" s="858"/>
      <c r="N82" s="51"/>
    </row>
    <row r="83" spans="1:14">
      <c r="B83" s="89" t="s">
        <v>973</v>
      </c>
      <c r="C83" s="90"/>
      <c r="D83" s="90"/>
      <c r="E83" s="90"/>
      <c r="F83" s="90"/>
      <c r="G83" s="90"/>
      <c r="H83" s="90"/>
      <c r="I83" s="87"/>
      <c r="J83" s="88"/>
      <c r="K83" s="304">
        <v>0.05</v>
      </c>
      <c r="L83" s="857">
        <f>N77*K83</f>
        <v>2063.6731618230456</v>
      </c>
      <c r="M83" s="858"/>
      <c r="N83" s="51"/>
    </row>
    <row r="84" spans="1:14" ht="15.75" thickBot="1">
      <c r="B84" s="91" t="s">
        <v>974</v>
      </c>
      <c r="C84" s="92"/>
      <c r="D84" s="92"/>
      <c r="E84" s="92"/>
      <c r="F84" s="92"/>
      <c r="G84" s="92"/>
      <c r="H84" s="92"/>
      <c r="I84" s="93"/>
      <c r="J84" s="94"/>
      <c r="K84" s="305">
        <v>0.05</v>
      </c>
      <c r="L84" s="859">
        <f>N77*K84</f>
        <v>2063.6731618230456</v>
      </c>
      <c r="M84" s="860"/>
      <c r="N84" s="51"/>
    </row>
    <row r="85" spans="1:14" ht="15.75" thickBot="1">
      <c r="B85" s="822" t="s">
        <v>953</v>
      </c>
      <c r="C85" s="823"/>
      <c r="D85" s="823"/>
      <c r="E85" s="823"/>
      <c r="F85" s="823"/>
      <c r="G85" s="823"/>
      <c r="H85" s="823"/>
      <c r="I85" s="823"/>
      <c r="J85" s="823"/>
      <c r="K85" s="823"/>
      <c r="L85" s="823"/>
      <c r="M85" s="824"/>
      <c r="N85" s="52">
        <f>L82+L83+L84</f>
        <v>12382.038970938274</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53655.502207399186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1136</v>
      </c>
      <c r="C31" s="81" t="s">
        <v>2146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134.53962180720401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134.53962180720401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833</v>
      </c>
      <c r="B48" s="43" t="str">
        <f>VLOOKUP(A48,MATERIALES!A5:D373,3,FALSE)</f>
        <v>Concreto Resistencia  14 (Mpa)</v>
      </c>
      <c r="C48" s="281"/>
      <c r="D48" s="281"/>
      <c r="E48" s="281"/>
      <c r="F48" s="281"/>
      <c r="G48" s="281"/>
      <c r="H48" s="281"/>
      <c r="I48" s="268"/>
      <c r="J48" s="224" t="str">
        <f>VLOOKUP(A48,MATERIALES!A4:D640,2,FALSE)</f>
        <v>m3</v>
      </c>
      <c r="K48" s="282">
        <v>7.0000000000000007E-2</v>
      </c>
      <c r="L48" s="267"/>
      <c r="M48" s="402">
        <f>VLOOKUP(A48,MATERIALES!A5:D396,4,FALSE)</f>
        <v>394319.17878588784</v>
      </c>
      <c r="N48" s="272">
        <f>K48*M48</f>
        <v>27602.342515012151</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1" t="str">
        <f>VLOOKUP(A49,MATERIALES!A5:D641,2,FALSE)</f>
        <v>m2</v>
      </c>
      <c r="K49" s="397">
        <v>0.3</v>
      </c>
      <c r="L49" s="421"/>
      <c r="M49" s="402">
        <f>VLOOKUP(A49,MATERIALES!A6:D397,4,FALSE)</f>
        <v>1776.5827117714159</v>
      </c>
      <c r="N49" s="272">
        <f>K49*M49</f>
        <v>532.97481353142473</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28135.317328543577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1239</v>
      </c>
      <c r="B58" s="46" t="str">
        <f>VLOOKUP(A58,TRANSPORTE!A1:D117,3,FALSE)</f>
        <v>Transporte de concreto</v>
      </c>
      <c r="C58" s="317"/>
      <c r="D58" s="317"/>
      <c r="E58" s="317"/>
      <c r="F58" s="317"/>
      <c r="G58" s="317"/>
      <c r="H58" s="311" t="s">
        <v>1999</v>
      </c>
      <c r="I58" s="279">
        <v>7.0000000000000007E-2</v>
      </c>
      <c r="J58" s="286">
        <v>1</v>
      </c>
      <c r="K58" s="279">
        <f>I58*J58</f>
        <v>7.0000000000000007E-2</v>
      </c>
      <c r="L58" s="909">
        <f>VLOOKUP(A58,TRANSPORTE!A1:D117,4,FALSE)</f>
        <v>1851.4131085764604</v>
      </c>
      <c r="M58" s="910"/>
      <c r="N58" s="287">
        <f>K58*L58</f>
        <v>129.59891760035225</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129.59891760035225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1">
        <v>100</v>
      </c>
      <c r="N69" s="395">
        <f>K69/M69</f>
        <v>1623.93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2690.7924361440801</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31090.248304095214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6218.0496608190433</v>
      </c>
      <c r="M82" s="858"/>
      <c r="N82" s="51"/>
    </row>
    <row r="83" spans="1:14">
      <c r="B83" s="89" t="s">
        <v>973</v>
      </c>
      <c r="C83" s="90"/>
      <c r="D83" s="90"/>
      <c r="E83" s="90"/>
      <c r="F83" s="90"/>
      <c r="G83" s="90"/>
      <c r="H83" s="90"/>
      <c r="I83" s="87"/>
      <c r="J83" s="88"/>
      <c r="K83" s="304">
        <v>0.05</v>
      </c>
      <c r="L83" s="857">
        <f>N77*K83</f>
        <v>1554.5124152047608</v>
      </c>
      <c r="M83" s="858"/>
      <c r="N83" s="51"/>
    </row>
    <row r="84" spans="1:14" ht="15.75" thickBot="1">
      <c r="B84" s="91" t="s">
        <v>974</v>
      </c>
      <c r="C84" s="92"/>
      <c r="D84" s="92"/>
      <c r="E84" s="92"/>
      <c r="F84" s="92"/>
      <c r="G84" s="92"/>
      <c r="H84" s="92"/>
      <c r="I84" s="93"/>
      <c r="J84" s="94"/>
      <c r="K84" s="305">
        <v>0.05</v>
      </c>
      <c r="L84" s="859">
        <f>N77*K84</f>
        <v>1554.5124152047608</v>
      </c>
      <c r="M84" s="860"/>
      <c r="N84" s="51"/>
    </row>
    <row r="85" spans="1:14" ht="15.75" thickBot="1">
      <c r="B85" s="822" t="s">
        <v>953</v>
      </c>
      <c r="C85" s="823"/>
      <c r="D85" s="823"/>
      <c r="E85" s="823"/>
      <c r="F85" s="823"/>
      <c r="G85" s="823"/>
      <c r="H85" s="823"/>
      <c r="I85" s="823"/>
      <c r="J85" s="823"/>
      <c r="K85" s="823"/>
      <c r="L85" s="823"/>
      <c r="M85" s="824"/>
      <c r="N85" s="52">
        <f>L82+L83+L84</f>
        <v>9327.0744912285645</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40417.32279532378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1685</v>
      </c>
      <c r="C31" s="81" t="s">
        <v>2147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71.649414538135986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71.649414538135986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400</v>
      </c>
      <c r="B48" s="43" t="str">
        <f>VLOOKUP(A48,MATERIALES!A5:D373,3,FALSE)</f>
        <v>Bordillo Prefabricado En Concreto Ref.A85 Ntc-4109, 0,20 X 0,35 X 0.80 M</v>
      </c>
      <c r="C48" s="281"/>
      <c r="D48" s="281"/>
      <c r="E48" s="281"/>
      <c r="F48" s="281"/>
      <c r="G48" s="281"/>
      <c r="H48" s="281"/>
      <c r="I48" s="268"/>
      <c r="J48" s="224" t="str">
        <f>VLOOKUP(A48,MATERIALES!A4:D640,2,FALSE)</f>
        <v>u</v>
      </c>
      <c r="K48" s="282">
        <v>1.25</v>
      </c>
      <c r="L48" s="267"/>
      <c r="M48" s="402">
        <f>VLOOKUP(A48,MATERIALES!A5:D396,4,FALSE)</f>
        <v>43712.86875575508</v>
      </c>
      <c r="N48" s="272">
        <f>K48*M48</f>
        <v>54641.085944693848</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54641.085944693848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B58" s="46"/>
      <c r="C58" s="317"/>
      <c r="D58" s="317"/>
      <c r="E58" s="317"/>
      <c r="F58" s="317"/>
      <c r="G58" s="317"/>
      <c r="H58" s="311"/>
      <c r="I58" s="279"/>
      <c r="J58" s="286"/>
      <c r="K58" s="279"/>
      <c r="L58" s="909"/>
      <c r="M58" s="910"/>
      <c r="N58" s="287"/>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150</v>
      </c>
      <c r="N69" s="395">
        <f>K69/M69</f>
        <v>721.74666666666667</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1432.9882907627198</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56145.723649994703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11229.144729998941</v>
      </c>
      <c r="M82" s="858"/>
      <c r="N82" s="51"/>
    </row>
    <row r="83" spans="1:14">
      <c r="B83" s="89" t="s">
        <v>973</v>
      </c>
      <c r="C83" s="90"/>
      <c r="D83" s="90"/>
      <c r="E83" s="90"/>
      <c r="F83" s="90"/>
      <c r="G83" s="90"/>
      <c r="H83" s="90"/>
      <c r="I83" s="87"/>
      <c r="J83" s="88"/>
      <c r="K83" s="304">
        <v>0.05</v>
      </c>
      <c r="L83" s="857">
        <f>N77*K83</f>
        <v>2807.2861824997353</v>
      </c>
      <c r="M83" s="858"/>
      <c r="N83" s="51"/>
    </row>
    <row r="84" spans="1:14" ht="15.75" thickBot="1">
      <c r="B84" s="91" t="s">
        <v>974</v>
      </c>
      <c r="C84" s="92"/>
      <c r="D84" s="92"/>
      <c r="E84" s="92"/>
      <c r="F84" s="92"/>
      <c r="G84" s="92"/>
      <c r="H84" s="92"/>
      <c r="I84" s="93"/>
      <c r="J84" s="94"/>
      <c r="K84" s="305">
        <v>0.05</v>
      </c>
      <c r="L84" s="859">
        <f>N77*K84</f>
        <v>2807.2861824997353</v>
      </c>
      <c r="M84" s="860"/>
      <c r="N84" s="51"/>
    </row>
    <row r="85" spans="1:14" ht="15.75" thickBot="1">
      <c r="B85" s="822" t="s">
        <v>953</v>
      </c>
      <c r="C85" s="823"/>
      <c r="D85" s="823"/>
      <c r="E85" s="823"/>
      <c r="F85" s="823"/>
      <c r="G85" s="823"/>
      <c r="H85" s="823"/>
      <c r="I85" s="823"/>
      <c r="J85" s="823"/>
      <c r="K85" s="823"/>
      <c r="L85" s="823"/>
      <c r="M85" s="824"/>
      <c r="N85" s="52">
        <f>L82+L83+L84</f>
        <v>16843.71709499841</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72989.440744993117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1686</v>
      </c>
      <c r="C31" s="81" t="s">
        <v>2148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161.605121807204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161.605121807204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461957.81758181955</v>
      </c>
      <c r="N48" s="272">
        <f>K48*M48</f>
        <v>923.91563516363908</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7.0000000000000007E-2</v>
      </c>
      <c r="L49" s="421"/>
      <c r="M49" s="402">
        <f>VLOOKUP(A49,MATERIALES!A6:D397,4,FALSE)</f>
        <v>394319.17878588784</v>
      </c>
      <c r="N49" s="272">
        <f>K49*M49</f>
        <v>27602.342515012151</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1776.5827117714159</v>
      </c>
      <c r="N50" s="272">
        <f>K50*M50</f>
        <v>532.97481353142473</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29059.232963707214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1239</v>
      </c>
      <c r="B58" s="46" t="str">
        <f>VLOOKUP(A58,TRANSPORTE!A1:D117,3,FALSE)</f>
        <v>Transporte de concreto</v>
      </c>
      <c r="C58" s="317"/>
      <c r="D58" s="317"/>
      <c r="E58" s="317"/>
      <c r="F58" s="317"/>
      <c r="G58" s="317"/>
      <c r="H58" s="311" t="s">
        <v>1999</v>
      </c>
      <c r="I58" s="413">
        <v>7.2000000000000008E-2</v>
      </c>
      <c r="J58" s="286">
        <v>1</v>
      </c>
      <c r="K58" s="279">
        <f>I58*J58</f>
        <v>7.2000000000000008E-2</v>
      </c>
      <c r="L58" s="909">
        <f>VLOOKUP(A58,TRANSPORTE!A1:D117,4,FALSE)</f>
        <v>1851.4131085764604</v>
      </c>
      <c r="M58" s="910"/>
      <c r="N58" s="287">
        <f>K58*L58</f>
        <v>133.30174381750516</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133.30174381750516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100</v>
      </c>
      <c r="N69" s="395">
        <f>K69/M69</f>
        <v>2165.2399999999998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3232.1024361440795</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32586.242265476001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6517.2484530952006</v>
      </c>
      <c r="M82" s="858"/>
      <c r="N82" s="51"/>
    </row>
    <row r="83" spans="1:14">
      <c r="B83" s="89" t="s">
        <v>973</v>
      </c>
      <c r="C83" s="90"/>
      <c r="D83" s="90"/>
      <c r="E83" s="90"/>
      <c r="F83" s="90"/>
      <c r="G83" s="90"/>
      <c r="H83" s="90"/>
      <c r="I83" s="87"/>
      <c r="J83" s="88"/>
      <c r="K83" s="304">
        <v>0.05</v>
      </c>
      <c r="L83" s="857">
        <f>N77*K83</f>
        <v>1629.3121132738002</v>
      </c>
      <c r="M83" s="858"/>
      <c r="N83" s="51"/>
    </row>
    <row r="84" spans="1:14" ht="15.75" thickBot="1">
      <c r="B84" s="91" t="s">
        <v>974</v>
      </c>
      <c r="C84" s="92"/>
      <c r="D84" s="92"/>
      <c r="E84" s="92"/>
      <c r="F84" s="92"/>
      <c r="G84" s="92"/>
      <c r="H84" s="92"/>
      <c r="I84" s="93"/>
      <c r="J84" s="94"/>
      <c r="K84" s="305">
        <v>0.05</v>
      </c>
      <c r="L84" s="859">
        <f>N77*K84</f>
        <v>1629.3121132738002</v>
      </c>
      <c r="M84" s="860"/>
      <c r="N84" s="51"/>
    </row>
    <row r="85" spans="1:14" ht="15.75" thickBot="1">
      <c r="B85" s="822" t="s">
        <v>953</v>
      </c>
      <c r="C85" s="823"/>
      <c r="D85" s="823"/>
      <c r="E85" s="823"/>
      <c r="F85" s="823"/>
      <c r="G85" s="823"/>
      <c r="H85" s="823"/>
      <c r="I85" s="823"/>
      <c r="J85" s="823"/>
      <c r="K85" s="823"/>
      <c r="L85" s="823"/>
      <c r="M85" s="824"/>
      <c r="N85" s="52">
        <f>L82+L83+L84</f>
        <v>9775.8726796428</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42362.114945118803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1687</v>
      </c>
      <c r="C31" s="81" t="s">
        <v>2149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89.693081204802667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89.693081204802667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461957.81758181955</v>
      </c>
      <c r="N48" s="272">
        <f>K48*M48</f>
        <v>923.91563516363908</v>
      </c>
    </row>
    <row r="49" spans="1:14">
      <c r="A49" s="163" t="s">
        <v>400</v>
      </c>
      <c r="B49" s="43" t="str">
        <f>VLOOKUP(A49,MATERIALES!A6:D373,3,FALSE)</f>
        <v>Bordillo Prefabricado En Concreto Ref.A85 Ntc-4109, 0,20 X 0,35 X 0.80 M</v>
      </c>
      <c r="C49" s="425"/>
      <c r="D49" s="425"/>
      <c r="E49" s="425"/>
      <c r="F49" s="425"/>
      <c r="G49" s="425"/>
      <c r="H49" s="425"/>
      <c r="I49" s="425"/>
      <c r="J49" s="312" t="str">
        <f>VLOOKUP(A49,MATERIALES!A5:D641,2,FALSE)</f>
        <v>u</v>
      </c>
      <c r="K49" s="397">
        <v>1.25</v>
      </c>
      <c r="L49" s="421"/>
      <c r="M49" s="402">
        <f>VLOOKUP(A49,MATERIALES!A6:D397,4,FALSE)</f>
        <v>43712.86875575508</v>
      </c>
      <c r="N49" s="272">
        <f>K49*M49</f>
        <v>54641.085944693848</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55565.00157985749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1239</v>
      </c>
      <c r="B58" s="46" t="str">
        <f>VLOOKUP(A58,TRANSPORTE!A1:D117,3,FALSE)</f>
        <v>Transporte de concreto</v>
      </c>
      <c r="C58" s="317"/>
      <c r="D58" s="317"/>
      <c r="E58" s="317"/>
      <c r="F58" s="317"/>
      <c r="G58" s="317"/>
      <c r="H58" s="311" t="s">
        <v>1999</v>
      </c>
      <c r="I58" s="413">
        <v>2E-3</v>
      </c>
      <c r="J58" s="286">
        <v>1</v>
      </c>
      <c r="K58" s="413">
        <f>I58*J58</f>
        <v>2E-3</v>
      </c>
      <c r="L58" s="909">
        <f>VLOOKUP(A58,TRANSPORTE!A1:D117,4,FALSE)</f>
        <v>1851.4131085764604</v>
      </c>
      <c r="M58" s="910"/>
      <c r="N58" s="287">
        <f>K58*L58</f>
        <v>3.7028262171529209</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3.7028262171529209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150</v>
      </c>
      <c r="N69" s="395">
        <f>K69/M69</f>
        <v>1082.6199999999999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1793.8616240960532</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57452.259111375497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11490.451822275099</v>
      </c>
      <c r="M82" s="858"/>
      <c r="N82" s="51"/>
    </row>
    <row r="83" spans="1:14">
      <c r="B83" s="89" t="s">
        <v>973</v>
      </c>
      <c r="C83" s="90"/>
      <c r="D83" s="90"/>
      <c r="E83" s="90"/>
      <c r="F83" s="90"/>
      <c r="G83" s="90"/>
      <c r="H83" s="90"/>
      <c r="I83" s="87"/>
      <c r="J83" s="88"/>
      <c r="K83" s="304">
        <v>0.05</v>
      </c>
      <c r="L83" s="857">
        <f>N77*K83</f>
        <v>2872.6129555687749</v>
      </c>
      <c r="M83" s="858"/>
      <c r="N83" s="51"/>
    </row>
    <row r="84" spans="1:14" ht="15.75" thickBot="1">
      <c r="B84" s="91" t="s">
        <v>974</v>
      </c>
      <c r="C84" s="92"/>
      <c r="D84" s="92"/>
      <c r="E84" s="92"/>
      <c r="F84" s="92"/>
      <c r="G84" s="92"/>
      <c r="H84" s="92"/>
      <c r="I84" s="93"/>
      <c r="J84" s="94"/>
      <c r="K84" s="305">
        <v>0.05</v>
      </c>
      <c r="L84" s="859">
        <f>N77*K84</f>
        <v>2872.6129555687749</v>
      </c>
      <c r="M84" s="860"/>
      <c r="N84" s="51"/>
    </row>
    <row r="85" spans="1:14" ht="15.75" thickBot="1">
      <c r="B85" s="822" t="s">
        <v>953</v>
      </c>
      <c r="C85" s="823"/>
      <c r="D85" s="823"/>
      <c r="E85" s="823"/>
      <c r="F85" s="823"/>
      <c r="G85" s="823"/>
      <c r="H85" s="823"/>
      <c r="I85" s="823"/>
      <c r="J85" s="823"/>
      <c r="K85" s="823"/>
      <c r="L85" s="823"/>
      <c r="M85" s="824"/>
      <c r="N85" s="52">
        <f>L82+L83+L84</f>
        <v>17235.677733412649</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74687.936844788142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1732</v>
      </c>
      <c r="C31" s="81" t="s">
        <v>1688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22.554583333333333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22.554583333333333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883</v>
      </c>
      <c r="B48" s="43" t="str">
        <f>VLOOKUP(A48,MATERIALES!A5:D373,3,FALSE)</f>
        <v>Geotextil Nt-2500 O Similar (Proveedores, Pavco, Geomatrix, Tensar, Omnes U Otros)</v>
      </c>
      <c r="C48" s="281"/>
      <c r="D48" s="281"/>
      <c r="E48" s="281"/>
      <c r="F48" s="281"/>
      <c r="G48" s="281"/>
      <c r="H48" s="281"/>
      <c r="I48" s="268"/>
      <c r="J48" s="224" t="str">
        <f>VLOOKUP(A48,MATERIALES!A4:D640,2,FALSE)</f>
        <v>m2</v>
      </c>
      <c r="K48" s="282">
        <v>1.1000000000000001</v>
      </c>
      <c r="L48" s="267"/>
      <c r="M48" s="402">
        <f>VLOOKUP(A48,MATERIALES!A5:D396,4,FALSE)</f>
        <v>4969.499985093551</v>
      </c>
      <c r="N48" s="272">
        <f>K48*M48</f>
        <v>5466.4499836029063</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5466.4499836029063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B58" s="46"/>
      <c r="C58" s="317"/>
      <c r="D58" s="317"/>
      <c r="E58" s="317"/>
      <c r="F58" s="317"/>
      <c r="G58" s="317"/>
      <c r="H58" s="311"/>
      <c r="I58" s="279"/>
      <c r="J58" s="286"/>
      <c r="K58" s="279"/>
      <c r="L58" s="909"/>
      <c r="M58" s="910"/>
      <c r="N58" s="287"/>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240</v>
      </c>
      <c r="N69" s="395">
        <f>K69/M69</f>
        <v>451.09166666666664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451.09166666666664</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5940.0962336029061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1188.0192467205814</v>
      </c>
      <c r="M82" s="858"/>
      <c r="N82" s="51"/>
    </row>
    <row r="83" spans="1:14">
      <c r="B83" s="89" t="s">
        <v>973</v>
      </c>
      <c r="C83" s="90"/>
      <c r="D83" s="90"/>
      <c r="E83" s="90"/>
      <c r="F83" s="90"/>
      <c r="G83" s="90"/>
      <c r="H83" s="90"/>
      <c r="I83" s="87"/>
      <c r="J83" s="88"/>
      <c r="K83" s="304">
        <v>0.05</v>
      </c>
      <c r="L83" s="857">
        <f>N77*K83</f>
        <v>297.00481168014534</v>
      </c>
      <c r="M83" s="858"/>
      <c r="N83" s="51"/>
    </row>
    <row r="84" spans="1:14" ht="15.75" thickBot="1">
      <c r="B84" s="91" t="s">
        <v>974</v>
      </c>
      <c r="C84" s="92"/>
      <c r="D84" s="92"/>
      <c r="E84" s="92"/>
      <c r="F84" s="92"/>
      <c r="G84" s="92"/>
      <c r="H84" s="92"/>
      <c r="I84" s="93"/>
      <c r="J84" s="94"/>
      <c r="K84" s="305">
        <v>0.05</v>
      </c>
      <c r="L84" s="859">
        <f>N77*K84</f>
        <v>297.00481168014534</v>
      </c>
      <c r="M84" s="860"/>
      <c r="N84" s="51"/>
    </row>
    <row r="85" spans="1:14" ht="15.75" thickBot="1">
      <c r="B85" s="822" t="s">
        <v>953</v>
      </c>
      <c r="C85" s="823"/>
      <c r="D85" s="823"/>
      <c r="E85" s="823"/>
      <c r="F85" s="823"/>
      <c r="G85" s="823"/>
      <c r="H85" s="823"/>
      <c r="I85" s="823"/>
      <c r="J85" s="823"/>
      <c r="K85" s="823"/>
      <c r="L85" s="823"/>
      <c r="M85" s="824"/>
      <c r="N85" s="52">
        <f>L82+L83+L84</f>
        <v>1782.0288700808721</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7722.1251036837784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1733</v>
      </c>
      <c r="C31" s="81" t="s">
        <v>2045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22.554583333333333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22.554583333333333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876</v>
      </c>
      <c r="B48" s="43" t="str">
        <f>VLOOKUP(A48,MATERIALES!A5:D373,3,FALSE)</f>
        <v>Geotextil T-2400 O Similar (Proveedores Lafayet, Pavco, Geomatrix, Tensar, Omnes U Otros)</v>
      </c>
      <c r="C48" s="281"/>
      <c r="D48" s="281"/>
      <c r="E48" s="281"/>
      <c r="F48" s="281"/>
      <c r="G48" s="281"/>
      <c r="H48" s="281"/>
      <c r="I48" s="268"/>
      <c r="J48" s="224" t="str">
        <f>VLOOKUP(A48,MATERIALES!A4:D640,2,FALSE)</f>
        <v>m2</v>
      </c>
      <c r="K48" s="282">
        <v>1.1000000000000001</v>
      </c>
      <c r="L48" s="267"/>
      <c r="M48" s="402">
        <f>VLOOKUP(A48,MATERIALES!A5:D396,4,FALSE)</f>
        <v>5942.3095975123388</v>
      </c>
      <c r="N48" s="272">
        <f>K48*M48</f>
        <v>6536.5405572635727</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6536.5405572635727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B58" s="46"/>
      <c r="C58" s="317"/>
      <c r="D58" s="317"/>
      <c r="E58" s="317"/>
      <c r="F58" s="317"/>
      <c r="G58" s="317"/>
      <c r="H58" s="311"/>
      <c r="I58" s="279"/>
      <c r="J58" s="286"/>
      <c r="K58" s="279"/>
      <c r="L58" s="909"/>
      <c r="M58" s="910"/>
      <c r="N58" s="287"/>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240</v>
      </c>
      <c r="N69" s="395">
        <f>K69/M69</f>
        <v>451.09166666666664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451.09166666666664</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7010.1868072635725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1402.0373614527145</v>
      </c>
      <c r="M82" s="858"/>
      <c r="N82" s="51"/>
    </row>
    <row r="83" spans="1:14">
      <c r="B83" s="89" t="s">
        <v>973</v>
      </c>
      <c r="C83" s="90"/>
      <c r="D83" s="90"/>
      <c r="E83" s="90"/>
      <c r="F83" s="90"/>
      <c r="G83" s="90"/>
      <c r="H83" s="90"/>
      <c r="I83" s="87"/>
      <c r="J83" s="88"/>
      <c r="K83" s="304">
        <v>0.05</v>
      </c>
      <c r="L83" s="857">
        <f>N77*K83</f>
        <v>350.50934036317864</v>
      </c>
      <c r="M83" s="858"/>
      <c r="N83" s="51"/>
    </row>
    <row r="84" spans="1:14" ht="15.75" thickBot="1">
      <c r="B84" s="91" t="s">
        <v>974</v>
      </c>
      <c r="C84" s="92"/>
      <c r="D84" s="92"/>
      <c r="E84" s="92"/>
      <c r="F84" s="92"/>
      <c r="G84" s="92"/>
      <c r="H84" s="92"/>
      <c r="I84" s="93"/>
      <c r="J84" s="94"/>
      <c r="K84" s="305">
        <v>0.05</v>
      </c>
      <c r="L84" s="859">
        <f>N77*K84</f>
        <v>350.50934036317864</v>
      </c>
      <c r="M84" s="860"/>
      <c r="N84" s="51"/>
    </row>
    <row r="85" spans="1:14" ht="15.75" thickBot="1">
      <c r="B85" s="822" t="s">
        <v>953</v>
      </c>
      <c r="C85" s="823"/>
      <c r="D85" s="823"/>
      <c r="E85" s="823"/>
      <c r="F85" s="823"/>
      <c r="G85" s="823"/>
      <c r="H85" s="823"/>
      <c r="I85" s="823"/>
      <c r="J85" s="823"/>
      <c r="K85" s="823"/>
      <c r="L85" s="823"/>
      <c r="M85" s="824"/>
      <c r="N85" s="52">
        <f>L82+L83+L84</f>
        <v>2103.0560421790719</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9113.242849442644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1137</v>
      </c>
      <c r="C31" s="81" t="s">
        <v>1689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324.78600000000006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324.78600000000006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542</v>
      </c>
      <c r="B48" s="43" t="str">
        <f>VLOOKUP(A48,MATERIALES!A5:D373,3,FALSE)</f>
        <v>Material drenante (3´´)</v>
      </c>
      <c r="C48" s="281"/>
      <c r="D48" s="281"/>
      <c r="E48" s="281"/>
      <c r="F48" s="281"/>
      <c r="G48" s="281"/>
      <c r="H48" s="281"/>
      <c r="I48" s="268"/>
      <c r="J48" s="224" t="str">
        <f>VLOOKUP(A48,MATERIALES!A4:D640,2,FALSE)</f>
        <v>m3</v>
      </c>
      <c r="K48" s="282">
        <v>1.1000000000000001</v>
      </c>
      <c r="L48" s="267"/>
      <c r="M48" s="402">
        <f>VLOOKUP(A48,MATERIALES!A5:D396,4,FALSE)</f>
        <v>44224.158224153616</v>
      </c>
      <c r="N48" s="272">
        <f>K48*M48</f>
        <v>48646.574046568981</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48646.574046568981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1261</v>
      </c>
      <c r="B58" s="46" t="str">
        <f>VLOOKUP(A58,TRANSPORTE!A1:D117,3,FALSE)</f>
        <v>Transporte de Material Drenante</v>
      </c>
      <c r="C58" s="317"/>
      <c r="D58" s="317"/>
      <c r="E58" s="317"/>
      <c r="F58" s="317"/>
      <c r="G58" s="317"/>
      <c r="H58" s="311" t="s">
        <v>1999</v>
      </c>
      <c r="I58" s="279">
        <v>1.1000000000000001</v>
      </c>
      <c r="J58" s="286">
        <v>1</v>
      </c>
      <c r="K58" s="279">
        <f>I58*J58</f>
        <v>1.1000000000000001</v>
      </c>
      <c r="L58" s="909">
        <f>VLOOKUP(A58,TRANSPORTE!A1:D117,4,FALSE)</f>
        <v>1234.2754057176401</v>
      </c>
      <c r="M58" s="910"/>
      <c r="N58" s="287">
        <f>K58*L58</f>
        <v>1357.7029462894043</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1357.7029462894043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25</v>
      </c>
      <c r="N69" s="395">
        <f>K69/M69</f>
        <v>6495.72</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6495.72</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56824.782992858389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11364.956598571678</v>
      </c>
      <c r="M82" s="858"/>
      <c r="N82" s="51"/>
    </row>
    <row r="83" spans="1:14">
      <c r="B83" s="89" t="s">
        <v>973</v>
      </c>
      <c r="C83" s="90"/>
      <c r="D83" s="90"/>
      <c r="E83" s="90"/>
      <c r="F83" s="90"/>
      <c r="G83" s="90"/>
      <c r="H83" s="90"/>
      <c r="I83" s="87"/>
      <c r="J83" s="88"/>
      <c r="K83" s="304">
        <v>0.05</v>
      </c>
      <c r="L83" s="857">
        <f>N77*K83</f>
        <v>2841.2391496429195</v>
      </c>
      <c r="M83" s="858"/>
      <c r="N83" s="51"/>
    </row>
    <row r="84" spans="1:14" ht="15.75" thickBot="1">
      <c r="B84" s="91" t="s">
        <v>974</v>
      </c>
      <c r="C84" s="92"/>
      <c r="D84" s="92"/>
      <c r="E84" s="92"/>
      <c r="F84" s="92"/>
      <c r="G84" s="92"/>
      <c r="H84" s="92"/>
      <c r="I84" s="93"/>
      <c r="J84" s="94"/>
      <c r="K84" s="305">
        <v>0.05</v>
      </c>
      <c r="L84" s="859">
        <f>N77*K84</f>
        <v>2841.2391496429195</v>
      </c>
      <c r="M84" s="860"/>
      <c r="N84" s="51"/>
    </row>
    <row r="85" spans="1:14" ht="15.75" thickBot="1">
      <c r="B85" s="822" t="s">
        <v>953</v>
      </c>
      <c r="C85" s="823"/>
      <c r="D85" s="823"/>
      <c r="E85" s="823"/>
      <c r="F85" s="823"/>
      <c r="G85" s="823"/>
      <c r="H85" s="823"/>
      <c r="I85" s="823"/>
      <c r="J85" s="823"/>
      <c r="K85" s="823"/>
      <c r="L85" s="823"/>
      <c r="M85" s="824"/>
      <c r="N85" s="52">
        <f>L82+L83+L84</f>
        <v>17047.434897857518</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73872.21789071591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1138</v>
      </c>
      <c r="C31" s="81" t="s">
        <v>2150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160</v>
      </c>
      <c r="B36" s="871" t="str">
        <f>VLOOKUP(A36,EQUIPOS!A6:D154,3,FALSE)</f>
        <v>COMPACTADOR MANUAL VIBRATORIO (RANA) con motor de 6 HP</v>
      </c>
      <c r="C36" s="872"/>
      <c r="D36" s="872"/>
      <c r="E36" s="872"/>
      <c r="F36" s="872"/>
      <c r="G36" s="872"/>
      <c r="H36" s="873"/>
      <c r="I36" s="267"/>
      <c r="J36" s="268"/>
      <c r="K36" s="269">
        <f>VLOOKUP(A36,EQUIPOS!A6:D163,4,FALSE)</f>
        <v>6640.90033783736</v>
      </c>
      <c r="L36" s="270"/>
      <c r="M36" s="336">
        <v>3</v>
      </c>
      <c r="N36" s="272">
        <f>K36/M36</f>
        <v>2213.6334459457867</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451.0916666666667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2664.7251126124534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535</v>
      </c>
      <c r="B48" s="43" t="str">
        <f>VLOOKUP(A48,MATERIALES!A5:D373,3,FALSE)</f>
        <v>Material de Sub- Base CBR=20%</v>
      </c>
      <c r="C48" s="281"/>
      <c r="D48" s="281"/>
      <c r="E48" s="281"/>
      <c r="F48" s="281"/>
      <c r="G48" s="281"/>
      <c r="H48" s="281"/>
      <c r="I48" s="268"/>
      <c r="J48" s="224" t="str">
        <f>VLOOKUP(A48,MATERIALES!A4:D640,2,FALSE)</f>
        <v>m3</v>
      </c>
      <c r="K48" s="282">
        <v>1.25</v>
      </c>
      <c r="L48" s="267"/>
      <c r="M48" s="402">
        <f>VLOOKUP(A48,MATERIALES!A5:D396,4,FALSE)</f>
        <v>47142.829822063803</v>
      </c>
      <c r="N48" s="272">
        <f>K48*M48</f>
        <v>58928.537277579751</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58928.537277579751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1252</v>
      </c>
      <c r="B60" s="46" t="str">
        <f>VLOOKUP(A60,TRANSPORTE!A1:D117,3,FALSE)</f>
        <v>Transporte de material de cobertura</v>
      </c>
      <c r="C60" s="317"/>
      <c r="D60" s="317"/>
      <c r="E60" s="317"/>
      <c r="F60" s="317"/>
      <c r="G60" s="317"/>
      <c r="H60" s="311" t="s">
        <v>339</v>
      </c>
      <c r="I60" s="279">
        <v>1.25</v>
      </c>
      <c r="J60" s="286">
        <v>1</v>
      </c>
      <c r="K60" s="279">
        <f>I60*J60</f>
        <v>1.25</v>
      </c>
      <c r="L60" s="909">
        <f>VLOOKUP(A60,TRANSPORTE!A1:D117,4,FALSE)</f>
        <v>1234.2754057176401</v>
      </c>
      <c r="M60" s="910"/>
      <c r="N60" s="287">
        <f>K60*L60</f>
        <v>1542.84425714705</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309"/>
      <c r="C65" s="310"/>
      <c r="D65" s="310"/>
      <c r="E65" s="310"/>
      <c r="F65" s="310"/>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1542.84425714705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24</v>
      </c>
      <c r="N71" s="395">
        <f>K71/M71</f>
        <v>4510.916666666667</v>
      </c>
      <c r="O71" s="106"/>
    </row>
    <row r="72" spans="1:15">
      <c r="A72" s="164"/>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4510.916666666667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67647.023314005928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13529.404662801186</v>
      </c>
      <c r="M84" s="858"/>
      <c r="N84" s="51"/>
    </row>
    <row r="85" spans="1:14">
      <c r="B85" s="89" t="s">
        <v>973</v>
      </c>
      <c r="C85" s="90"/>
      <c r="D85" s="90"/>
      <c r="E85" s="90"/>
      <c r="F85" s="90"/>
      <c r="G85" s="90"/>
      <c r="H85" s="90"/>
      <c r="I85" s="87"/>
      <c r="J85" s="88"/>
      <c r="K85" s="304">
        <v>0.05</v>
      </c>
      <c r="L85" s="857">
        <f>N79*K85</f>
        <v>3382.3511657002964</v>
      </c>
      <c r="M85" s="858"/>
      <c r="N85" s="51"/>
    </row>
    <row r="86" spans="1:14" ht="15.75" thickBot="1">
      <c r="B86" s="91" t="s">
        <v>974</v>
      </c>
      <c r="C86" s="92"/>
      <c r="D86" s="92"/>
      <c r="E86" s="92"/>
      <c r="F86" s="92"/>
      <c r="G86" s="92"/>
      <c r="H86" s="92"/>
      <c r="I86" s="93"/>
      <c r="J86" s="94"/>
      <c r="K86" s="305">
        <v>0.05</v>
      </c>
      <c r="L86" s="859">
        <f>N79*K86</f>
        <v>3382.3511657002964</v>
      </c>
      <c r="M86" s="860"/>
      <c r="N86" s="51"/>
    </row>
    <row r="87" spans="1:14" ht="15.75" thickBot="1">
      <c r="B87" s="822" t="s">
        <v>953</v>
      </c>
      <c r="C87" s="823"/>
      <c r="D87" s="823"/>
      <c r="E87" s="823"/>
      <c r="F87" s="823"/>
      <c r="G87" s="823"/>
      <c r="H87" s="823"/>
      <c r="I87" s="823"/>
      <c r="J87" s="823"/>
      <c r="K87" s="823"/>
      <c r="L87" s="823"/>
      <c r="M87" s="824"/>
      <c r="N87" s="52">
        <f>L84+L85+L86</f>
        <v>20294.106994201778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87941.130308207707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1139</v>
      </c>
      <c r="C31" s="81" t="s">
        <v>2151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197</v>
      </c>
      <c r="B36" s="871" t="str">
        <f>VLOOKUP(A36,EQUIPOS!A6:D154,3,FALSE)</f>
        <v>Equipo de perforación (TRACKDRILL), potencia 40 HP, 2100 golpes / minuto</v>
      </c>
      <c r="C36" s="872"/>
      <c r="D36" s="872"/>
      <c r="E36" s="872"/>
      <c r="F36" s="872"/>
      <c r="G36" s="872"/>
      <c r="H36" s="873"/>
      <c r="I36" s="267"/>
      <c r="J36" s="268"/>
      <c r="K36" s="269">
        <f>VLOOKUP(A36,EQUIPOS!A6:D163,4,FALSE)</f>
        <v>140097.93610087724</v>
      </c>
      <c r="L36" s="270"/>
      <c r="M36" s="336">
        <v>2.5</v>
      </c>
      <c r="N36" s="272">
        <f>K36/M36</f>
        <v>56039.174440350893</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402.04310903601998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56441.217549386914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8292.0296670288044</v>
      </c>
      <c r="N48" s="272">
        <f>K48*M48</f>
        <v>8374.9499636990931</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8374.9499636990931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4"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20</v>
      </c>
      <c r="N71" s="395">
        <f>K71/M71</f>
        <v>2706.55</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8040.862180720399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72857.029693806413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14571.405938761283</v>
      </c>
      <c r="M84" s="858"/>
      <c r="N84" s="51"/>
    </row>
    <row r="85" spans="1:14">
      <c r="B85" s="89" t="s">
        <v>973</v>
      </c>
      <c r="C85" s="90"/>
      <c r="D85" s="90"/>
      <c r="E85" s="90"/>
      <c r="F85" s="90"/>
      <c r="G85" s="90"/>
      <c r="H85" s="90"/>
      <c r="I85" s="87"/>
      <c r="J85" s="88"/>
      <c r="K85" s="304">
        <v>0.05</v>
      </c>
      <c r="L85" s="857">
        <f>N79*K85</f>
        <v>3642.8514846903208</v>
      </c>
      <c r="M85" s="858"/>
      <c r="N85" s="51"/>
    </row>
    <row r="86" spans="1:14" ht="15.75" thickBot="1">
      <c r="B86" s="91" t="s">
        <v>974</v>
      </c>
      <c r="C86" s="92"/>
      <c r="D86" s="92"/>
      <c r="E86" s="92"/>
      <c r="F86" s="92"/>
      <c r="G86" s="92"/>
      <c r="H86" s="92"/>
      <c r="I86" s="93"/>
      <c r="J86" s="94"/>
      <c r="K86" s="305">
        <v>0.05</v>
      </c>
      <c r="L86" s="859">
        <f>N79*K86</f>
        <v>3642.8514846903208</v>
      </c>
      <c r="M86" s="860"/>
      <c r="N86" s="51"/>
    </row>
    <row r="87" spans="1:14" ht="15.75" thickBot="1">
      <c r="B87" s="822" t="s">
        <v>953</v>
      </c>
      <c r="C87" s="823"/>
      <c r="D87" s="823"/>
      <c r="E87" s="823"/>
      <c r="F87" s="823"/>
      <c r="G87" s="823"/>
      <c r="H87" s="823"/>
      <c r="I87" s="823"/>
      <c r="J87" s="823"/>
      <c r="K87" s="823"/>
      <c r="L87" s="823"/>
      <c r="M87" s="824"/>
      <c r="N87" s="52">
        <f>L84+L85+L86</f>
        <v>21857.108908141923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94714.138601948333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1140</v>
      </c>
      <c r="C31" s="81" t="s">
        <v>2152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197</v>
      </c>
      <c r="B36" s="871" t="str">
        <f>VLOOKUP(A36,EQUIPOS!A6:D154,3,FALSE)</f>
        <v>Equipo de perforación (TRACKDRILL), potencia 40 HP, 2100 golpes / minuto</v>
      </c>
      <c r="C36" s="872"/>
      <c r="D36" s="872"/>
      <c r="E36" s="872"/>
      <c r="F36" s="872"/>
      <c r="G36" s="872"/>
      <c r="H36" s="873"/>
      <c r="I36" s="267"/>
      <c r="J36" s="268"/>
      <c r="K36" s="269">
        <f>VLOOKUP(A36,EQUIPOS!A6:D163,4,FALSE)</f>
        <v>140097.93610087724</v>
      </c>
      <c r="L36" s="270"/>
      <c r="M36" s="336">
        <v>1.25</v>
      </c>
      <c r="N36" s="272">
        <f>K36/M36</f>
        <v>112078.34888070179</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1074.7412180720401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113153.09009877383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8292.0296670288044</v>
      </c>
      <c r="N48" s="272">
        <f>K48*M48</f>
        <v>8374.9499636990931</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8374.9499636990931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21494.824361440798</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143022.86442391371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28604.572884782741</v>
      </c>
      <c r="M84" s="858"/>
      <c r="N84" s="51"/>
    </row>
    <row r="85" spans="1:14">
      <c r="B85" s="89" t="s">
        <v>973</v>
      </c>
      <c r="C85" s="90"/>
      <c r="D85" s="90"/>
      <c r="E85" s="90"/>
      <c r="F85" s="90"/>
      <c r="G85" s="90"/>
      <c r="H85" s="90"/>
      <c r="I85" s="87"/>
      <c r="J85" s="88"/>
      <c r="K85" s="304">
        <v>0.05</v>
      </c>
      <c r="L85" s="857">
        <f>N79*K85</f>
        <v>7151.1432211956853</v>
      </c>
      <c r="M85" s="858"/>
      <c r="N85" s="51"/>
    </row>
    <row r="86" spans="1:14" ht="15.75" thickBot="1">
      <c r="B86" s="91" t="s">
        <v>974</v>
      </c>
      <c r="C86" s="92"/>
      <c r="D86" s="92"/>
      <c r="E86" s="92"/>
      <c r="F86" s="92"/>
      <c r="G86" s="92"/>
      <c r="H86" s="92"/>
      <c r="I86" s="93"/>
      <c r="J86" s="94"/>
      <c r="K86" s="305">
        <v>0.05</v>
      </c>
      <c r="L86" s="859">
        <f>N79*K86</f>
        <v>7151.1432211956853</v>
      </c>
      <c r="M86" s="860"/>
      <c r="N86" s="51"/>
    </row>
    <row r="87" spans="1:14" ht="15.75" thickBot="1">
      <c r="B87" s="822" t="s">
        <v>953</v>
      </c>
      <c r="C87" s="823"/>
      <c r="D87" s="823"/>
      <c r="E87" s="823"/>
      <c r="F87" s="823"/>
      <c r="G87" s="823"/>
      <c r="H87" s="823"/>
      <c r="I87" s="823"/>
      <c r="J87" s="823"/>
      <c r="K87" s="823"/>
      <c r="L87" s="823"/>
      <c r="M87" s="824"/>
      <c r="N87" s="52">
        <f>L84+L85+L86</f>
        <v>42906.859327174112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185929.72375108782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1141</v>
      </c>
      <c r="C31" s="81" t="s">
        <v>1690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314</v>
      </c>
      <c r="B36" s="871" t="str">
        <f>VLOOKUP(A36,EQUIPOS!A6:D154,3,FALSE)</f>
        <v xml:space="preserve">Retroexcavadora E-200 sobre orugas
</v>
      </c>
      <c r="C36" s="872"/>
      <c r="D36" s="872"/>
      <c r="E36" s="872"/>
      <c r="F36" s="872"/>
      <c r="G36" s="872"/>
      <c r="H36" s="873"/>
      <c r="I36" s="267"/>
      <c r="J36" s="268"/>
      <c r="K36" s="269">
        <f>VLOOKUP(A36,EQUIPOS!A6:D163,4,FALSE)</f>
        <v>123363.41999694394</v>
      </c>
      <c r="L36" s="270"/>
      <c r="M36" s="336">
        <v>23</v>
      </c>
      <c r="N36" s="272">
        <f>K36/M36</f>
        <v>5363.6269563888663</v>
      </c>
    </row>
    <row r="37" spans="1:14">
      <c r="A37" s="113" t="s">
        <v>328</v>
      </c>
      <c r="B37" s="871" t="str">
        <f>VLOOKUP(A37,EQUIPOS!A7:D154,3,FALSE)</f>
        <v xml:space="preserve">Taco metálico o puntal (escamas en concreto)
</v>
      </c>
      <c r="C37" s="872"/>
      <c r="D37" s="872"/>
      <c r="E37" s="872"/>
      <c r="F37" s="872"/>
      <c r="G37" s="872"/>
      <c r="H37" s="873"/>
      <c r="I37" s="421"/>
      <c r="J37" s="422"/>
      <c r="K37" s="269">
        <f>VLOOKUP(A37,EQUIPOS!A7:D164,4,FALSE)</f>
        <v>80.397763915363512</v>
      </c>
      <c r="L37" s="335"/>
      <c r="M37" s="336">
        <v>1</v>
      </c>
      <c r="N37" s="272">
        <f>K37/M37</f>
        <v>80.397763915363512</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1074.7412180720401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6518.7659383762702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706</v>
      </c>
      <c r="B48" s="43" t="str">
        <f>VLOOKUP(A48,MATERIALES!A5:D373,3,FALSE)</f>
        <v>Tubería PVC RD21 de 1´´ (para anclajes)</v>
      </c>
      <c r="C48" s="281"/>
      <c r="D48" s="281"/>
      <c r="E48" s="281"/>
      <c r="F48" s="281"/>
      <c r="G48" s="281"/>
      <c r="H48" s="281"/>
      <c r="I48" s="281"/>
      <c r="J48" s="311" t="str">
        <f>VLOOKUP(A48,MATERIALES!A4:D640,2,FALSE)</f>
        <v>m</v>
      </c>
      <c r="K48" s="282">
        <v>0.35</v>
      </c>
      <c r="L48" s="267"/>
      <c r="M48" s="402">
        <f>VLOOKUP(A48,MATERIALES!A5:D396,4,FALSE)</f>
        <v>3242.7216603999891</v>
      </c>
      <c r="N48" s="272">
        <f>K48*M48</f>
        <v>1134.952581139996</v>
      </c>
    </row>
    <row r="49" spans="1:14">
      <c r="A49" s="163" t="s">
        <v>1691</v>
      </c>
      <c r="B49" s="43" t="str">
        <f>VLOOKUP(A49,MATERIALES!A6:D373,3,FALSE)</f>
        <v>Formaleta Metálica</v>
      </c>
      <c r="C49" s="425"/>
      <c r="D49" s="425"/>
      <c r="E49" s="425"/>
      <c r="F49" s="425"/>
      <c r="G49" s="425"/>
      <c r="H49" s="425"/>
      <c r="I49" s="425"/>
      <c r="J49" s="312" t="str">
        <f>VLOOKUP(A49,MATERIALES!A5:D641,2,FALSE)</f>
        <v>m2</v>
      </c>
      <c r="K49" s="397">
        <v>1</v>
      </c>
      <c r="L49" s="421"/>
      <c r="M49" s="402">
        <f>VLOOKUP(A49,MATERIALES!A6:D397,4,FALSE)</f>
        <v>4661.502677814693</v>
      </c>
      <c r="N49" s="272">
        <f>K49*M49</f>
        <v>4661.502677814693</v>
      </c>
    </row>
    <row r="50" spans="1:14">
      <c r="A50" s="163" t="s">
        <v>745</v>
      </c>
      <c r="B50" s="43" t="str">
        <f>VLOOKUP(A50,MATERIALES!A6:D373,3,FALSE)</f>
        <v>Acero PDR-60</v>
      </c>
      <c r="C50" s="425"/>
      <c r="D50" s="425"/>
      <c r="E50" s="425"/>
      <c r="F50" s="425"/>
      <c r="G50" s="425"/>
      <c r="H50" s="425"/>
      <c r="I50" s="425"/>
      <c r="J50" s="312" t="str">
        <f>VLOOKUP(A50,MATERIALES!A6:D642,2,FALSE)</f>
        <v>kg</v>
      </c>
      <c r="K50" s="397">
        <v>3.8</v>
      </c>
      <c r="L50" s="421"/>
      <c r="M50" s="402">
        <f>VLOOKUP(A50,MATERIALES!A6:D398,4,FALSE)</f>
        <v>3493.7084997081361</v>
      </c>
      <c r="N50" s="272">
        <f>K50*M50</f>
        <v>13276.092298890917</v>
      </c>
    </row>
    <row r="51" spans="1:14">
      <c r="A51" s="163" t="s">
        <v>832</v>
      </c>
      <c r="B51" s="43" t="str">
        <f>VLOOKUP(A51,MATERIALES!A6:D373,3,FALSE)</f>
        <v>Concreto Resistencia  21 (Mpa)</v>
      </c>
      <c r="C51" s="425"/>
      <c r="D51" s="425"/>
      <c r="E51" s="425"/>
      <c r="F51" s="425"/>
      <c r="G51" s="425"/>
      <c r="H51" s="425"/>
      <c r="I51" s="425"/>
      <c r="J51" s="312" t="str">
        <f>VLOOKUP(A51,MATERIALES!A6:D643,2,FALSE)</f>
        <v>m3</v>
      </c>
      <c r="K51" s="397">
        <v>0.18</v>
      </c>
      <c r="L51" s="421"/>
      <c r="M51" s="402">
        <f>VLOOKUP(A51,MATERIALES!A6:D399,4,FALSE)</f>
        <v>376807.51773307851</v>
      </c>
      <c r="N51" s="272">
        <f>K51*M51</f>
        <v>67825.353191954127</v>
      </c>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86897.900749799737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1239</v>
      </c>
      <c r="B58" s="46" t="str">
        <f>VLOOKUP(A58,TRANSPORTE!A1:D117,3,FALSE)</f>
        <v>Transporte de concreto</v>
      </c>
      <c r="C58" s="317"/>
      <c r="D58" s="317"/>
      <c r="E58" s="317"/>
      <c r="F58" s="317"/>
      <c r="G58" s="317"/>
      <c r="H58" s="311" t="s">
        <v>1999</v>
      </c>
      <c r="I58" s="279">
        <v>0.18</v>
      </c>
      <c r="J58" s="286">
        <v>1</v>
      </c>
      <c r="K58" s="279">
        <f>I58*J58</f>
        <v>0.18</v>
      </c>
      <c r="L58" s="909">
        <f>VLOOKUP(A58,TRANSPORTE!A1:D117,4,FALSE)</f>
        <v>1851.4131085764604</v>
      </c>
      <c r="M58" s="910"/>
      <c r="N58" s="287">
        <f>K58*L58</f>
        <v>333.25435954376286</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333.25435954376286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10</v>
      </c>
      <c r="N69" s="395">
        <f>K69/M69</f>
        <v>10826.2</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21494.824361440798</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115244.74540916056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23048.949081832114</v>
      </c>
      <c r="M82" s="858"/>
      <c r="N82" s="51"/>
    </row>
    <row r="83" spans="1:14">
      <c r="B83" s="89" t="s">
        <v>973</v>
      </c>
      <c r="C83" s="90"/>
      <c r="D83" s="90"/>
      <c r="E83" s="90"/>
      <c r="F83" s="90"/>
      <c r="G83" s="90"/>
      <c r="H83" s="90"/>
      <c r="I83" s="87"/>
      <c r="J83" s="88"/>
      <c r="K83" s="304">
        <v>0.05</v>
      </c>
      <c r="L83" s="857">
        <f>N77*K83</f>
        <v>5762.2372704580284</v>
      </c>
      <c r="M83" s="858"/>
      <c r="N83" s="51"/>
    </row>
    <row r="84" spans="1:14" ht="15.75" thickBot="1">
      <c r="B84" s="91" t="s">
        <v>974</v>
      </c>
      <c r="C84" s="92"/>
      <c r="D84" s="92"/>
      <c r="E84" s="92"/>
      <c r="F84" s="92"/>
      <c r="G84" s="92"/>
      <c r="H84" s="92"/>
      <c r="I84" s="93"/>
      <c r="J84" s="94"/>
      <c r="K84" s="305">
        <v>0.05</v>
      </c>
      <c r="L84" s="859">
        <f>N77*K84</f>
        <v>5762.2372704580284</v>
      </c>
      <c r="M84" s="860"/>
      <c r="N84" s="51"/>
    </row>
    <row r="85" spans="1:14" ht="15.75" thickBot="1">
      <c r="B85" s="822" t="s">
        <v>953</v>
      </c>
      <c r="C85" s="823"/>
      <c r="D85" s="823"/>
      <c r="E85" s="823"/>
      <c r="F85" s="823"/>
      <c r="G85" s="823"/>
      <c r="H85" s="823"/>
      <c r="I85" s="823"/>
      <c r="J85" s="823"/>
      <c r="K85" s="823"/>
      <c r="L85" s="823"/>
      <c r="M85" s="824"/>
      <c r="N85" s="52">
        <f>L82+L83+L84</f>
        <v>34573.423622748167</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149818.16903190874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1142</v>
      </c>
      <c r="C31" s="81" t="s">
        <v>2153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N75*M41</f>
        <v>53.737060903601993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53.737060903601993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380</v>
      </c>
      <c r="B48" s="43" t="str">
        <f>VLOOKUP(A48,MATERIALES!A5:D373,3,FALSE)</f>
        <v>Armadura de Acero</v>
      </c>
      <c r="C48" s="281"/>
      <c r="D48" s="281"/>
      <c r="E48" s="281"/>
      <c r="F48" s="281"/>
      <c r="G48" s="281"/>
      <c r="H48" s="281"/>
      <c r="I48" s="281"/>
      <c r="J48" s="311" t="str">
        <f>VLOOKUP(A48,MATERIALES!A4:D640,2,FALSE)</f>
        <v>m</v>
      </c>
      <c r="K48" s="282">
        <v>1</v>
      </c>
      <c r="L48" s="267"/>
      <c r="M48" s="402">
        <f>VLOOKUP(A48,MATERIALES!A5:D396,4,FALSE)</f>
        <v>3934.2308713240986</v>
      </c>
      <c r="N48" s="272">
        <f>K48*M48</f>
        <v>3934.2308713240986</v>
      </c>
    </row>
    <row r="49" spans="1:14">
      <c r="A49" s="163" t="s">
        <v>690</v>
      </c>
      <c r="B49" s="43" t="str">
        <f>VLOOKUP(A49,MATERIALES!A6:D373,3,FALSE)</f>
        <v>Tornillos de Unión de D= 12 mm</v>
      </c>
      <c r="C49" s="425"/>
      <c r="D49" s="425"/>
      <c r="E49" s="425"/>
      <c r="F49" s="425"/>
      <c r="G49" s="425"/>
      <c r="H49" s="425"/>
      <c r="I49" s="425"/>
      <c r="J49" s="312" t="str">
        <f>VLOOKUP(A49,MATERIALES!A5:D641,2,FALSE)</f>
        <v>u</v>
      </c>
      <c r="K49" s="397">
        <v>4</v>
      </c>
      <c r="L49" s="421"/>
      <c r="M49" s="402">
        <f>VLOOKUP(A49,MATERIALES!A6:D397,4,FALSE)</f>
        <v>939.76336226326453</v>
      </c>
      <c r="N49" s="272">
        <f>K49*M49</f>
        <v>3759.0534490530581</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7693.2843203771572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B58" s="46"/>
      <c r="C58" s="317"/>
      <c r="D58" s="317"/>
      <c r="E58" s="317"/>
      <c r="F58" s="317"/>
      <c r="G58" s="317"/>
      <c r="H58" s="311"/>
      <c r="I58" s="279"/>
      <c r="J58" s="286"/>
      <c r="K58" s="279"/>
      <c r="L58" s="909"/>
      <c r="M58" s="910"/>
      <c r="N58" s="287"/>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400</v>
      </c>
      <c r="N69" s="395">
        <f>K69/M69</f>
        <v>270.65499999999997</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400</v>
      </c>
      <c r="N70" s="395">
        <f>K70/M70</f>
        <v>266.71560903601994</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537.37060903601991</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8284.3919903167789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1656.8783980633559</v>
      </c>
      <c r="M82" s="858"/>
      <c r="N82" s="51"/>
    </row>
    <row r="83" spans="1:14">
      <c r="B83" s="89" t="s">
        <v>973</v>
      </c>
      <c r="C83" s="90"/>
      <c r="D83" s="90"/>
      <c r="E83" s="90"/>
      <c r="F83" s="90"/>
      <c r="G83" s="90"/>
      <c r="H83" s="90"/>
      <c r="I83" s="87"/>
      <c r="J83" s="88"/>
      <c r="K83" s="304">
        <v>0.05</v>
      </c>
      <c r="L83" s="857">
        <f>N77*K83</f>
        <v>414.21959951583898</v>
      </c>
      <c r="M83" s="858"/>
      <c r="N83" s="51"/>
    </row>
    <row r="84" spans="1:14" ht="15.75" thickBot="1">
      <c r="B84" s="91" t="s">
        <v>974</v>
      </c>
      <c r="C84" s="92"/>
      <c r="D84" s="92"/>
      <c r="E84" s="92"/>
      <c r="F84" s="92"/>
      <c r="G84" s="92"/>
      <c r="H84" s="92"/>
      <c r="I84" s="93"/>
      <c r="J84" s="94"/>
      <c r="K84" s="305">
        <v>0.05</v>
      </c>
      <c r="L84" s="859">
        <f>N77*K84</f>
        <v>414.21959951583898</v>
      </c>
      <c r="M84" s="860"/>
      <c r="N84" s="51"/>
    </row>
    <row r="85" spans="1:14" ht="15.75" thickBot="1">
      <c r="B85" s="822" t="s">
        <v>953</v>
      </c>
      <c r="C85" s="823"/>
      <c r="D85" s="823"/>
      <c r="E85" s="823"/>
      <c r="F85" s="823"/>
      <c r="G85" s="823"/>
      <c r="H85" s="823"/>
      <c r="I85" s="823"/>
      <c r="J85" s="823"/>
      <c r="K85" s="823"/>
      <c r="L85" s="823"/>
      <c r="M85" s="824"/>
      <c r="N85" s="52">
        <f>L82+L83+L84</f>
        <v>2485.3175970950338</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10769.709587411813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1143</v>
      </c>
      <c r="C31" s="81" t="s">
        <v>2154</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269</v>
      </c>
      <c r="B36" s="871" t="str">
        <f>VLOOKUP(A36,EQUIPOS!A6:D154,3,FALSE)</f>
        <v>Motoniveladora  potencia 215 HP, ancho de cuchilla 4,27 m, peso 18 ton.</v>
      </c>
      <c r="C36" s="872"/>
      <c r="D36" s="872"/>
      <c r="E36" s="872"/>
      <c r="F36" s="872"/>
      <c r="G36" s="872"/>
      <c r="H36" s="873"/>
      <c r="I36" s="267"/>
      <c r="J36" s="268"/>
      <c r="K36" s="269">
        <f>VLOOKUP(A36,EQUIPOS!A6:D163,4,FALSE)</f>
        <v>184508.76729977701</v>
      </c>
      <c r="L36" s="270"/>
      <c r="M36" s="336">
        <v>15</v>
      </c>
      <c r="N36" s="272">
        <f>K36/M36</f>
        <v>12300.5844866518</v>
      </c>
    </row>
    <row r="37" spans="1:14">
      <c r="A37" s="113" t="s">
        <v>365</v>
      </c>
      <c r="B37" s="871" t="str">
        <f>VLOOKUP(A37,EQUIPOS!A7:D154,3,FALSE)</f>
        <v xml:space="preserve">Vibrocompatador, potencia 153 HP, peso 10 Ton. </v>
      </c>
      <c r="C37" s="872"/>
      <c r="D37" s="872"/>
      <c r="E37" s="872"/>
      <c r="F37" s="872"/>
      <c r="G37" s="872"/>
      <c r="H37" s="873"/>
      <c r="I37" s="421"/>
      <c r="J37" s="422"/>
      <c r="K37" s="269">
        <f>VLOOKUP(A37,EQUIPOS!A7:D164,4,FALSE)</f>
        <v>101908.91217138847</v>
      </c>
      <c r="L37" s="335"/>
      <c r="M37" s="336">
        <v>15</v>
      </c>
      <c r="N37" s="272">
        <f>K37/M37</f>
        <v>6793.9274780925643</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112.11635150600333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19206.628316250368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550</v>
      </c>
      <c r="B48" s="43" t="str">
        <f>VLOOKUP(A48,MATERIALES!A5:D373,3,FALSE)</f>
        <v>Material seleccionado para Relleno</v>
      </c>
      <c r="C48" s="281"/>
      <c r="D48" s="281"/>
      <c r="E48" s="281"/>
      <c r="F48" s="281"/>
      <c r="G48" s="281"/>
      <c r="H48" s="281"/>
      <c r="I48" s="268"/>
      <c r="J48" s="224" t="str">
        <f>VLOOKUP(A48,MATERIALES!A4:D640,2,FALSE)</f>
        <v>m3</v>
      </c>
      <c r="K48" s="282">
        <v>1.05</v>
      </c>
      <c r="L48" s="267"/>
      <c r="M48" s="402">
        <f>VLOOKUP(A48,MATERIALES!A5:D396,4,FALSE)</f>
        <v>25797.425630756279</v>
      </c>
      <c r="N48" s="272">
        <f>K48*M48</f>
        <v>27087.296912294096</v>
      </c>
    </row>
    <row r="49" spans="1:14">
      <c r="A49" s="163"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48.278039394701032</v>
      </c>
      <c r="N49" s="272">
        <f>K49*M49</f>
        <v>1448.3411818410309</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28535.638094135127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1291</v>
      </c>
      <c r="B60" s="46" t="str">
        <f>VLOOKUP(A60,TRANSPORTE!A1:D117,3,FALSE)</f>
        <v>Transporte de material seleccionado para relleno</v>
      </c>
      <c r="C60" s="317"/>
      <c r="D60" s="317"/>
      <c r="E60" s="317"/>
      <c r="F60" s="317"/>
      <c r="G60" s="317"/>
      <c r="H60" s="311" t="s">
        <v>1999</v>
      </c>
      <c r="I60" s="279">
        <v>1.05</v>
      </c>
      <c r="J60" s="286">
        <v>1</v>
      </c>
      <c r="K60" s="279">
        <f>I60*J60</f>
        <v>1.05</v>
      </c>
      <c r="L60" s="909">
        <f>VLOOKUP(A60,TRANSPORTE!A1:D117,4,FALSE)</f>
        <v>1234.2754057176401</v>
      </c>
      <c r="M60" s="910"/>
      <c r="N60" s="287">
        <f>K60*L60</f>
        <v>1295.9891760035221</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1295.9891760035221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4"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120</v>
      </c>
      <c r="N71" s="395">
        <f>K71/M71</f>
        <v>889.05203012006655</v>
      </c>
      <c r="O71" s="106"/>
    </row>
    <row r="72" spans="1:15">
      <c r="A72" s="164" t="s">
        <v>9</v>
      </c>
      <c r="B72" s="49" t="str">
        <f>VLOOKUP(A72,'MANO DE OBRA'!A8:D69,3,FALSE)</f>
        <v>Obrero (3)</v>
      </c>
      <c r="C72" s="47"/>
      <c r="D72" s="47"/>
      <c r="E72" s="47"/>
      <c r="F72" s="47"/>
      <c r="G72" s="47"/>
      <c r="H72" s="47"/>
      <c r="I72" s="292">
        <f>K72/J72*100</f>
        <v>87780</v>
      </c>
      <c r="J72" s="293">
        <v>185</v>
      </c>
      <c r="K72" s="294">
        <f>VLOOKUP(A72,'MANO DE OBRA'!A8:D100,4,FALSE)</f>
        <v>162393</v>
      </c>
      <c r="L72" s="50"/>
      <c r="M72" s="434">
        <v>120</v>
      </c>
      <c r="N72" s="395">
        <f>K72/M72</f>
        <v>1353.2750000000001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2242.3270301200664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51280.582616509084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10256.116523301818</v>
      </c>
      <c r="M84" s="858"/>
      <c r="N84" s="51"/>
    </row>
    <row r="85" spans="1:14">
      <c r="B85" s="89" t="s">
        <v>973</v>
      </c>
      <c r="C85" s="90"/>
      <c r="D85" s="90"/>
      <c r="E85" s="90"/>
      <c r="F85" s="90"/>
      <c r="G85" s="90"/>
      <c r="H85" s="90"/>
      <c r="I85" s="87"/>
      <c r="J85" s="88"/>
      <c r="K85" s="304">
        <v>0.05</v>
      </c>
      <c r="L85" s="857">
        <f>N79*K85</f>
        <v>2564.0291308254546</v>
      </c>
      <c r="M85" s="858"/>
      <c r="N85" s="51"/>
    </row>
    <row r="86" spans="1:14" ht="15.75" thickBot="1">
      <c r="B86" s="91" t="s">
        <v>974</v>
      </c>
      <c r="C86" s="92"/>
      <c r="D86" s="92"/>
      <c r="E86" s="92"/>
      <c r="F86" s="92"/>
      <c r="G86" s="92"/>
      <c r="H86" s="92"/>
      <c r="I86" s="93"/>
      <c r="J86" s="94"/>
      <c r="K86" s="305">
        <v>0.05</v>
      </c>
      <c r="L86" s="859">
        <f>N79*K86</f>
        <v>2564.0291308254546</v>
      </c>
      <c r="M86" s="860"/>
      <c r="N86" s="51"/>
    </row>
    <row r="87" spans="1:14" ht="15.75" thickBot="1">
      <c r="B87" s="822" t="s">
        <v>953</v>
      </c>
      <c r="C87" s="823"/>
      <c r="D87" s="823"/>
      <c r="E87" s="823"/>
      <c r="F87" s="823"/>
      <c r="G87" s="823"/>
      <c r="H87" s="823"/>
      <c r="I87" s="823"/>
      <c r="J87" s="823"/>
      <c r="K87" s="823"/>
      <c r="L87" s="823"/>
      <c r="M87" s="824"/>
      <c r="N87" s="52">
        <f>L84+L85+L86</f>
        <v>15384.174784952727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66664.757401461815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2.25" customHeight="1" thickBot="1">
      <c r="A31" t="s">
        <v>1845</v>
      </c>
      <c r="B31" s="80" t="s">
        <v>1144</v>
      </c>
      <c r="C31" s="964" t="s">
        <v>2155</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SUM(N36:N41)</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35379.326579322893</v>
      </c>
      <c r="N48" s="272">
        <f>K48*M48</f>
        <v>38917.259237255188</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5680.3837489210409</v>
      </c>
      <c r="N49" s="272">
        <f>K49*M49</f>
        <v>6532.4413112591965</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1776.5827117714159</v>
      </c>
      <c r="N50" s="272">
        <f>K50*M50</f>
        <v>3553.1654235428318</v>
      </c>
    </row>
    <row r="51" spans="1:14">
      <c r="A51" s="163" t="s">
        <v>921</v>
      </c>
      <c r="B51" s="43" t="str">
        <f>VLOOKUP(A51,MATERIALES!A6:D373,3,FALSE)</f>
        <v>Malla para gaviones (2M3)</v>
      </c>
      <c r="C51" s="425"/>
      <c r="D51" s="425"/>
      <c r="E51" s="425"/>
      <c r="F51" s="425"/>
      <c r="G51" s="425"/>
      <c r="H51" s="425"/>
      <c r="I51" s="425"/>
      <c r="J51" s="312" t="str">
        <f>VLOOKUP(A51,MATERIALES!A6:D643,2,FALSE)</f>
        <v>u</v>
      </c>
      <c r="K51" s="397">
        <v>0.5</v>
      </c>
      <c r="L51" s="421"/>
      <c r="M51" s="402">
        <f>VLOOKUP(A51,MATERIALES!A6:D399,4,FALSE)</f>
        <v>187952.67245265291</v>
      </c>
      <c r="N51" s="272">
        <f>K51*M51</f>
        <v>93976.336226326457</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142979.20219838366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09">
        <f>VLOOKUP(A60,TRANSPORTE!A1:D117,4,FALSE)</f>
        <v>1234.2754057176401</v>
      </c>
      <c r="M60" s="910"/>
      <c r="N60" s="287">
        <f>K60*L60</f>
        <v>1357.7029462894043</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1357.7029462894043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16160.5121807204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161305.44293442951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32261.088586885904</v>
      </c>
      <c r="M84" s="858"/>
      <c r="N84" s="51"/>
    </row>
    <row r="85" spans="1:14">
      <c r="B85" s="89" t="s">
        <v>973</v>
      </c>
      <c r="C85" s="90"/>
      <c r="D85" s="90"/>
      <c r="E85" s="90"/>
      <c r="F85" s="90"/>
      <c r="G85" s="90"/>
      <c r="H85" s="90"/>
      <c r="I85" s="87"/>
      <c r="J85" s="88"/>
      <c r="K85" s="304">
        <v>0.05</v>
      </c>
      <c r="L85" s="857">
        <f>N79*K85</f>
        <v>8065.272146721476</v>
      </c>
      <c r="M85" s="858"/>
      <c r="N85" s="51"/>
    </row>
    <row r="86" spans="1:14" ht="15.75" thickBot="1">
      <c r="B86" s="91" t="s">
        <v>974</v>
      </c>
      <c r="C86" s="92"/>
      <c r="D86" s="92"/>
      <c r="E86" s="92"/>
      <c r="F86" s="92"/>
      <c r="G86" s="92"/>
      <c r="H86" s="92"/>
      <c r="I86" s="93"/>
      <c r="J86" s="94"/>
      <c r="K86" s="305">
        <v>0.05</v>
      </c>
      <c r="L86" s="859">
        <f>N79*K86</f>
        <v>8065.272146721476</v>
      </c>
      <c r="M86" s="860"/>
      <c r="N86" s="51"/>
    </row>
    <row r="87" spans="1:14" ht="15.75" thickBot="1">
      <c r="B87" s="822" t="s">
        <v>953</v>
      </c>
      <c r="C87" s="823"/>
      <c r="D87" s="823"/>
      <c r="E87" s="823"/>
      <c r="F87" s="823"/>
      <c r="G87" s="823"/>
      <c r="H87" s="823"/>
      <c r="I87" s="823"/>
      <c r="J87" s="823"/>
      <c r="K87" s="823"/>
      <c r="L87" s="823"/>
      <c r="M87" s="824"/>
      <c r="N87" s="52">
        <f>L84+L85+L86</f>
        <v>48391.632880328849</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209697.07581475837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1.5" customHeight="1" thickBot="1">
      <c r="A31" t="s">
        <v>1845</v>
      </c>
      <c r="B31" s="80" t="s">
        <v>1692</v>
      </c>
      <c r="C31" s="964" t="s">
        <v>2156</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SUM(N36:N41)</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35379.326579322893</v>
      </c>
      <c r="N48" s="272">
        <f>K48*M48</f>
        <v>38917.259237255188</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5680.3837489210409</v>
      </c>
      <c r="N49" s="272">
        <f>K49*M49</f>
        <v>6532.4413112591965</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1776.5827117714159</v>
      </c>
      <c r="N50" s="272">
        <f>K50*M50</f>
        <v>3553.1654235428318</v>
      </c>
    </row>
    <row r="51" spans="1:14">
      <c r="A51" s="163" t="s">
        <v>925</v>
      </c>
      <c r="B51" s="43" t="str">
        <f>VLOOKUP(A51,MATERIALES!A6:D373,3,FALSE)</f>
        <v>Malla Ciclónica Para Gaviones Galvanizada Aleación Zn-5A1-Mm Cal 12 (2M3)</v>
      </c>
      <c r="C51" s="425"/>
      <c r="D51" s="425"/>
      <c r="E51" s="425"/>
      <c r="F51" s="425"/>
      <c r="G51" s="425"/>
      <c r="H51" s="425"/>
      <c r="I51" s="425"/>
      <c r="J51" s="312" t="str">
        <f>VLOOKUP(A51,MATERIALES!A6:D643,2,FALSE)</f>
        <v>u</v>
      </c>
      <c r="K51" s="397">
        <v>0.5</v>
      </c>
      <c r="L51" s="421"/>
      <c r="M51" s="402">
        <f>VLOOKUP(A51,MATERIALES!A6:D399,4,FALSE)</f>
        <v>110963.10677707494</v>
      </c>
      <c r="N51" s="272">
        <f>K51*M51</f>
        <v>55481.553388537468</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104484.41936059468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09">
        <f>VLOOKUP(A60,TRANSPORTE!A1:D117,4,FALSE)</f>
        <v>1234.2754057176401</v>
      </c>
      <c r="M60" s="910"/>
      <c r="N60" s="287">
        <f>K60*L60</f>
        <v>1357.7029462894043</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309"/>
      <c r="C65" s="310"/>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1357.7029462894043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16160.5121807204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122810.66009664049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24562.132019328099</v>
      </c>
      <c r="M84" s="858"/>
      <c r="N84" s="51"/>
    </row>
    <row r="85" spans="1:14">
      <c r="B85" s="89" t="s">
        <v>973</v>
      </c>
      <c r="C85" s="90"/>
      <c r="D85" s="90"/>
      <c r="E85" s="90"/>
      <c r="F85" s="90"/>
      <c r="G85" s="90"/>
      <c r="H85" s="90"/>
      <c r="I85" s="87"/>
      <c r="J85" s="88"/>
      <c r="K85" s="304">
        <v>0.05</v>
      </c>
      <c r="L85" s="857">
        <f>N79*K85</f>
        <v>6140.5330048320247</v>
      </c>
      <c r="M85" s="858"/>
      <c r="N85" s="51"/>
    </row>
    <row r="86" spans="1:14" ht="15.75" thickBot="1">
      <c r="B86" s="91" t="s">
        <v>974</v>
      </c>
      <c r="C86" s="92"/>
      <c r="D86" s="92"/>
      <c r="E86" s="92"/>
      <c r="F86" s="92"/>
      <c r="G86" s="92"/>
      <c r="H86" s="92"/>
      <c r="I86" s="93"/>
      <c r="J86" s="94"/>
      <c r="K86" s="305">
        <v>0.05</v>
      </c>
      <c r="L86" s="859">
        <f>N79*K86</f>
        <v>6140.5330048320247</v>
      </c>
      <c r="M86" s="860"/>
      <c r="N86" s="51"/>
    </row>
    <row r="87" spans="1:14" ht="15.75" thickBot="1">
      <c r="B87" s="822" t="s">
        <v>953</v>
      </c>
      <c r="C87" s="823"/>
      <c r="D87" s="823"/>
      <c r="E87" s="823"/>
      <c r="F87" s="823"/>
      <c r="G87" s="823"/>
      <c r="H87" s="823"/>
      <c r="I87" s="823"/>
      <c r="J87" s="823"/>
      <c r="K87" s="823"/>
      <c r="L87" s="823"/>
      <c r="M87" s="824"/>
      <c r="N87" s="52">
        <f>L84+L85+L86</f>
        <v>36843.198028992148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159653.85812563263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0.75" customHeight="1" thickBot="1">
      <c r="A31" t="s">
        <v>1845</v>
      </c>
      <c r="B31" s="80" t="s">
        <v>1693</v>
      </c>
      <c r="C31" s="964" t="s">
        <v>2157</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35379.326579322893</v>
      </c>
      <c r="N48" s="272">
        <f>K48*M48</f>
        <v>38917.259237255188</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5680.3837489210409</v>
      </c>
      <c r="N49" s="272">
        <f>K49*M49</f>
        <v>6532.4413112591965</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1776.5827117714159</v>
      </c>
      <c r="N50" s="272">
        <f>K50*M50</f>
        <v>3553.1654235428318</v>
      </c>
    </row>
    <row r="51" spans="1:14">
      <c r="A51" s="163" t="s">
        <v>927</v>
      </c>
      <c r="B51" s="43" t="str">
        <f>VLOOKUP(A51,MATERIALES!A6:D373,3,FALSE)</f>
        <v>Malla Ciclónica Para Gaviones Galvanizada Y Plastificada Con Pvc Cal 12 (2M3)</v>
      </c>
      <c r="C51" s="425"/>
      <c r="D51" s="425"/>
      <c r="E51" s="425"/>
      <c r="F51" s="425"/>
      <c r="G51" s="425"/>
      <c r="H51" s="425"/>
      <c r="I51" s="425"/>
      <c r="J51" s="312" t="str">
        <f>VLOOKUP(A51,MATERIALES!A6:D643,2,FALSE)</f>
        <v>u</v>
      </c>
      <c r="K51" s="397">
        <v>0.5</v>
      </c>
      <c r="L51" s="421"/>
      <c r="M51" s="402">
        <f>VLOOKUP(A51,MATERIALES!A6:D399,4,FALSE)</f>
        <v>119377.03945014279</v>
      </c>
      <c r="N51" s="272">
        <f>K51*M51</f>
        <v>59688.519725071397</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108691.3856971286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09">
        <f>VLOOKUP(A60,TRANSPORTE!A1:D117,4,FALSE)</f>
        <v>1234.2754057176401</v>
      </c>
      <c r="M60" s="910"/>
      <c r="N60" s="287">
        <f>K60*L60</f>
        <v>1357.7029462894043</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1357.7029462894043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16160.5121807204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127017.62643317442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25403.525286634886</v>
      </c>
      <c r="M84" s="858"/>
      <c r="N84" s="51"/>
    </row>
    <row r="85" spans="1:14">
      <c r="B85" s="89" t="s">
        <v>973</v>
      </c>
      <c r="C85" s="90"/>
      <c r="D85" s="90"/>
      <c r="E85" s="90"/>
      <c r="F85" s="90"/>
      <c r="G85" s="90"/>
      <c r="H85" s="90"/>
      <c r="I85" s="87"/>
      <c r="J85" s="88"/>
      <c r="K85" s="304">
        <v>0.05</v>
      </c>
      <c r="L85" s="857">
        <f>N79*K85</f>
        <v>6350.8813216587214</v>
      </c>
      <c r="M85" s="858"/>
      <c r="N85" s="51"/>
    </row>
    <row r="86" spans="1:14" ht="15.75" thickBot="1">
      <c r="B86" s="91" t="s">
        <v>974</v>
      </c>
      <c r="C86" s="92"/>
      <c r="D86" s="92"/>
      <c r="E86" s="92"/>
      <c r="F86" s="92"/>
      <c r="G86" s="92"/>
      <c r="H86" s="92"/>
      <c r="I86" s="93"/>
      <c r="J86" s="94"/>
      <c r="K86" s="305">
        <v>0.05</v>
      </c>
      <c r="L86" s="859">
        <f>N79*K86</f>
        <v>6350.8813216587214</v>
      </c>
      <c r="M86" s="860"/>
      <c r="N86" s="51"/>
    </row>
    <row r="87" spans="1:14" ht="15.75" thickBot="1">
      <c r="B87" s="822" t="s">
        <v>953</v>
      </c>
      <c r="C87" s="823"/>
      <c r="D87" s="823"/>
      <c r="E87" s="823"/>
      <c r="F87" s="823"/>
      <c r="G87" s="823"/>
      <c r="H87" s="823"/>
      <c r="I87" s="823"/>
      <c r="J87" s="823"/>
      <c r="K87" s="823"/>
      <c r="L87" s="823"/>
      <c r="M87" s="824"/>
      <c r="N87" s="52">
        <f>L84+L85+L86</f>
        <v>38105.287929952327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165122.91436312674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7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29.25" customHeight="1" thickBot="1">
      <c r="A31" t="s">
        <v>1845</v>
      </c>
      <c r="B31" s="80" t="s">
        <v>1694</v>
      </c>
      <c r="C31" s="964" t="s">
        <v>2158</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35379.326579322893</v>
      </c>
      <c r="N48" s="272">
        <f>K48*M48</f>
        <v>38917.259237255188</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5680.3837489210409</v>
      </c>
      <c r="N49" s="272">
        <f>K49*M49</f>
        <v>6532.4413112591965</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1776.5827117714159</v>
      </c>
      <c r="N50" s="272">
        <f>K50*M50</f>
        <v>3553.1654235428318</v>
      </c>
    </row>
    <row r="51" spans="1:14">
      <c r="A51" s="166" t="s">
        <v>929</v>
      </c>
      <c r="B51" s="43" t="str">
        <f>VLOOKUP(A51,MATERIALES!A6:D373,3,FALSE)</f>
        <v>Malla Ciclónica Para Gaviones Galvanizada Aleación Zn-5A1-Mm Y Plastificada Pvc Cal 12 (2M3)</v>
      </c>
      <c r="C51" s="425"/>
      <c r="D51" s="425"/>
      <c r="E51" s="425"/>
      <c r="F51" s="425"/>
      <c r="G51" s="425"/>
      <c r="H51" s="425"/>
      <c r="I51" s="425"/>
      <c r="J51" s="312" t="str">
        <f>VLOOKUP(A51,MATERIALES!A6:D643,2,FALSE)</f>
        <v>u</v>
      </c>
      <c r="K51" s="397">
        <v>0.5</v>
      </c>
      <c r="L51" s="421"/>
      <c r="M51" s="402">
        <f>VLOOKUP(A51,MATERIALES!A6:D399,4,FALSE)</f>
        <v>123484.1651696262</v>
      </c>
      <c r="N51" s="272">
        <f>K51*M51</f>
        <v>61742.082584813099</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110744.94855687031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09">
        <f>VLOOKUP(A60,TRANSPORTE!A1:D117,4,FALSE)</f>
        <v>1234.2754057176401</v>
      </c>
      <c r="M60" s="910"/>
      <c r="N60" s="287">
        <f>K60*L60</f>
        <v>1357.7029462894043</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1357.7029462894043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16160.5121807204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129071.18929291613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25814.237858583227</v>
      </c>
      <c r="M84" s="858"/>
      <c r="N84" s="51"/>
    </row>
    <row r="85" spans="1:14">
      <c r="B85" s="89" t="s">
        <v>973</v>
      </c>
      <c r="C85" s="90"/>
      <c r="D85" s="90"/>
      <c r="E85" s="90"/>
      <c r="F85" s="90"/>
      <c r="G85" s="90"/>
      <c r="H85" s="90"/>
      <c r="I85" s="87"/>
      <c r="J85" s="88"/>
      <c r="K85" s="304">
        <v>0.05</v>
      </c>
      <c r="L85" s="857">
        <f>N79*K85</f>
        <v>6453.5594646458067</v>
      </c>
      <c r="M85" s="858"/>
      <c r="N85" s="51"/>
    </row>
    <row r="86" spans="1:14" ht="15.75" thickBot="1">
      <c r="B86" s="91" t="s">
        <v>974</v>
      </c>
      <c r="C86" s="92"/>
      <c r="D86" s="92"/>
      <c r="E86" s="92"/>
      <c r="F86" s="92"/>
      <c r="G86" s="92"/>
      <c r="H86" s="92"/>
      <c r="I86" s="93"/>
      <c r="J86" s="94"/>
      <c r="K86" s="305">
        <v>0.05</v>
      </c>
      <c r="L86" s="859">
        <f>N79*K86</f>
        <v>6453.5594646458067</v>
      </c>
      <c r="M86" s="860"/>
      <c r="N86" s="51"/>
    </row>
    <row r="87" spans="1:14" ht="15.75" thickBot="1">
      <c r="B87" s="822" t="s">
        <v>953</v>
      </c>
      <c r="C87" s="823"/>
      <c r="D87" s="823"/>
      <c r="E87" s="823"/>
      <c r="F87" s="823"/>
      <c r="G87" s="823"/>
      <c r="H87" s="823"/>
      <c r="I87" s="823"/>
      <c r="J87" s="823"/>
      <c r="K87" s="823"/>
      <c r="L87" s="823"/>
      <c r="M87" s="824"/>
      <c r="N87" s="52">
        <f>L84+L85+L86</f>
        <v>38721.356787874836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167792.54608079095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0.75" customHeight="1" thickBot="1">
      <c r="A31" t="s">
        <v>1845</v>
      </c>
      <c r="B31" s="80" t="s">
        <v>1145</v>
      </c>
      <c r="C31" s="964" t="s">
        <v>1734</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35379.326579322893</v>
      </c>
      <c r="N48" s="272">
        <f>K48*M48</f>
        <v>38917.259237255188</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5680.3837489210409</v>
      </c>
      <c r="N49" s="272">
        <f>K49*M49</f>
        <v>2840.1918744605205</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1776.5827117714159</v>
      </c>
      <c r="N50" s="272">
        <f>K50*M50</f>
        <v>1776.5827117714159</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163433.69352922653</v>
      </c>
      <c r="N51" s="272">
        <f>K51*M51</f>
        <v>163433.69352922653</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206967.72735271364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09">
        <f>VLOOKUP(A60,TRANSPORTE!A1:D117,4,FALSE)</f>
        <v>1234.2754057176401</v>
      </c>
      <c r="M60" s="910"/>
      <c r="N60" s="287">
        <f>K60*L60</f>
        <v>1357.7029462894043</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1357.7029462894043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16160.5121807204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225293.96808875949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45058.7936177519</v>
      </c>
      <c r="M84" s="858"/>
      <c r="N84" s="51"/>
    </row>
    <row r="85" spans="1:14">
      <c r="B85" s="89" t="s">
        <v>973</v>
      </c>
      <c r="C85" s="90"/>
      <c r="D85" s="90"/>
      <c r="E85" s="90"/>
      <c r="F85" s="90"/>
      <c r="G85" s="90"/>
      <c r="H85" s="90"/>
      <c r="I85" s="87"/>
      <c r="J85" s="88"/>
      <c r="K85" s="304">
        <v>0.05</v>
      </c>
      <c r="L85" s="857">
        <f>N79*K85</f>
        <v>11264.698404437975</v>
      </c>
      <c r="M85" s="858"/>
      <c r="N85" s="51"/>
    </row>
    <row r="86" spans="1:14" ht="15.75" thickBot="1">
      <c r="B86" s="91" t="s">
        <v>974</v>
      </c>
      <c r="C86" s="92"/>
      <c r="D86" s="92"/>
      <c r="E86" s="92"/>
      <c r="F86" s="92"/>
      <c r="G86" s="92"/>
      <c r="H86" s="92"/>
      <c r="I86" s="93"/>
      <c r="J86" s="94"/>
      <c r="K86" s="305">
        <v>0.05</v>
      </c>
      <c r="L86" s="859">
        <f>N79*K86</f>
        <v>11264.698404437975</v>
      </c>
      <c r="M86" s="860"/>
      <c r="N86" s="51"/>
    </row>
    <row r="87" spans="1:14" ht="15.75" thickBot="1">
      <c r="B87" s="822" t="s">
        <v>953</v>
      </c>
      <c r="C87" s="823"/>
      <c r="D87" s="823"/>
      <c r="E87" s="823"/>
      <c r="F87" s="823"/>
      <c r="G87" s="823"/>
      <c r="H87" s="823"/>
      <c r="I87" s="823"/>
      <c r="J87" s="823"/>
      <c r="K87" s="823"/>
      <c r="L87" s="823"/>
      <c r="M87" s="824"/>
      <c r="N87" s="52">
        <f>L84+L85+L86</f>
        <v>67588.190426627858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292882.15851538733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0.75" customHeight="1" thickBot="1">
      <c r="A31" t="s">
        <v>1845</v>
      </c>
      <c r="B31" s="80" t="s">
        <v>1695</v>
      </c>
      <c r="C31" s="964" t="s">
        <v>1696</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35379.326579322893</v>
      </c>
      <c r="N48" s="272">
        <f>K48*M48</f>
        <v>38917.259237255188</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5680.3837489210409</v>
      </c>
      <c r="N49" s="272">
        <f>K49*M49</f>
        <v>2840.1918744605205</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1776.5827117714159</v>
      </c>
      <c r="N50" s="272">
        <f>K50*M50</f>
        <v>1776.5827117714159</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163433.69352922653</v>
      </c>
      <c r="N51" s="272">
        <f>K51*M51</f>
        <v>163433.69352922653</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206967.72735271364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09">
        <f>VLOOKUP(A60,TRANSPORTE!A1:D117,4,FALSE)</f>
        <v>1234.2754057176401</v>
      </c>
      <c r="M60" s="910"/>
      <c r="N60" s="287">
        <f>K60*L60</f>
        <v>1357.7029462894043</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1357.7029462894043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16160.5121807204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225293.96808875949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45058.7936177519</v>
      </c>
      <c r="M84" s="858"/>
      <c r="N84" s="51"/>
    </row>
    <row r="85" spans="1:14">
      <c r="B85" s="89" t="s">
        <v>973</v>
      </c>
      <c r="C85" s="90"/>
      <c r="D85" s="90"/>
      <c r="E85" s="90"/>
      <c r="F85" s="90"/>
      <c r="G85" s="90"/>
      <c r="H85" s="90"/>
      <c r="I85" s="87"/>
      <c r="J85" s="88"/>
      <c r="K85" s="304">
        <v>0.05</v>
      </c>
      <c r="L85" s="857">
        <f>N79*K85</f>
        <v>11264.698404437975</v>
      </c>
      <c r="M85" s="858"/>
      <c r="N85" s="51"/>
    </row>
    <row r="86" spans="1:14" ht="15.75" thickBot="1">
      <c r="B86" s="91" t="s">
        <v>974</v>
      </c>
      <c r="C86" s="92"/>
      <c r="D86" s="92"/>
      <c r="E86" s="92"/>
      <c r="F86" s="92"/>
      <c r="G86" s="92"/>
      <c r="H86" s="92"/>
      <c r="I86" s="93"/>
      <c r="J86" s="94"/>
      <c r="K86" s="305">
        <v>0.05</v>
      </c>
      <c r="L86" s="859">
        <f>N79*K86</f>
        <v>11264.698404437975</v>
      </c>
      <c r="M86" s="860"/>
      <c r="N86" s="51"/>
    </row>
    <row r="87" spans="1:14" ht="15.75" thickBot="1">
      <c r="B87" s="822" t="s">
        <v>953</v>
      </c>
      <c r="C87" s="823"/>
      <c r="D87" s="823"/>
      <c r="E87" s="823"/>
      <c r="F87" s="823"/>
      <c r="G87" s="823"/>
      <c r="H87" s="823"/>
      <c r="I87" s="823"/>
      <c r="J87" s="823"/>
      <c r="K87" s="823"/>
      <c r="L87" s="823"/>
      <c r="M87" s="824"/>
      <c r="N87" s="52">
        <f>L84+L85+L86</f>
        <v>67588.190426627858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292882.15851538733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0.75" customHeight="1" thickBot="1">
      <c r="A31" t="s">
        <v>1845</v>
      </c>
      <c r="B31" s="80" t="s">
        <v>1697</v>
      </c>
      <c r="C31" s="964" t="s">
        <v>1698</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35379.326579322893</v>
      </c>
      <c r="N48" s="272">
        <f>K48*M48</f>
        <v>38917.259237255188</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5680.3837489210409</v>
      </c>
      <c r="N49" s="272">
        <f>K49*M49</f>
        <v>2840.1918744605205</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1776.5827117714159</v>
      </c>
      <c r="N50" s="272">
        <f>K50*M50</f>
        <v>1776.5827117714159</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163433.69352922653</v>
      </c>
      <c r="N51" s="272">
        <f>K51*M51</f>
        <v>163433.69352922653</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206967.72735271364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09">
        <f>VLOOKUP(A60,TRANSPORTE!A1:D117,4,FALSE)</f>
        <v>1234.2754057176401</v>
      </c>
      <c r="M60" s="910"/>
      <c r="N60" s="287">
        <f>K60*L60</f>
        <v>1357.7029462894043</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1357.7029462894043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16160.5121807204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225293.96808875949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45058.7936177519</v>
      </c>
      <c r="M84" s="858"/>
      <c r="N84" s="51"/>
    </row>
    <row r="85" spans="1:14">
      <c r="B85" s="89" t="s">
        <v>973</v>
      </c>
      <c r="C85" s="90"/>
      <c r="D85" s="90"/>
      <c r="E85" s="90"/>
      <c r="F85" s="90"/>
      <c r="G85" s="90"/>
      <c r="H85" s="90"/>
      <c r="I85" s="87"/>
      <c r="J85" s="88"/>
      <c r="K85" s="304">
        <v>0.05</v>
      </c>
      <c r="L85" s="857">
        <f>N79*K85</f>
        <v>11264.698404437975</v>
      </c>
      <c r="M85" s="858"/>
      <c r="N85" s="51"/>
    </row>
    <row r="86" spans="1:14" ht="15.75" thickBot="1">
      <c r="B86" s="91" t="s">
        <v>974</v>
      </c>
      <c r="C86" s="92"/>
      <c r="D86" s="92"/>
      <c r="E86" s="92"/>
      <c r="F86" s="92"/>
      <c r="G86" s="92"/>
      <c r="H86" s="92"/>
      <c r="I86" s="93"/>
      <c r="J86" s="94"/>
      <c r="K86" s="305">
        <v>0.05</v>
      </c>
      <c r="L86" s="859">
        <f>N79*K86</f>
        <v>11264.698404437975</v>
      </c>
      <c r="M86" s="860"/>
      <c r="N86" s="51"/>
    </row>
    <row r="87" spans="1:14" ht="15.75" thickBot="1">
      <c r="B87" s="822" t="s">
        <v>953</v>
      </c>
      <c r="C87" s="823"/>
      <c r="D87" s="823"/>
      <c r="E87" s="823"/>
      <c r="F87" s="823"/>
      <c r="G87" s="823"/>
      <c r="H87" s="823"/>
      <c r="I87" s="823"/>
      <c r="J87" s="823"/>
      <c r="K87" s="823"/>
      <c r="L87" s="823"/>
      <c r="M87" s="824"/>
      <c r="N87" s="52">
        <f>L84+L85+L86</f>
        <v>67588.190426627858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292882.15851538733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0.75" customHeight="1" thickBot="1">
      <c r="A31" t="s">
        <v>1845</v>
      </c>
      <c r="B31" s="80" t="s">
        <v>1699</v>
      </c>
      <c r="C31" s="964" t="s">
        <v>1700</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35379.326579322893</v>
      </c>
      <c r="N48" s="272">
        <f>K48*M48</f>
        <v>38917.259237255188</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5680.3837489210409</v>
      </c>
      <c r="N49" s="272">
        <f>K49*M49</f>
        <v>2840.1918744605205</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1776.5827117714159</v>
      </c>
      <c r="N50" s="272">
        <f>K50*M50</f>
        <v>1776.5827117714159</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163433.69352922653</v>
      </c>
      <c r="N51" s="272">
        <f>K51*M51</f>
        <v>163433.69352922653</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206967.72735271364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09">
        <f>VLOOKUP(A60,TRANSPORTE!A1:D117,4,FALSE)</f>
        <v>1234.2754057176401</v>
      </c>
      <c r="M60" s="910"/>
      <c r="N60" s="287">
        <f>K60*L60</f>
        <v>1357.7029462894043</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1357.7029462894043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16160.5121807204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225293.96808875949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45058.7936177519</v>
      </c>
      <c r="M84" s="858"/>
      <c r="N84" s="51"/>
    </row>
    <row r="85" spans="1:14">
      <c r="B85" s="89" t="s">
        <v>973</v>
      </c>
      <c r="C85" s="90"/>
      <c r="D85" s="90"/>
      <c r="E85" s="90"/>
      <c r="F85" s="90"/>
      <c r="G85" s="90"/>
      <c r="H85" s="90"/>
      <c r="I85" s="87"/>
      <c r="J85" s="88"/>
      <c r="K85" s="304">
        <v>0.05</v>
      </c>
      <c r="L85" s="857">
        <f>N79*K85</f>
        <v>11264.698404437975</v>
      </c>
      <c r="M85" s="858"/>
      <c r="N85" s="51"/>
    </row>
    <row r="86" spans="1:14" ht="15.75" thickBot="1">
      <c r="B86" s="91" t="s">
        <v>974</v>
      </c>
      <c r="C86" s="92"/>
      <c r="D86" s="92"/>
      <c r="E86" s="92"/>
      <c r="F86" s="92"/>
      <c r="G86" s="92"/>
      <c r="H86" s="92"/>
      <c r="I86" s="93"/>
      <c r="J86" s="94"/>
      <c r="K86" s="305">
        <v>0.05</v>
      </c>
      <c r="L86" s="859">
        <f>N79*K86</f>
        <v>11264.698404437975</v>
      </c>
      <c r="M86" s="860"/>
      <c r="N86" s="51"/>
    </row>
    <row r="87" spans="1:14" ht="15.75" thickBot="1">
      <c r="B87" s="822" t="s">
        <v>953</v>
      </c>
      <c r="C87" s="823"/>
      <c r="D87" s="823"/>
      <c r="E87" s="823"/>
      <c r="F87" s="823"/>
      <c r="G87" s="823"/>
      <c r="H87" s="823"/>
      <c r="I87" s="823"/>
      <c r="J87" s="823"/>
      <c r="K87" s="823"/>
      <c r="L87" s="823"/>
      <c r="M87" s="824"/>
      <c r="N87" s="52">
        <f>L84+L85+L86</f>
        <v>67588.190426627858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292882.15851538733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28.5" customHeight="1" thickBot="1">
      <c r="A31" t="s">
        <v>1845</v>
      </c>
      <c r="B31" s="80" t="s">
        <v>1701</v>
      </c>
      <c r="C31" s="964" t="s">
        <v>1702</v>
      </c>
      <c r="D31" s="965"/>
      <c r="E31" s="965"/>
      <c r="F31" s="965"/>
      <c r="G31" s="965"/>
      <c r="H31" s="965"/>
      <c r="I31" s="965"/>
      <c r="J31" s="991"/>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7560.4257352345076</v>
      </c>
      <c r="N48" s="272">
        <f>K48*M48</f>
        <v>9828.5534558048603</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9828.5534558048603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1616.0512180720398</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11444.6046738769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2288.9209347753799</v>
      </c>
      <c r="M84" s="858"/>
      <c r="N84" s="51"/>
    </row>
    <row r="85" spans="1:14">
      <c r="B85" s="89" t="s">
        <v>973</v>
      </c>
      <c r="C85" s="90"/>
      <c r="D85" s="90"/>
      <c r="E85" s="90"/>
      <c r="F85" s="90"/>
      <c r="G85" s="90"/>
      <c r="H85" s="90"/>
      <c r="I85" s="87"/>
      <c r="J85" s="88"/>
      <c r="K85" s="304">
        <v>0.05</v>
      </c>
      <c r="L85" s="857">
        <f>N79*K85</f>
        <v>572.23023369384498</v>
      </c>
      <c r="M85" s="858"/>
      <c r="N85" s="51"/>
    </row>
    <row r="86" spans="1:14" ht="15.75" thickBot="1">
      <c r="B86" s="91" t="s">
        <v>974</v>
      </c>
      <c r="C86" s="92"/>
      <c r="D86" s="92"/>
      <c r="E86" s="92"/>
      <c r="F86" s="92"/>
      <c r="G86" s="92"/>
      <c r="H86" s="92"/>
      <c r="I86" s="93"/>
      <c r="J86" s="94"/>
      <c r="K86" s="305">
        <v>0.05</v>
      </c>
      <c r="L86" s="859">
        <f>N79*K86</f>
        <v>572.23023369384498</v>
      </c>
      <c r="M86" s="860"/>
      <c r="N86" s="51"/>
    </row>
    <row r="87" spans="1:14" ht="15.75" thickBot="1">
      <c r="B87" s="822" t="s">
        <v>953</v>
      </c>
      <c r="C87" s="823"/>
      <c r="D87" s="823"/>
      <c r="E87" s="823"/>
      <c r="F87" s="823"/>
      <c r="G87" s="823"/>
      <c r="H87" s="823"/>
      <c r="I87" s="823"/>
      <c r="J87" s="823"/>
      <c r="K87" s="823"/>
      <c r="L87" s="823"/>
      <c r="M87" s="824"/>
      <c r="N87" s="52">
        <f>L84+L85+L86</f>
        <v>3433.3814021630701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14877.98607603997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0" customHeight="1" thickBot="1">
      <c r="A31" t="s">
        <v>1845</v>
      </c>
      <c r="B31" s="80" t="s">
        <v>1703</v>
      </c>
      <c r="C31" s="964" t="s">
        <v>1704</v>
      </c>
      <c r="D31" s="965"/>
      <c r="E31" s="965"/>
      <c r="F31" s="965"/>
      <c r="G31" s="965"/>
      <c r="H31" s="965"/>
      <c r="I31" s="965"/>
      <c r="J31" s="991"/>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15186.375522185717</v>
      </c>
      <c r="N48" s="272">
        <f>K48*M48</f>
        <v>19742.288178841434</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19742.288178841434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1616.0512180720398</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21358.339396913474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4271.667879382695</v>
      </c>
      <c r="M84" s="858"/>
      <c r="N84" s="51"/>
    </row>
    <row r="85" spans="1:14">
      <c r="B85" s="89" t="s">
        <v>973</v>
      </c>
      <c r="C85" s="90"/>
      <c r="D85" s="90"/>
      <c r="E85" s="90"/>
      <c r="F85" s="90"/>
      <c r="G85" s="90"/>
      <c r="H85" s="90"/>
      <c r="I85" s="87"/>
      <c r="J85" s="88"/>
      <c r="K85" s="304">
        <v>0.05</v>
      </c>
      <c r="L85" s="857">
        <f>N79*K85</f>
        <v>1067.9169698456737</v>
      </c>
      <c r="M85" s="858"/>
      <c r="N85" s="51"/>
    </row>
    <row r="86" spans="1:14" ht="15.75" thickBot="1">
      <c r="B86" s="91" t="s">
        <v>974</v>
      </c>
      <c r="C86" s="92"/>
      <c r="D86" s="92"/>
      <c r="E86" s="92"/>
      <c r="F86" s="92"/>
      <c r="G86" s="92"/>
      <c r="H86" s="92"/>
      <c r="I86" s="93"/>
      <c r="J86" s="94"/>
      <c r="K86" s="305">
        <v>0.05</v>
      </c>
      <c r="L86" s="859">
        <f>N79*K86</f>
        <v>1067.9169698456737</v>
      </c>
      <c r="M86" s="860"/>
      <c r="N86" s="51"/>
    </row>
    <row r="87" spans="1:14" ht="15.75" thickBot="1">
      <c r="B87" s="822" t="s">
        <v>953</v>
      </c>
      <c r="C87" s="823"/>
      <c r="D87" s="823"/>
      <c r="E87" s="823"/>
      <c r="F87" s="823"/>
      <c r="G87" s="823"/>
      <c r="H87" s="823"/>
      <c r="I87" s="823"/>
      <c r="J87" s="823"/>
      <c r="K87" s="823"/>
      <c r="L87" s="823"/>
      <c r="M87" s="824"/>
      <c r="N87" s="52">
        <f>L84+L85+L86</f>
        <v>6407.501819074042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27765.841215987515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0.75" customHeight="1" thickBot="1">
      <c r="A31" t="s">
        <v>1845</v>
      </c>
      <c r="B31" s="80" t="s">
        <v>1705</v>
      </c>
      <c r="C31" s="964" t="s">
        <v>2159</v>
      </c>
      <c r="D31" s="965"/>
      <c r="E31" s="965"/>
      <c r="F31" s="965"/>
      <c r="G31" s="965"/>
      <c r="H31" s="965"/>
      <c r="I31" s="965"/>
      <c r="J31" s="991"/>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7"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7560.4257352345076</v>
      </c>
      <c r="N48" s="272">
        <f>K48*M48</f>
        <v>9828.5534558048603</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9828.5534558048603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1616.0512180720398</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11444.6046738769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2288.9209347753799</v>
      </c>
      <c r="M84" s="858"/>
      <c r="N84" s="51"/>
    </row>
    <row r="85" spans="1:14">
      <c r="B85" s="89" t="s">
        <v>973</v>
      </c>
      <c r="C85" s="90"/>
      <c r="D85" s="90"/>
      <c r="E85" s="90"/>
      <c r="F85" s="90"/>
      <c r="G85" s="90"/>
      <c r="H85" s="90"/>
      <c r="I85" s="87"/>
      <c r="J85" s="88"/>
      <c r="K85" s="304">
        <v>0.05</v>
      </c>
      <c r="L85" s="857">
        <f>N79*K85</f>
        <v>572.23023369384498</v>
      </c>
      <c r="M85" s="858"/>
      <c r="N85" s="51"/>
    </row>
    <row r="86" spans="1:14" ht="15.75" thickBot="1">
      <c r="B86" s="91" t="s">
        <v>974</v>
      </c>
      <c r="C86" s="92"/>
      <c r="D86" s="92"/>
      <c r="E86" s="92"/>
      <c r="F86" s="92"/>
      <c r="G86" s="92"/>
      <c r="H86" s="92"/>
      <c r="I86" s="93"/>
      <c r="J86" s="94"/>
      <c r="K86" s="305">
        <v>0.05</v>
      </c>
      <c r="L86" s="859">
        <f>N79*K86</f>
        <v>572.23023369384498</v>
      </c>
      <c r="M86" s="860"/>
      <c r="N86" s="51"/>
    </row>
    <row r="87" spans="1:14" ht="15.75" thickBot="1">
      <c r="B87" s="822" t="s">
        <v>953</v>
      </c>
      <c r="C87" s="823"/>
      <c r="D87" s="823"/>
      <c r="E87" s="823"/>
      <c r="F87" s="823"/>
      <c r="G87" s="823"/>
      <c r="H87" s="823"/>
      <c r="I87" s="823"/>
      <c r="J87" s="823"/>
      <c r="K87" s="823"/>
      <c r="L87" s="823"/>
      <c r="M87" s="824"/>
      <c r="N87" s="52">
        <f>L84+L85+L86</f>
        <v>3433.3814021630701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14877.98607603997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0" customHeight="1" thickBot="1">
      <c r="A31" t="s">
        <v>1845</v>
      </c>
      <c r="B31" s="80" t="s">
        <v>1706</v>
      </c>
      <c r="C31" s="964" t="s">
        <v>2160</v>
      </c>
      <c r="D31" s="965"/>
      <c r="E31" s="965"/>
      <c r="F31" s="965"/>
      <c r="G31" s="965"/>
      <c r="H31" s="965"/>
      <c r="I31" s="965"/>
      <c r="J31" s="991"/>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15186.375522185717</v>
      </c>
      <c r="N48" s="272">
        <f>K48*M48</f>
        <v>19742.288178841434</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19742.288178841434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1616.0512180720398</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21358.339396913474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4271.667879382695</v>
      </c>
      <c r="M84" s="858"/>
      <c r="N84" s="51"/>
    </row>
    <row r="85" spans="1:14">
      <c r="B85" s="89" t="s">
        <v>973</v>
      </c>
      <c r="C85" s="90"/>
      <c r="D85" s="90"/>
      <c r="E85" s="90"/>
      <c r="F85" s="90"/>
      <c r="G85" s="90"/>
      <c r="H85" s="90"/>
      <c r="I85" s="87"/>
      <c r="J85" s="88"/>
      <c r="K85" s="304">
        <v>0.05</v>
      </c>
      <c r="L85" s="857">
        <f>N79*K85</f>
        <v>1067.9169698456737</v>
      </c>
      <c r="M85" s="858"/>
      <c r="N85" s="51"/>
    </row>
    <row r="86" spans="1:14" ht="15.75" thickBot="1">
      <c r="B86" s="91" t="s">
        <v>974</v>
      </c>
      <c r="C86" s="92"/>
      <c r="D86" s="92"/>
      <c r="E86" s="92"/>
      <c r="F86" s="92"/>
      <c r="G86" s="92"/>
      <c r="H86" s="92"/>
      <c r="I86" s="93"/>
      <c r="J86" s="94"/>
      <c r="K86" s="305">
        <v>0.05</v>
      </c>
      <c r="L86" s="859">
        <f>N79*K86</f>
        <v>1067.9169698456737</v>
      </c>
      <c r="M86" s="860"/>
      <c r="N86" s="51"/>
    </row>
    <row r="87" spans="1:14" ht="15.75" thickBot="1">
      <c r="B87" s="822" t="s">
        <v>953</v>
      </c>
      <c r="C87" s="823"/>
      <c r="D87" s="823"/>
      <c r="E87" s="823"/>
      <c r="F87" s="823"/>
      <c r="G87" s="823"/>
      <c r="H87" s="823"/>
      <c r="I87" s="823"/>
      <c r="J87" s="823"/>
      <c r="K87" s="823"/>
      <c r="L87" s="823"/>
      <c r="M87" s="824"/>
      <c r="N87" s="52">
        <f>L84+L85+L86</f>
        <v>6407.501819074042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27765.841215987515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1707</v>
      </c>
      <c r="C31" s="81" t="s">
        <v>2161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63754.972517069342</v>
      </c>
      <c r="L36" s="270"/>
      <c r="M36" s="336">
        <v>15</v>
      </c>
      <c r="N36" s="272">
        <f>K36/M36</f>
        <v>4250.3315011379564</v>
      </c>
    </row>
    <row r="37" spans="1:14">
      <c r="A37" s="113" t="s">
        <v>174</v>
      </c>
      <c r="B37" s="871" t="str">
        <f>VLOOKUP(A37,EQUIPOS!A7:D154,3,FALSE)</f>
        <v>Compactador vibratorio tipo DD-20</v>
      </c>
      <c r="C37" s="872"/>
      <c r="D37" s="872"/>
      <c r="E37" s="872"/>
      <c r="F37" s="872"/>
      <c r="G37" s="872"/>
      <c r="H37" s="873"/>
      <c r="I37" s="421"/>
      <c r="J37" s="422"/>
      <c r="K37" s="269">
        <f>VLOOKUP(A37,EQUIPOS!A7:D164,4,FALSE)</f>
        <v>57390.808433360871</v>
      </c>
      <c r="L37" s="335"/>
      <c r="M37" s="336">
        <v>15</v>
      </c>
      <c r="N37" s="272">
        <f>K37/M37</f>
        <v>3826.0538955573916</v>
      </c>
    </row>
    <row r="38" spans="1:14">
      <c r="A38" s="113" t="s">
        <v>269</v>
      </c>
      <c r="B38" s="871" t="str">
        <f>VLOOKUP(A38,EQUIPOS!A8:D154,3,FALSE)</f>
        <v>Motoniveladora  potencia 215 HP, ancho de cuchilla 4,27 m, peso 18 ton.</v>
      </c>
      <c r="C38" s="872"/>
      <c r="D38" s="872"/>
      <c r="E38" s="872"/>
      <c r="F38" s="872"/>
      <c r="G38" s="872"/>
      <c r="H38" s="873"/>
      <c r="I38" s="328"/>
      <c r="J38" s="330"/>
      <c r="K38" s="269">
        <f>VLOOKUP(A38,EQUIPOS!A8:D165,4,FALSE)</f>
        <v>184508.76729977701</v>
      </c>
      <c r="L38" s="423"/>
      <c r="M38" s="424">
        <v>15</v>
      </c>
      <c r="N38" s="272">
        <f>K38/M38</f>
        <v>12300.5844866518</v>
      </c>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0.02</v>
      </c>
      <c r="N41" s="344">
        <f>N75*M41</f>
        <v>44.846540602401326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SUM(N36:N41)</f>
        <v>20421.816423949549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25797.425630756279</v>
      </c>
      <c r="N48" s="272">
        <f>K48*M48</f>
        <v>33536.653319983161</v>
      </c>
    </row>
    <row r="49" spans="1:14">
      <c r="A49" s="166" t="s">
        <v>774</v>
      </c>
      <c r="B49" s="43" t="str">
        <f>VLOOKUP(A49,MATERIALES!A6:D373,3,FALSE)</f>
        <v>Agua</v>
      </c>
      <c r="C49" s="425"/>
      <c r="D49" s="425"/>
      <c r="E49" s="425"/>
      <c r="F49" s="425"/>
      <c r="G49" s="425"/>
      <c r="H49" s="425"/>
      <c r="I49" s="425"/>
      <c r="J49" s="311" t="s">
        <v>422</v>
      </c>
      <c r="K49" s="397">
        <v>30</v>
      </c>
      <c r="L49" s="421"/>
      <c r="M49" s="402">
        <f>VLOOKUP(A49,MATERIALES!A6:D397,4,FALSE)</f>
        <v>48.278039394701032</v>
      </c>
      <c r="N49" s="272">
        <f>K49*M49</f>
        <v>1448.3411818410309</v>
      </c>
    </row>
    <row r="50" spans="1:14">
      <c r="B50" s="320"/>
      <c r="C50" s="47"/>
      <c r="D50" s="47"/>
      <c r="E50" s="47"/>
      <c r="F50" s="47"/>
      <c r="G50" s="47"/>
      <c r="H50" s="47"/>
      <c r="I50" s="47"/>
      <c r="J50" s="288"/>
      <c r="K50" s="169"/>
      <c r="L50" s="318"/>
      <c r="M50" s="426"/>
      <c r="N50" s="273"/>
    </row>
    <row r="51" spans="1:14">
      <c r="B51" s="168"/>
      <c r="C51" s="317"/>
      <c r="D51" s="317"/>
      <c r="E51" s="317"/>
      <c r="F51" s="317"/>
      <c r="G51" s="317"/>
      <c r="H51" s="317"/>
      <c r="I51" s="317"/>
      <c r="J51" s="311"/>
      <c r="K51" s="44"/>
      <c r="L51" s="318"/>
      <c r="M51" s="426"/>
      <c r="N51" s="273"/>
    </row>
    <row r="52" spans="1:14" ht="15.75" thickBot="1">
      <c r="B52" s="450"/>
      <c r="C52" s="448"/>
      <c r="D52" s="448"/>
      <c r="E52" s="448"/>
      <c r="F52" s="448"/>
      <c r="G52" s="448"/>
      <c r="H52" s="448"/>
      <c r="I52" s="448"/>
      <c r="J52" s="449"/>
      <c r="K52" s="126"/>
      <c r="L52" s="446"/>
      <c r="M52" s="482"/>
      <c r="N52" s="483"/>
    </row>
    <row r="53" spans="1:14" ht="15.75" thickBot="1">
      <c r="B53" s="911" t="s">
        <v>953</v>
      </c>
      <c r="C53" s="865"/>
      <c r="D53" s="865"/>
      <c r="E53" s="865"/>
      <c r="F53" s="865"/>
      <c r="G53" s="865"/>
      <c r="H53" s="865"/>
      <c r="I53" s="865"/>
      <c r="J53" s="865"/>
      <c r="K53" s="865"/>
      <c r="L53" s="865"/>
      <c r="M53" s="866"/>
      <c r="N53" s="104">
        <f>SUM(N48:N52)</f>
        <v>34984.994501824192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1291</v>
      </c>
      <c r="B58" s="46" t="str">
        <f>VLOOKUP(A58,TRANSPORTE!A1:D117,3,FALSE)</f>
        <v>Transporte de material seleccionado para relleno</v>
      </c>
      <c r="C58" s="317"/>
      <c r="D58" s="317"/>
      <c r="E58" s="317"/>
      <c r="F58" s="317"/>
      <c r="G58" s="317"/>
      <c r="H58" s="311" t="s">
        <v>1999</v>
      </c>
      <c r="I58" s="279">
        <v>1.3</v>
      </c>
      <c r="J58" s="286">
        <v>1</v>
      </c>
      <c r="K58" s="279">
        <f>I58*J58</f>
        <v>1.3</v>
      </c>
      <c r="L58" s="909">
        <f>VLOOKUP(A58,TRANSPORTE!A1:D117,4,FALSE)</f>
        <v>1234.2754057176401</v>
      </c>
      <c r="M58" s="910"/>
      <c r="N58" s="287">
        <f>K58*L58</f>
        <v>1604.5580274329322</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1604.5580274329322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7" t="s">
        <v>9</v>
      </c>
      <c r="B69" s="49" t="str">
        <f>VLOOKUP(A69,'MANO DE OBRA'!A8:D68,3,FALSE)</f>
        <v>Obrero (3)</v>
      </c>
      <c r="C69" s="47"/>
      <c r="D69" s="47"/>
      <c r="E69" s="47"/>
      <c r="F69" s="47"/>
      <c r="G69" s="47"/>
      <c r="H69" s="47"/>
      <c r="I69" s="292">
        <f>K69/J69*100</f>
        <v>87780</v>
      </c>
      <c r="J69" s="293">
        <v>185</v>
      </c>
      <c r="K69" s="294">
        <f>VLOOKUP(A69,'MANO DE OBRA'!A8:D99,4,FALSE)</f>
        <v>162393</v>
      </c>
      <c r="L69" s="50"/>
      <c r="M69" s="434">
        <v>120</v>
      </c>
      <c r="N69" s="395">
        <f>K69/M69</f>
        <v>1353.2750000000001</v>
      </c>
      <c r="O69" s="106"/>
    </row>
    <row r="70" spans="1:15">
      <c r="A70" s="167"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120</v>
      </c>
      <c r="N70" s="395">
        <f>K70/M70</f>
        <v>889.05203012006655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2242.3270301200664</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59253.695983326739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11850.739196665349</v>
      </c>
      <c r="M82" s="858"/>
      <c r="N82" s="51"/>
    </row>
    <row r="83" spans="1:14">
      <c r="B83" s="89" t="s">
        <v>973</v>
      </c>
      <c r="C83" s="90"/>
      <c r="D83" s="90"/>
      <c r="E83" s="90"/>
      <c r="F83" s="90"/>
      <c r="G83" s="90"/>
      <c r="H83" s="90"/>
      <c r="I83" s="87"/>
      <c r="J83" s="88"/>
      <c r="K83" s="304">
        <v>0.05</v>
      </c>
      <c r="L83" s="857">
        <f>N77*K83</f>
        <v>2962.6847991663371</v>
      </c>
      <c r="M83" s="858"/>
      <c r="N83" s="51"/>
    </row>
    <row r="84" spans="1:14" ht="15.75" thickBot="1">
      <c r="B84" s="91" t="s">
        <v>974</v>
      </c>
      <c r="C84" s="92"/>
      <c r="D84" s="92"/>
      <c r="E84" s="92"/>
      <c r="F84" s="92"/>
      <c r="G84" s="92"/>
      <c r="H84" s="92"/>
      <c r="I84" s="93"/>
      <c r="J84" s="94"/>
      <c r="K84" s="305">
        <v>0.05</v>
      </c>
      <c r="L84" s="859">
        <f>N77*K84</f>
        <v>2962.6847991663371</v>
      </c>
      <c r="M84" s="860"/>
      <c r="N84" s="51"/>
    </row>
    <row r="85" spans="1:14" ht="15.75" thickBot="1">
      <c r="B85" s="822" t="s">
        <v>953</v>
      </c>
      <c r="C85" s="823"/>
      <c r="D85" s="823"/>
      <c r="E85" s="823"/>
      <c r="F85" s="823"/>
      <c r="G85" s="823"/>
      <c r="H85" s="823"/>
      <c r="I85" s="823"/>
      <c r="J85" s="823"/>
      <c r="K85" s="823"/>
      <c r="L85" s="823"/>
      <c r="M85" s="824"/>
      <c r="N85" s="52">
        <f>L82+L83+L84</f>
        <v>17776.108794998025</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77029.80477832476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2047</v>
      </c>
      <c r="C31" s="81" t="s">
        <v>1454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106.68624361440799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106.68624361440799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7" t="s">
        <v>1709</v>
      </c>
      <c r="B48" s="43" t="str">
        <f>VLOOKUP(A48,MATERIALES!A5:D373,3,FALSE)</f>
        <v>Impermeabilizante para concreto</v>
      </c>
      <c r="C48" s="281"/>
      <c r="D48" s="281"/>
      <c r="E48" s="281"/>
      <c r="F48" s="281"/>
      <c r="G48" s="281"/>
      <c r="H48" s="281"/>
      <c r="I48" s="268"/>
      <c r="J48" s="311" t="str">
        <f>VLOOKUP(A48,MATERIALES!A4:D640,2,FALSE)</f>
        <v>kg</v>
      </c>
      <c r="K48" s="442">
        <v>0.7</v>
      </c>
      <c r="L48" s="267"/>
      <c r="M48" s="402">
        <f>VLOOKUP(A48,MATERIALES!A5:D396,4,FALSE)</f>
        <v>13735.135962714419</v>
      </c>
      <c r="N48" s="272">
        <f>K48*M48</f>
        <v>9614.595173900092</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9614.595173900092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50</v>
      </c>
      <c r="N71" s="395">
        <f>K71/M71</f>
        <v>2133.7248722881595</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2133.7248722881595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11855.006289802659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2371.0012579605318</v>
      </c>
      <c r="M84" s="858"/>
      <c r="N84" s="51"/>
    </row>
    <row r="85" spans="1:14">
      <c r="B85" s="89" t="s">
        <v>973</v>
      </c>
      <c r="C85" s="90"/>
      <c r="D85" s="90"/>
      <c r="E85" s="90"/>
      <c r="F85" s="90"/>
      <c r="G85" s="90"/>
      <c r="H85" s="90"/>
      <c r="I85" s="87"/>
      <c r="J85" s="88"/>
      <c r="K85" s="304">
        <v>0.05</v>
      </c>
      <c r="L85" s="857">
        <f>N79*K85</f>
        <v>592.75031449013295</v>
      </c>
      <c r="M85" s="858"/>
      <c r="N85" s="51"/>
    </row>
    <row r="86" spans="1:14" ht="15.75" thickBot="1">
      <c r="B86" s="91" t="s">
        <v>974</v>
      </c>
      <c r="C86" s="92"/>
      <c r="D86" s="92"/>
      <c r="E86" s="92"/>
      <c r="F86" s="92"/>
      <c r="G86" s="92"/>
      <c r="H86" s="92"/>
      <c r="I86" s="93"/>
      <c r="J86" s="94"/>
      <c r="K86" s="305">
        <v>0.05</v>
      </c>
      <c r="L86" s="859">
        <f>N79*K86</f>
        <v>592.75031449013295</v>
      </c>
      <c r="M86" s="860"/>
      <c r="N86" s="51"/>
    </row>
    <row r="87" spans="1:14" ht="15.75" thickBot="1">
      <c r="B87" s="822" t="s">
        <v>953</v>
      </c>
      <c r="C87" s="823"/>
      <c r="D87" s="823"/>
      <c r="E87" s="823"/>
      <c r="F87" s="823"/>
      <c r="G87" s="823"/>
      <c r="H87" s="823"/>
      <c r="I87" s="823"/>
      <c r="J87" s="823"/>
      <c r="K87" s="823"/>
      <c r="L87" s="823"/>
      <c r="M87" s="824"/>
      <c r="N87" s="52">
        <f>L84+L85+L86</f>
        <v>3556.5018869407977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52">
        <f>N79+N87</f>
        <v>15411.508176743457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1710</v>
      </c>
      <c r="C31" s="81" t="s">
        <v>2162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537.37060903602003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537.37060903602003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7" t="s">
        <v>479</v>
      </c>
      <c r="B48" s="43" t="str">
        <f>VLOOKUP(A48,MATERIALES!A5:D373,3,FALSE)</f>
        <v>Imprimante y puente de adherencia</v>
      </c>
      <c r="C48" s="281"/>
      <c r="D48" s="281"/>
      <c r="E48" s="281"/>
      <c r="F48" s="281"/>
      <c r="G48" s="281"/>
      <c r="H48" s="281"/>
      <c r="I48" s="281"/>
      <c r="J48" s="311" t="str">
        <f>VLOOKUP(A48,MATERIALES!A4:D640,2,FALSE)</f>
        <v>kg</v>
      </c>
      <c r="K48" s="443">
        <v>0.2</v>
      </c>
      <c r="L48" s="267"/>
      <c r="M48" s="402">
        <f>VLOOKUP(A48,MATERIALES!A5:D396,4,FALSE)</f>
        <v>69072.607126349933</v>
      </c>
      <c r="N48" s="272">
        <f>K48*M48</f>
        <v>13814.521425269988</v>
      </c>
    </row>
    <row r="49" spans="1:14">
      <c r="A49" s="166" t="s">
        <v>481</v>
      </c>
      <c r="B49" s="43" t="str">
        <f>VLOOKUP(A49,MATERIALES!A6:D373,3,FALSE)</f>
        <v>Láminas impermeabilizantes</v>
      </c>
      <c r="C49" s="425"/>
      <c r="D49" s="425"/>
      <c r="E49" s="425"/>
      <c r="F49" s="425"/>
      <c r="G49" s="425"/>
      <c r="H49" s="425"/>
      <c r="I49" s="425"/>
      <c r="J49" s="50" t="str">
        <f>VLOOKUP(A49,MATERIALES!A5:D641,2,FALSE)</f>
        <v>m2</v>
      </c>
      <c r="K49" s="397">
        <v>1.05</v>
      </c>
      <c r="L49" s="421"/>
      <c r="M49" s="402">
        <f>VLOOKUP(A49,MATERIALES!A6:D397,4,FALSE)</f>
        <v>2766.9238822697234</v>
      </c>
      <c r="N49" s="272">
        <f>K49*M49</f>
        <v>2905.2700763832099</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16719.791501653199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20</v>
      </c>
      <c r="N71" s="395">
        <f>K71/M71</f>
        <v>5334.3121807203988</v>
      </c>
      <c r="O71" s="106"/>
    </row>
    <row r="72" spans="1:15">
      <c r="A72" s="167"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20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10747.412180720399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28004.574291409619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5600.9148582819244</v>
      </c>
      <c r="M84" s="858"/>
      <c r="N84" s="51"/>
    </row>
    <row r="85" spans="1:14">
      <c r="B85" s="89" t="s">
        <v>973</v>
      </c>
      <c r="C85" s="90"/>
      <c r="D85" s="90"/>
      <c r="E85" s="90"/>
      <c r="F85" s="90"/>
      <c r="G85" s="90"/>
      <c r="H85" s="90"/>
      <c r="I85" s="87"/>
      <c r="J85" s="88"/>
      <c r="K85" s="304">
        <v>0.05</v>
      </c>
      <c r="L85" s="857">
        <f>N79*K85</f>
        <v>1400.2287145704811</v>
      </c>
      <c r="M85" s="858"/>
      <c r="N85" s="51"/>
    </row>
    <row r="86" spans="1:14" ht="15.75" thickBot="1">
      <c r="B86" s="91" t="s">
        <v>974</v>
      </c>
      <c r="C86" s="92"/>
      <c r="D86" s="92"/>
      <c r="E86" s="92"/>
      <c r="F86" s="92"/>
      <c r="G86" s="92"/>
      <c r="H86" s="92"/>
      <c r="I86" s="93"/>
      <c r="J86" s="94"/>
      <c r="K86" s="305">
        <v>0.05</v>
      </c>
      <c r="L86" s="859">
        <f>N79*K86</f>
        <v>1400.2287145704811</v>
      </c>
      <c r="M86" s="860"/>
      <c r="N86" s="51"/>
    </row>
    <row r="87" spans="1:14" ht="15.75" thickBot="1">
      <c r="B87" s="822" t="s">
        <v>953</v>
      </c>
      <c r="C87" s="823"/>
      <c r="D87" s="823"/>
      <c r="E87" s="823"/>
      <c r="F87" s="823"/>
      <c r="G87" s="823"/>
      <c r="H87" s="823"/>
      <c r="I87" s="823"/>
      <c r="J87" s="823"/>
      <c r="K87" s="823"/>
      <c r="L87" s="823"/>
      <c r="M87" s="824"/>
      <c r="N87" s="52">
        <f>L84+L85+L86</f>
        <v>8401.3722874228861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36405.946578832503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8.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1146</v>
      </c>
      <c r="C31" s="81" t="s">
        <v>2163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52563.544172610891</v>
      </c>
      <c r="L36" s="270"/>
      <c r="M36" s="336">
        <v>1500</v>
      </c>
      <c r="N36" s="272">
        <f>K36/M36</f>
        <v>35.042362781740593</v>
      </c>
    </row>
    <row r="37" spans="1:14">
      <c r="A37" s="113" t="s">
        <v>361</v>
      </c>
      <c r="B37" s="871" t="str">
        <f>VLOOKUP(A37,EQUIPOS!A7:D154,3,FALSE)</f>
        <v>Vehículo delineador</v>
      </c>
      <c r="C37" s="872"/>
      <c r="D37" s="872"/>
      <c r="E37" s="872"/>
      <c r="F37" s="872"/>
      <c r="G37" s="872"/>
      <c r="H37" s="873"/>
      <c r="I37" s="421"/>
      <c r="J37" s="422"/>
      <c r="K37" s="269">
        <f>VLOOKUP(A37,EQUIPOS!A7:D164,4,FALSE)</f>
        <v>138381.57547483276</v>
      </c>
      <c r="L37" s="335"/>
      <c r="M37" s="336">
        <v>1500</v>
      </c>
      <c r="N37" s="272">
        <f>K37/M37</f>
        <v>92.25438364988851</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0.22423270301200668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127.52097913464111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4.5999999999999999E-2</v>
      </c>
      <c r="L48" s="267"/>
      <c r="M48" s="402">
        <f>VLOOKUP(A48,MATERIALES!A5:D396,4,FALSE)</f>
        <v>3906.4673098002363</v>
      </c>
      <c r="N48" s="272">
        <f>K48*M48</f>
        <v>179.69749625081087</v>
      </c>
    </row>
    <row r="49" spans="1:14">
      <c r="A49" s="166" t="s">
        <v>605</v>
      </c>
      <c r="B49" s="43" t="str">
        <f>VLOOKUP(A49,MATERIALES!A6:D373,3,FALSE)</f>
        <v>Pintura acrílica pura para tráfico</v>
      </c>
      <c r="C49" s="425"/>
      <c r="D49" s="425"/>
      <c r="E49" s="425"/>
      <c r="F49" s="425"/>
      <c r="G49" s="425"/>
      <c r="H49" s="425"/>
      <c r="I49" s="425"/>
      <c r="J49" s="312" t="str">
        <f>VLOOKUP(A49,MATERIALES!A5:D641,2,FALSE)</f>
        <v>gal</v>
      </c>
      <c r="K49" s="397">
        <v>1.4E-2</v>
      </c>
      <c r="L49" s="421"/>
      <c r="M49" s="402">
        <f>VLOOKUP(A49,MATERIALES!A6:D397,4,FALSE)</f>
        <v>89652.107224536187</v>
      </c>
      <c r="N49" s="272">
        <f>K49*M49</f>
        <v>1255.1295011435066</v>
      </c>
    </row>
    <row r="50" spans="1:14">
      <c r="A50" s="166" t="s">
        <v>841</v>
      </c>
      <c r="B50" s="43" t="str">
        <f>VLOOKUP(A50,MATERIALES!A6:D373,3,FALSE)</f>
        <v>Disolvente para pintura Trafico (acrílico)</v>
      </c>
      <c r="C50" s="425"/>
      <c r="D50" s="425"/>
      <c r="E50" s="425"/>
      <c r="F50" s="425"/>
      <c r="G50" s="425"/>
      <c r="H50" s="425"/>
      <c r="I50" s="425"/>
      <c r="J50" s="312" t="str">
        <f>VLOOKUP(A50,MATERIALES!A6:D642,2,FALSE)</f>
        <v>gal</v>
      </c>
      <c r="K50" s="444">
        <v>4.2999999999999999E-4</v>
      </c>
      <c r="L50" s="421"/>
      <c r="M50" s="402">
        <f>VLOOKUP(A50,MATERIALES!A6:D398,4,FALSE)</f>
        <v>30169.38585298551</v>
      </c>
      <c r="N50" s="272">
        <f>K50*M50</f>
        <v>12.972835916783769</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1447.7998333111013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9</v>
      </c>
      <c r="B71" s="49" t="str">
        <f>VLOOKUP(A71,'MANO DE OBRA'!A8:D68,3,FALSE)</f>
        <v>Obrero (3)</v>
      </c>
      <c r="C71" s="47"/>
      <c r="D71" s="47"/>
      <c r="E71" s="47"/>
      <c r="F71" s="47"/>
      <c r="G71" s="47"/>
      <c r="H71" s="47"/>
      <c r="I71" s="292">
        <f>K71/J71*100</f>
        <v>87780</v>
      </c>
      <c r="J71" s="293">
        <v>185</v>
      </c>
      <c r="K71" s="294">
        <f>VLOOKUP(A71,'MANO DE OBRA'!A8:D99,4,FALSE)</f>
        <v>162393</v>
      </c>
      <c r="L71" s="50"/>
      <c r="M71" s="434">
        <v>12000</v>
      </c>
      <c r="N71" s="395">
        <f>K71/M71</f>
        <v>13.53275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12000</v>
      </c>
      <c r="N72" s="395">
        <f>K72/M72</f>
        <v>8.8905203012006648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22.423270301200667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1597.7440827469431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319.54881654938868</v>
      </c>
      <c r="M84" s="858"/>
      <c r="N84" s="51"/>
    </row>
    <row r="85" spans="1:14">
      <c r="B85" s="89" t="s">
        <v>973</v>
      </c>
      <c r="C85" s="90"/>
      <c r="D85" s="90"/>
      <c r="E85" s="90"/>
      <c r="F85" s="90"/>
      <c r="G85" s="90"/>
      <c r="H85" s="90"/>
      <c r="I85" s="87"/>
      <c r="J85" s="88"/>
      <c r="K85" s="304">
        <v>0.05</v>
      </c>
      <c r="L85" s="857">
        <f>N79*K85</f>
        <v>79.887204137347169</v>
      </c>
      <c r="M85" s="858"/>
      <c r="N85" s="51"/>
    </row>
    <row r="86" spans="1:14" ht="15.75" thickBot="1">
      <c r="B86" s="91" t="s">
        <v>974</v>
      </c>
      <c r="C86" s="92"/>
      <c r="D86" s="92"/>
      <c r="E86" s="92"/>
      <c r="F86" s="92"/>
      <c r="G86" s="92"/>
      <c r="H86" s="92"/>
      <c r="I86" s="93"/>
      <c r="J86" s="94"/>
      <c r="K86" s="305">
        <v>0.05</v>
      </c>
      <c r="L86" s="859">
        <f>N79*K86</f>
        <v>79.887204137347169</v>
      </c>
      <c r="M86" s="860"/>
      <c r="N86" s="51"/>
    </row>
    <row r="87" spans="1:14" ht="15.75" thickBot="1">
      <c r="B87" s="822" t="s">
        <v>953</v>
      </c>
      <c r="C87" s="823"/>
      <c r="D87" s="823"/>
      <c r="E87" s="823"/>
      <c r="F87" s="823"/>
      <c r="G87" s="823"/>
      <c r="H87" s="823"/>
      <c r="I87" s="823"/>
      <c r="J87" s="823"/>
      <c r="K87" s="823"/>
      <c r="L87" s="823"/>
      <c r="M87" s="824"/>
      <c r="N87" s="52">
        <f>L84+L85+L86</f>
        <v>479.32322482408301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2077.067307571026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1147</v>
      </c>
      <c r="C31" s="81" t="s">
        <v>2164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52563.544172610891</v>
      </c>
      <c r="L36" s="270"/>
      <c r="M36" s="336">
        <v>1200</v>
      </c>
      <c r="N36" s="272">
        <f>K36/M36</f>
        <v>43.802953477175741</v>
      </c>
    </row>
    <row r="37" spans="1:14">
      <c r="A37" s="113" t="s">
        <v>201</v>
      </c>
      <c r="B37" s="871" t="str">
        <f>VLOOKUP(A37,EQUIPOS!A7:D154,3,FALSE)</f>
        <v>Equipo autopropulsado para pintura termoplástica</v>
      </c>
      <c r="C37" s="872"/>
      <c r="D37" s="872"/>
      <c r="E37" s="872"/>
      <c r="F37" s="872"/>
      <c r="G37" s="872"/>
      <c r="H37" s="873"/>
      <c r="I37" s="421"/>
      <c r="J37" s="422"/>
      <c r="K37" s="269">
        <f>VLOOKUP(A37,EQUIPOS!A7:D164,4,FALSE)</f>
        <v>84086.37529233066</v>
      </c>
      <c r="L37" s="335"/>
      <c r="M37" s="336">
        <v>1200</v>
      </c>
      <c r="N37" s="272">
        <f>K37/M37</f>
        <v>70.071979410275546</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0.39306379543167497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114.26799668288295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0.108</v>
      </c>
      <c r="L48" s="267"/>
      <c r="M48" s="402">
        <f>VLOOKUP(A48,MATERIALES!A5:D396,4,FALSE)</f>
        <v>3906.4673098002363</v>
      </c>
      <c r="N48" s="272">
        <f>K48*M48</f>
        <v>421.8984694584255</v>
      </c>
    </row>
    <row r="49" spans="1:14">
      <c r="A49" s="166" t="s">
        <v>626</v>
      </c>
      <c r="B49" s="43" t="str">
        <f>VLOOKUP(A49,MATERIALES!A6:D373,3,FALSE)</f>
        <v xml:space="preserve">Resina termoplástica </v>
      </c>
      <c r="C49" s="425"/>
      <c r="D49" s="425"/>
      <c r="E49" s="425"/>
      <c r="F49" s="425"/>
      <c r="G49" s="425"/>
      <c r="H49" s="425"/>
      <c r="I49" s="425"/>
      <c r="J49" s="312" t="str">
        <f>VLOOKUP(A49,MATERIALES!A5:D641,2,FALSE)</f>
        <v>kg</v>
      </c>
      <c r="K49" s="397">
        <v>7.8E-2</v>
      </c>
      <c r="L49" s="421"/>
      <c r="M49" s="402">
        <f>VLOOKUP(A49,MATERIALES!A6:D397,4,FALSE)</f>
        <v>4676.7047322042454</v>
      </c>
      <c r="N49" s="272">
        <f>K49*M49</f>
        <v>364.78296911193115</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786.6814385703567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9600</v>
      </c>
      <c r="N71" s="395">
        <f>K71/M71</f>
        <v>28.193229166666665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9600</v>
      </c>
      <c r="N72" s="395">
        <f>K72/M72</f>
        <v>11.113150376500831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39.306379543167495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940.25581479640721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188.05116295928144</v>
      </c>
      <c r="M84" s="858"/>
      <c r="N84" s="51"/>
    </row>
    <row r="85" spans="1:14">
      <c r="B85" s="89" t="s">
        <v>973</v>
      </c>
      <c r="C85" s="90"/>
      <c r="D85" s="90"/>
      <c r="E85" s="90"/>
      <c r="F85" s="90"/>
      <c r="G85" s="90"/>
      <c r="H85" s="90"/>
      <c r="I85" s="87"/>
      <c r="J85" s="88"/>
      <c r="K85" s="304">
        <v>0.05</v>
      </c>
      <c r="L85" s="857">
        <f>N79*K85</f>
        <v>47.01279073982036</v>
      </c>
      <c r="M85" s="858"/>
      <c r="N85" s="51"/>
    </row>
    <row r="86" spans="1:14" ht="15.75" thickBot="1">
      <c r="B86" s="91" t="s">
        <v>974</v>
      </c>
      <c r="C86" s="92"/>
      <c r="D86" s="92"/>
      <c r="E86" s="92"/>
      <c r="F86" s="92"/>
      <c r="G86" s="92"/>
      <c r="H86" s="92"/>
      <c r="I86" s="93"/>
      <c r="J86" s="94"/>
      <c r="K86" s="305">
        <v>0.05</v>
      </c>
      <c r="L86" s="859">
        <f>N79*K86</f>
        <v>47.01279073982036</v>
      </c>
      <c r="M86" s="860"/>
      <c r="N86" s="51"/>
    </row>
    <row r="87" spans="1:14" ht="15.75" thickBot="1">
      <c r="B87" s="822" t="s">
        <v>953</v>
      </c>
      <c r="C87" s="823"/>
      <c r="D87" s="823"/>
      <c r="E87" s="823"/>
      <c r="F87" s="823"/>
      <c r="G87" s="823"/>
      <c r="H87" s="823"/>
      <c r="I87" s="823"/>
      <c r="J87" s="823"/>
      <c r="K87" s="823"/>
      <c r="L87" s="823"/>
      <c r="M87" s="824"/>
      <c r="N87" s="52">
        <f>L84+L85+L86</f>
        <v>282.07674443892216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1222.3325592353294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1148</v>
      </c>
      <c r="C31" s="81" t="s">
        <v>2165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199</v>
      </c>
      <c r="B36" s="871" t="str">
        <f>VLOOKUP(A36,EQUIPOS!A6:D154,3,FALSE)</f>
        <v xml:space="preserve">Equipo de pintura (Compresor), Presión máxima de trabajo 3300 psi.
</v>
      </c>
      <c r="C36" s="872"/>
      <c r="D36" s="872"/>
      <c r="E36" s="872"/>
      <c r="F36" s="872"/>
      <c r="G36" s="872"/>
      <c r="H36" s="873"/>
      <c r="I36" s="267"/>
      <c r="J36" s="268"/>
      <c r="K36" s="269">
        <f>VLOOKUP(A36,EQUIPOS!A6:D163,4,FALSE)</f>
        <v>16124.37703534502</v>
      </c>
      <c r="L36" s="270"/>
      <c r="M36" s="336">
        <v>6.1</v>
      </c>
      <c r="N36" s="272">
        <f>K36/M36</f>
        <v>2643.3404975975445</v>
      </c>
    </row>
    <row r="37" spans="1:14">
      <c r="A37" s="113" t="s">
        <v>138</v>
      </c>
      <c r="B37" s="871" t="str">
        <f>VLOOKUP(A37,EQUIPOS!A7:D154,3,FALSE)</f>
        <v>Camioneta D-300</v>
      </c>
      <c r="C37" s="872"/>
      <c r="D37" s="872"/>
      <c r="E37" s="872"/>
      <c r="F37" s="872"/>
      <c r="G37" s="872"/>
      <c r="H37" s="873"/>
      <c r="I37" s="421"/>
      <c r="J37" s="422"/>
      <c r="K37" s="269">
        <f>VLOOKUP(A37,EQUIPOS!A7:D164,4,FALSE)</f>
        <v>52563.544172610891</v>
      </c>
      <c r="L37" s="335"/>
      <c r="M37" s="336">
        <v>6.1</v>
      </c>
      <c r="N37" s="272">
        <f>K37/M37</f>
        <v>8616.9744545263766</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77.324025330821314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11337.638977454742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0.38200000000000001</v>
      </c>
      <c r="L48" s="267"/>
      <c r="M48" s="402">
        <f>VLOOKUP(A48,MATERIALES!A5:D396,4,FALSE)</f>
        <v>3906.4673098002363</v>
      </c>
      <c r="N48" s="272">
        <f>K48*M48</f>
        <v>1492.2705123436904</v>
      </c>
    </row>
    <row r="49" spans="1:14">
      <c r="A49" s="166" t="s">
        <v>841</v>
      </c>
      <c r="B49" s="43" t="str">
        <f>VLOOKUP(A49,MATERIALES!A6:D373,3,FALSE)</f>
        <v>Disolvente para pintura Trafico (acrílico)</v>
      </c>
      <c r="C49" s="425"/>
      <c r="D49" s="425"/>
      <c r="E49" s="425"/>
      <c r="F49" s="425"/>
      <c r="G49" s="425"/>
      <c r="H49" s="425"/>
      <c r="I49" s="425"/>
      <c r="J49" s="312" t="str">
        <f>VLOOKUP(A49,MATERIALES!A5:D641,2,FALSE)</f>
        <v>gal</v>
      </c>
      <c r="K49" s="397">
        <v>0.05</v>
      </c>
      <c r="L49" s="421"/>
      <c r="M49" s="402">
        <f>VLOOKUP(A49,MATERIALES!A6:D397,4,FALSE)</f>
        <v>30169.38585298551</v>
      </c>
      <c r="N49" s="272">
        <f>K49*M49</f>
        <v>1508.4692926492755</v>
      </c>
    </row>
    <row r="50" spans="1:14">
      <c r="A50" s="166" t="s">
        <v>605</v>
      </c>
      <c r="B50" s="43" t="str">
        <f>VLOOKUP(A50,MATERIALES!A6:D373,3,FALSE)</f>
        <v>Pintura acrílica pura para tráfico</v>
      </c>
      <c r="C50" s="425"/>
      <c r="D50" s="425"/>
      <c r="E50" s="425"/>
      <c r="F50" s="425"/>
      <c r="G50" s="425"/>
      <c r="H50" s="425"/>
      <c r="I50" s="425"/>
      <c r="J50" s="312" t="str">
        <f>VLOOKUP(A50,MATERIALES!A6:D642,2,FALSE)</f>
        <v>gal</v>
      </c>
      <c r="K50" s="397">
        <v>0.12</v>
      </c>
      <c r="L50" s="421"/>
      <c r="M50" s="402">
        <f>VLOOKUP(A50,MATERIALES!A6:D398,4,FALSE)</f>
        <v>89652.107224536187</v>
      </c>
      <c r="N50" s="272">
        <f>K50*M50</f>
        <v>10758.252866944342</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13758.992671937307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7"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48.8</v>
      </c>
      <c r="N71" s="395">
        <f>K71/M71</f>
        <v>5546.2090163934427</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48.8</v>
      </c>
      <c r="N72" s="395">
        <f>K72/M72</f>
        <v>2186.1935166886883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7732.4025330821314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32829.034182474177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6565.8068364948358</v>
      </c>
      <c r="M84" s="858"/>
      <c r="N84" s="51"/>
    </row>
    <row r="85" spans="1:14">
      <c r="B85" s="89" t="s">
        <v>973</v>
      </c>
      <c r="C85" s="90"/>
      <c r="D85" s="90"/>
      <c r="E85" s="90"/>
      <c r="F85" s="90"/>
      <c r="G85" s="90"/>
      <c r="H85" s="90"/>
      <c r="I85" s="87"/>
      <c r="J85" s="88"/>
      <c r="K85" s="304">
        <v>0.05</v>
      </c>
      <c r="L85" s="857">
        <f>N79*K85</f>
        <v>1641.451709123709</v>
      </c>
      <c r="M85" s="858"/>
      <c r="N85" s="51"/>
    </row>
    <row r="86" spans="1:14" ht="15.75" thickBot="1">
      <c r="B86" s="91" t="s">
        <v>974</v>
      </c>
      <c r="C86" s="92"/>
      <c r="D86" s="92"/>
      <c r="E86" s="92"/>
      <c r="F86" s="92"/>
      <c r="G86" s="92"/>
      <c r="H86" s="92"/>
      <c r="I86" s="93"/>
      <c r="J86" s="94"/>
      <c r="K86" s="305">
        <v>0.05</v>
      </c>
      <c r="L86" s="859">
        <f>N79*K86</f>
        <v>1641.451709123709</v>
      </c>
      <c r="M86" s="860"/>
      <c r="N86" s="51"/>
    </row>
    <row r="87" spans="1:14" ht="15.75" thickBot="1">
      <c r="B87" s="822" t="s">
        <v>953</v>
      </c>
      <c r="C87" s="823"/>
      <c r="D87" s="823"/>
      <c r="E87" s="823"/>
      <c r="F87" s="823"/>
      <c r="G87" s="823"/>
      <c r="H87" s="823"/>
      <c r="I87" s="823"/>
      <c r="J87" s="823"/>
      <c r="K87" s="823"/>
      <c r="L87" s="823"/>
      <c r="M87" s="824"/>
      <c r="N87" s="52">
        <f>L84+L85+L86</f>
        <v>9848.7102547422528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42677.744437216432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1149</v>
      </c>
      <c r="C31" s="81" t="s">
        <v>2166</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52563.544172610891</v>
      </c>
      <c r="L36" s="270"/>
      <c r="M36" s="336">
        <v>6</v>
      </c>
      <c r="N36" s="272">
        <f>K36/M36</f>
        <v>8760.5906954351485</v>
      </c>
    </row>
    <row r="37" spans="1:14">
      <c r="A37" s="113" t="s">
        <v>1711</v>
      </c>
      <c r="B37" s="871" t="str">
        <f>VLOOKUP(A37,EQUIPOS!A7:D154,3,FALSE)</f>
        <v>Caldera para pintura termoplástica</v>
      </c>
      <c r="C37" s="872"/>
      <c r="D37" s="872"/>
      <c r="E37" s="872"/>
      <c r="F37" s="872"/>
      <c r="G37" s="872"/>
      <c r="H37" s="873"/>
      <c r="I37" s="421"/>
      <c r="J37" s="422"/>
      <c r="K37" s="269">
        <f>VLOOKUP(A37,EQUIPOS!A7:D164,4,FALSE)</f>
        <v>45294.534874515834</v>
      </c>
      <c r="L37" s="335"/>
      <c r="M37" s="336">
        <v>6</v>
      </c>
      <c r="N37" s="272">
        <f>K37/M37</f>
        <v>7549.0891457526386</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89.890050753001674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16399.569891940788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447</v>
      </c>
      <c r="B48" s="43" t="str">
        <f>VLOOKUP(A48,MATERIALES!A5:D373,3,FALSE)</f>
        <v>Esferas reflectivas</v>
      </c>
      <c r="C48" s="281"/>
      <c r="D48" s="281"/>
      <c r="E48" s="281"/>
      <c r="F48" s="281"/>
      <c r="G48" s="281"/>
      <c r="H48" s="281"/>
      <c r="I48" s="268"/>
      <c r="J48" s="224" t="str">
        <f>VLOOKUP(A48,MATERIALES!A4:D640,2,FALSE)</f>
        <v>kg</v>
      </c>
      <c r="K48" s="282">
        <v>0.9</v>
      </c>
      <c r="L48" s="267"/>
      <c r="M48" s="402">
        <f>VLOOKUP(A48,MATERIALES!A5:D396,4,FALSE)</f>
        <v>3906.4673098002363</v>
      </c>
      <c r="N48" s="272">
        <f>K48*M48</f>
        <v>3515.8205788202126</v>
      </c>
    </row>
    <row r="49" spans="1:14">
      <c r="A49" s="166" t="s">
        <v>626</v>
      </c>
      <c r="B49" s="43" t="str">
        <f>VLOOKUP(A49,MATERIALES!A6:D373,3,FALSE)</f>
        <v xml:space="preserve">Resina termoplástica </v>
      </c>
      <c r="C49" s="425"/>
      <c r="D49" s="425"/>
      <c r="E49" s="425"/>
      <c r="F49" s="425"/>
      <c r="G49" s="425"/>
      <c r="H49" s="425"/>
      <c r="I49" s="425"/>
      <c r="J49" s="311" t="str">
        <f>VLOOKUP(A49,MATERIALES!A5:D641,2,FALSE)</f>
        <v>kg</v>
      </c>
      <c r="K49" s="397">
        <v>0.65</v>
      </c>
      <c r="L49" s="421"/>
      <c r="M49" s="402">
        <f>VLOOKUP(A49,MATERIALES!A6:D397,4,FALSE)</f>
        <v>4676.7047322042454</v>
      </c>
      <c r="N49" s="272">
        <f>K49*M49</f>
        <v>3039.8580759327597</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6555.6786547529719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48</v>
      </c>
      <c r="N71" s="395">
        <f>K71/M71</f>
        <v>6766.375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v>
      </c>
      <c r="N72" s="395">
        <f>K72/M72</f>
        <v>2222.6300753001665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8989.0050753001669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31944.253621993925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6388.8507243987851</v>
      </c>
      <c r="M84" s="858"/>
      <c r="N84" s="51"/>
    </row>
    <row r="85" spans="1:14">
      <c r="B85" s="89" t="s">
        <v>973</v>
      </c>
      <c r="C85" s="90"/>
      <c r="D85" s="90"/>
      <c r="E85" s="90"/>
      <c r="F85" s="90"/>
      <c r="G85" s="90"/>
      <c r="H85" s="90"/>
      <c r="I85" s="87"/>
      <c r="J85" s="88"/>
      <c r="K85" s="304">
        <v>0.05</v>
      </c>
      <c r="L85" s="857">
        <f>N79*K85</f>
        <v>1597.2126810996963</v>
      </c>
      <c r="M85" s="858"/>
      <c r="N85" s="51"/>
    </row>
    <row r="86" spans="1:14" ht="15.75" thickBot="1">
      <c r="B86" s="91" t="s">
        <v>974</v>
      </c>
      <c r="C86" s="92"/>
      <c r="D86" s="92"/>
      <c r="E86" s="92"/>
      <c r="F86" s="92"/>
      <c r="G86" s="92"/>
      <c r="H86" s="92"/>
      <c r="I86" s="93"/>
      <c r="J86" s="94"/>
      <c r="K86" s="305">
        <v>0.05</v>
      </c>
      <c r="L86" s="859">
        <f>N79*K86</f>
        <v>1597.2126810996963</v>
      </c>
      <c r="M86" s="860"/>
      <c r="N86" s="51"/>
    </row>
    <row r="87" spans="1:14" ht="15.75" thickBot="1">
      <c r="B87" s="822" t="s">
        <v>953</v>
      </c>
      <c r="C87" s="823"/>
      <c r="D87" s="823"/>
      <c r="E87" s="823"/>
      <c r="F87" s="823"/>
      <c r="G87" s="823"/>
      <c r="H87" s="823"/>
      <c r="I87" s="823"/>
      <c r="J87" s="823"/>
      <c r="K87" s="823"/>
      <c r="L87" s="823"/>
      <c r="M87" s="824"/>
      <c r="N87" s="52">
        <f>L84+L85+L86</f>
        <v>9583.2760865981782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41527.529708592105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1150</v>
      </c>
      <c r="C31" s="81" t="s">
        <v>2167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52563.544172610891</v>
      </c>
      <c r="L36" s="270"/>
      <c r="M36" s="336">
        <v>250</v>
      </c>
      <c r="N36" s="272">
        <f>K36/M36</f>
        <v>210.25417669044356</v>
      </c>
    </row>
    <row r="37" spans="1:14">
      <c r="A37" s="113" t="s">
        <v>251</v>
      </c>
      <c r="B37" s="871" t="str">
        <f>VLOOKUP(A37,EQUIPOS!A7:D154,3,FALSE)</f>
        <v>Maquina térmica pegatachas</v>
      </c>
      <c r="C37" s="872"/>
      <c r="D37" s="872"/>
      <c r="E37" s="872"/>
      <c r="F37" s="872"/>
      <c r="G37" s="872"/>
      <c r="H37" s="873"/>
      <c r="I37" s="421"/>
      <c r="J37" s="422"/>
      <c r="K37" s="269">
        <f>VLOOKUP(A37,EQUIPOS!A7:D164,4,FALSE)</f>
        <v>18299.021193362452</v>
      </c>
      <c r="L37" s="335"/>
      <c r="M37" s="336">
        <v>250</v>
      </c>
      <c r="N37" s="272">
        <f>K37/M37</f>
        <v>73.196084773449812</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1.0747412180720399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284.52500268196542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626</v>
      </c>
      <c r="B48" s="43" t="str">
        <f>VLOOKUP(A48,MATERIALES!A5:D373,3,FALSE)</f>
        <v xml:space="preserve">Resina termoplástica </v>
      </c>
      <c r="C48" s="281"/>
      <c r="D48" s="281"/>
      <c r="E48" s="281"/>
      <c r="F48" s="281"/>
      <c r="G48" s="281"/>
      <c r="H48" s="281"/>
      <c r="I48" s="268"/>
      <c r="J48" s="224" t="str">
        <f>VLOOKUP(A48,MATERIALES!A4:D640,2,FALSE)</f>
        <v>kg</v>
      </c>
      <c r="K48" s="282">
        <v>0.08</v>
      </c>
      <c r="L48" s="267"/>
      <c r="M48" s="402">
        <f>VLOOKUP(A48,MATERIALES!A5:D396,4,FALSE)</f>
        <v>4676.7047322042454</v>
      </c>
      <c r="N48" s="272">
        <f>K48*M48</f>
        <v>374.13637857633961</v>
      </c>
    </row>
    <row r="49" spans="1:14">
      <c r="A49" s="166" t="s">
        <v>681</v>
      </c>
      <c r="B49" s="43" t="str">
        <f>VLOOKUP(A49,MATERIALES!A6:D373,3,FALSE)</f>
        <v>Tacha reflectiva</v>
      </c>
      <c r="C49" s="425"/>
      <c r="D49" s="425"/>
      <c r="E49" s="425"/>
      <c r="F49" s="425"/>
      <c r="G49" s="425"/>
      <c r="H49" s="425"/>
      <c r="I49" s="422"/>
      <c r="J49" s="224" t="str">
        <f>VLOOKUP(A49,MATERIALES!A5:D641,2,FALSE)</f>
        <v>u</v>
      </c>
      <c r="K49" s="397">
        <v>1</v>
      </c>
      <c r="L49" s="421"/>
      <c r="M49" s="402">
        <f>VLOOKUP(A49,MATERIALES!A6:D397,4,FALSE)</f>
        <v>4698.8168113163229</v>
      </c>
      <c r="N49" s="272">
        <f>K49*M49</f>
        <v>4698.8168113163229</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5072.9531898926625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2000</v>
      </c>
      <c r="N71" s="395">
        <f>K71/M71</f>
        <v>54.131</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2000</v>
      </c>
      <c r="N72" s="395">
        <f>K72/M72</f>
        <v>53.343121807203993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107.474121807204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5464.9523143818324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1092.9904628763666</v>
      </c>
      <c r="M84" s="858"/>
      <c r="N84" s="51"/>
    </row>
    <row r="85" spans="1:14">
      <c r="B85" s="89" t="s">
        <v>973</v>
      </c>
      <c r="C85" s="90"/>
      <c r="D85" s="90"/>
      <c r="E85" s="90"/>
      <c r="F85" s="90"/>
      <c r="G85" s="90"/>
      <c r="H85" s="90"/>
      <c r="I85" s="87"/>
      <c r="J85" s="88"/>
      <c r="K85" s="304">
        <v>0.05</v>
      </c>
      <c r="L85" s="857">
        <f>N79*K85</f>
        <v>273.24761571909164</v>
      </c>
      <c r="M85" s="858"/>
      <c r="N85" s="51"/>
    </row>
    <row r="86" spans="1:14" ht="15.75" thickBot="1">
      <c r="B86" s="91" t="s">
        <v>974</v>
      </c>
      <c r="C86" s="92"/>
      <c r="D86" s="92"/>
      <c r="E86" s="92"/>
      <c r="F86" s="92"/>
      <c r="G86" s="92"/>
      <c r="H86" s="92"/>
      <c r="I86" s="93"/>
      <c r="J86" s="94"/>
      <c r="K86" s="305">
        <v>0.05</v>
      </c>
      <c r="L86" s="859">
        <f>N79*K86</f>
        <v>273.24761571909164</v>
      </c>
      <c r="M86" s="860"/>
      <c r="N86" s="51"/>
    </row>
    <row r="87" spans="1:14" ht="15.75" thickBot="1">
      <c r="B87" s="822" t="s">
        <v>953</v>
      </c>
      <c r="C87" s="823"/>
      <c r="D87" s="823"/>
      <c r="E87" s="823"/>
      <c r="F87" s="823"/>
      <c r="G87" s="823"/>
      <c r="H87" s="823"/>
      <c r="I87" s="823"/>
      <c r="J87" s="823"/>
      <c r="K87" s="823"/>
      <c r="L87" s="823"/>
      <c r="M87" s="824"/>
      <c r="N87" s="52">
        <f>L84+L85+L86</f>
        <v>1639.4856943145501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7104.4380086963829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1713</v>
      </c>
      <c r="C31" s="81" t="s">
        <v>2168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52563.544172610891</v>
      </c>
      <c r="L36" s="270"/>
      <c r="M36" s="336">
        <v>3.75</v>
      </c>
      <c r="N36" s="272">
        <f>K36/M36</f>
        <v>14016.945112696238</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89.693081204802652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14106.638193901041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80616.955096113365</v>
      </c>
      <c r="N48" s="272">
        <f>K48*M48</f>
        <v>80616.955096113365</v>
      </c>
    </row>
    <row r="49" spans="1:14">
      <c r="A49" s="166" t="s">
        <v>653</v>
      </c>
      <c r="B49" s="43" t="str">
        <f>VLOOKUP(A49,MATERIALES!A6:D373,3,FALSE)</f>
        <v>Señal (grupo 1). Tablero en lámina galvanizada de 75cm*75cm, calibre 16, reflectivo tipo 1/ incluye poste )</v>
      </c>
      <c r="C49" s="425"/>
      <c r="D49" s="425"/>
      <c r="E49" s="425"/>
      <c r="F49" s="425"/>
      <c r="G49" s="425"/>
      <c r="H49" s="425"/>
      <c r="I49" s="425"/>
      <c r="J49" s="312" t="str">
        <f>VLOOKUP(A49,MATERIALES!A5:D641,2,FALSE)</f>
        <v>u</v>
      </c>
      <c r="K49" s="397">
        <v>1</v>
      </c>
      <c r="L49" s="421"/>
      <c r="M49" s="402">
        <f>VLOOKUP(A49,MATERIALES!A6:D397,4,FALSE)</f>
        <v>204536.7317867105</v>
      </c>
      <c r="N49" s="272">
        <f>K49*M49</f>
        <v>204536.7317867105</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394319.17878588784</v>
      </c>
      <c r="N50" s="272">
        <f>K50*M50</f>
        <v>11829.575363576634</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296983.26224640053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8969.3081204802656</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320059.20856078184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64011.841712156369</v>
      </c>
      <c r="M84" s="858"/>
      <c r="N84" s="51"/>
    </row>
    <row r="85" spans="1:14">
      <c r="B85" s="89" t="s">
        <v>973</v>
      </c>
      <c r="C85" s="90"/>
      <c r="D85" s="90"/>
      <c r="E85" s="90"/>
      <c r="F85" s="90"/>
      <c r="G85" s="90"/>
      <c r="H85" s="90"/>
      <c r="I85" s="87"/>
      <c r="J85" s="88"/>
      <c r="K85" s="304">
        <v>0.05</v>
      </c>
      <c r="L85" s="857">
        <f>N79*K85</f>
        <v>16002.960428039092</v>
      </c>
      <c r="M85" s="858"/>
      <c r="N85" s="51"/>
    </row>
    <row r="86" spans="1:14" ht="15.75" thickBot="1">
      <c r="B86" s="91" t="s">
        <v>974</v>
      </c>
      <c r="C86" s="92"/>
      <c r="D86" s="92"/>
      <c r="E86" s="92"/>
      <c r="F86" s="92"/>
      <c r="G86" s="92"/>
      <c r="H86" s="92"/>
      <c r="I86" s="93"/>
      <c r="J86" s="94"/>
      <c r="K86" s="305">
        <v>0.05</v>
      </c>
      <c r="L86" s="859">
        <f>N79*K86</f>
        <v>16002.960428039092</v>
      </c>
      <c r="M86" s="860"/>
      <c r="N86" s="51"/>
    </row>
    <row r="87" spans="1:14" ht="15.75" thickBot="1">
      <c r="B87" s="822" t="s">
        <v>953</v>
      </c>
      <c r="C87" s="823"/>
      <c r="D87" s="823"/>
      <c r="E87" s="823"/>
      <c r="F87" s="823"/>
      <c r="G87" s="823"/>
      <c r="H87" s="823"/>
      <c r="I87" s="823"/>
      <c r="J87" s="823"/>
      <c r="K87" s="823"/>
      <c r="L87" s="823"/>
      <c r="M87" s="824"/>
      <c r="N87" s="52">
        <f>L84+L85+L86</f>
        <v>96017.762568234553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416076.97112901637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8.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1151</v>
      </c>
      <c r="C31" s="81" t="s">
        <v>2169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52563.544172610891</v>
      </c>
      <c r="L36" s="270"/>
      <c r="M36" s="336">
        <v>3.75</v>
      </c>
      <c r="N36" s="272">
        <f>K36/M36</f>
        <v>14016.945112696238</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89.693081204802652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14106.638193901041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80616.955096113365</v>
      </c>
      <c r="N48" s="272">
        <f>K48*M48</f>
        <v>80616.955096113365</v>
      </c>
    </row>
    <row r="49" spans="1:14">
      <c r="A49" s="166" t="s">
        <v>654</v>
      </c>
      <c r="B49" s="43" t="str">
        <f>VLOOKUP(A49,MATERIALES!A6:D373,3,FALSE)</f>
        <v xml:space="preserve">Señal (grupo 2). Tablero en lámina galvanizado de 1,2m*0,4m, calibre 16, reflectivo tipo 1. </v>
      </c>
      <c r="C49" s="425"/>
      <c r="D49" s="425"/>
      <c r="E49" s="425"/>
      <c r="F49" s="425"/>
      <c r="G49" s="425"/>
      <c r="H49" s="425"/>
      <c r="I49" s="425"/>
      <c r="J49" s="312" t="str">
        <f>VLOOKUP(A49,MATERIALES!A5:D641,2,FALSE)</f>
        <v>u</v>
      </c>
      <c r="K49" s="397">
        <v>1</v>
      </c>
      <c r="L49" s="421"/>
      <c r="M49" s="402">
        <f>VLOOKUP(A49,MATERIALES!A6:D397,4,FALSE)</f>
        <v>276400.98890096013</v>
      </c>
      <c r="N49" s="272">
        <f>K49*M49</f>
        <v>276400.98890096013</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394319.17878588784</v>
      </c>
      <c r="N50" s="272">
        <f>K50*M50</f>
        <v>11829.575363576634</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368847.51936065016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8969.3081204802656</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391923.46567503148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78384.693135006295</v>
      </c>
      <c r="M84" s="858"/>
      <c r="N84" s="51"/>
    </row>
    <row r="85" spans="1:14">
      <c r="B85" s="89" t="s">
        <v>973</v>
      </c>
      <c r="C85" s="90"/>
      <c r="D85" s="90"/>
      <c r="E85" s="90"/>
      <c r="F85" s="90"/>
      <c r="G85" s="90"/>
      <c r="H85" s="90"/>
      <c r="I85" s="87"/>
      <c r="J85" s="88"/>
      <c r="K85" s="304">
        <v>0.05</v>
      </c>
      <c r="L85" s="857">
        <f>N79*K85</f>
        <v>19596.173283751574</v>
      </c>
      <c r="M85" s="858"/>
      <c r="N85" s="51"/>
    </row>
    <row r="86" spans="1:14" ht="15.75" thickBot="1">
      <c r="B86" s="91" t="s">
        <v>974</v>
      </c>
      <c r="C86" s="92"/>
      <c r="D86" s="92"/>
      <c r="E86" s="92"/>
      <c r="F86" s="92"/>
      <c r="G86" s="92"/>
      <c r="H86" s="92"/>
      <c r="I86" s="93"/>
      <c r="J86" s="94"/>
      <c r="K86" s="305">
        <v>0.05</v>
      </c>
      <c r="L86" s="859">
        <f>N79*K86</f>
        <v>19596.173283751574</v>
      </c>
      <c r="M86" s="860"/>
      <c r="N86" s="51"/>
    </row>
    <row r="87" spans="1:14" ht="15.75" thickBot="1">
      <c r="B87" s="822" t="s">
        <v>953</v>
      </c>
      <c r="C87" s="823"/>
      <c r="D87" s="823"/>
      <c r="E87" s="823"/>
      <c r="F87" s="823"/>
      <c r="G87" s="823"/>
      <c r="H87" s="823"/>
      <c r="I87" s="823"/>
      <c r="J87" s="823"/>
      <c r="K87" s="823"/>
      <c r="L87" s="823"/>
      <c r="M87" s="824"/>
      <c r="N87" s="52">
        <f>L84+L85+L86</f>
        <v>117577.03970250944</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509500.50537754095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1152</v>
      </c>
      <c r="C31" s="81" t="s">
        <v>2170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52563.544172610891</v>
      </c>
      <c r="L36" s="270"/>
      <c r="M36" s="336">
        <v>3</v>
      </c>
      <c r="N36" s="272">
        <f>K36/M36</f>
        <v>17521.181390870297</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45.109166666666674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17566.290557536962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616</v>
      </c>
      <c r="B48" s="43" t="str">
        <f>VLOOKUP(A48,MATERIALES!A5:D373,3,FALSE)</f>
        <v>Poste kilometraje</v>
      </c>
      <c r="C48" s="281"/>
      <c r="D48" s="281"/>
      <c r="E48" s="281"/>
      <c r="F48" s="281"/>
      <c r="G48" s="281"/>
      <c r="H48" s="281"/>
      <c r="I48" s="281"/>
      <c r="J48" s="311" t="str">
        <f>VLOOKUP(A48,MATERIALES!A4:D640,2,FALSE)</f>
        <v>u</v>
      </c>
      <c r="K48" s="282">
        <v>1</v>
      </c>
      <c r="L48" s="267"/>
      <c r="M48" s="402">
        <f>VLOOKUP(A48,MATERIALES!A5:D396,4,FALSE)</f>
        <v>121616.43511642245</v>
      </c>
      <c r="N48" s="272">
        <f>K48*M48</f>
        <v>121616.43511642245</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0.06</v>
      </c>
      <c r="L49" s="421"/>
      <c r="M49" s="402">
        <f>VLOOKUP(A49,MATERIALES!A6:D397,4,FALSE)</f>
        <v>394319.17878588784</v>
      </c>
      <c r="N49" s="272">
        <f>K49*M49</f>
        <v>23659.150727153268</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145275.58584357571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24</v>
      </c>
      <c r="N71" s="395">
        <f>K71/M71</f>
        <v>4510.916666666667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4510.916666666667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167352.79306777933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33470.55861355587</v>
      </c>
      <c r="M84" s="858"/>
      <c r="N84" s="51"/>
    </row>
    <row r="85" spans="1:14">
      <c r="B85" s="89" t="s">
        <v>973</v>
      </c>
      <c r="C85" s="90"/>
      <c r="D85" s="90"/>
      <c r="E85" s="90"/>
      <c r="F85" s="90"/>
      <c r="G85" s="90"/>
      <c r="H85" s="90"/>
      <c r="I85" s="87"/>
      <c r="J85" s="88"/>
      <c r="K85" s="304">
        <v>0.05</v>
      </c>
      <c r="L85" s="857">
        <f>N79*K85</f>
        <v>8367.6396533889674</v>
      </c>
      <c r="M85" s="858"/>
      <c r="N85" s="51"/>
    </row>
    <row r="86" spans="1:14" ht="15.75" thickBot="1">
      <c r="B86" s="91" t="s">
        <v>974</v>
      </c>
      <c r="C86" s="92"/>
      <c r="D86" s="92"/>
      <c r="E86" s="92"/>
      <c r="F86" s="92"/>
      <c r="G86" s="92"/>
      <c r="H86" s="92"/>
      <c r="I86" s="93"/>
      <c r="J86" s="94"/>
      <c r="K86" s="305">
        <v>0.05</v>
      </c>
      <c r="L86" s="859">
        <f>N79*K86</f>
        <v>8367.6396533889674</v>
      </c>
      <c r="M86" s="860"/>
      <c r="N86" s="51"/>
    </row>
    <row r="87" spans="1:14" ht="15.75" thickBot="1">
      <c r="B87" s="822" t="s">
        <v>953</v>
      </c>
      <c r="C87" s="823"/>
      <c r="D87" s="823"/>
      <c r="E87" s="823"/>
      <c r="F87" s="823"/>
      <c r="G87" s="823"/>
      <c r="H87" s="823"/>
      <c r="I87" s="823"/>
      <c r="J87" s="823"/>
      <c r="K87" s="823"/>
      <c r="L87" s="823"/>
      <c r="M87" s="824"/>
      <c r="N87" s="52">
        <f>L84+L85+L86</f>
        <v>50205.837920333797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217558.63098811312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1153</v>
      </c>
      <c r="C31" s="81" t="s">
        <v>2171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135</v>
      </c>
      <c r="B36" s="871" t="str">
        <f>VLOOKUP(A36,EQUIPOS!A6:D154,3,FALSE)</f>
        <v>Camión 350</v>
      </c>
      <c r="C36" s="872"/>
      <c r="D36" s="872"/>
      <c r="E36" s="872"/>
      <c r="F36" s="872"/>
      <c r="G36" s="872"/>
      <c r="H36" s="873"/>
      <c r="I36" s="267"/>
      <c r="J36" s="268"/>
      <c r="K36" s="269">
        <f>VLOOKUP(A36,EQUIPOS!A6:D163,4,FALSE)</f>
        <v>57927.171128999762</v>
      </c>
      <c r="L36" s="270"/>
      <c r="M36" s="336">
        <v>6.25</v>
      </c>
      <c r="N36" s="272">
        <f>K36/M36</f>
        <v>9268.3473806399616</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323.210243614408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9591.5576242543702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205" t="s">
        <v>619</v>
      </c>
      <c r="B48" s="43" t="str">
        <f>VLOOKUP(A48,MATERIALES!A5:D373,3,FALSE)</f>
        <v>Postes para defensa metálica (1,80m)</v>
      </c>
      <c r="C48" s="281"/>
      <c r="D48" s="281"/>
      <c r="E48" s="281"/>
      <c r="F48" s="281"/>
      <c r="G48" s="281"/>
      <c r="H48" s="281"/>
      <c r="I48" s="281"/>
      <c r="J48" s="311" t="str">
        <f>VLOOKUP(A48,MATERIALES!A4:D640,2,FALSE)</f>
        <v>u</v>
      </c>
      <c r="K48" s="282">
        <v>0.25</v>
      </c>
      <c r="L48" s="267"/>
      <c r="M48" s="402">
        <f>VLOOKUP(A48,MATERIALES!A5:D396,4,FALSE)</f>
        <v>143728.51422849926</v>
      </c>
      <c r="N48" s="272">
        <f>K48*M48</f>
        <v>35932.128557124815</v>
      </c>
    </row>
    <row r="49" spans="1:14">
      <c r="A49" s="166" t="s">
        <v>438</v>
      </c>
      <c r="B49" s="43" t="str">
        <f>VLOOKUP(A49,MATERIALES!A6:D373,3,FALSE)</f>
        <v>Defensa Metálica De 4,13 M Galvanizada</v>
      </c>
      <c r="C49" s="425"/>
      <c r="D49" s="425"/>
      <c r="E49" s="425"/>
      <c r="F49" s="425"/>
      <c r="G49" s="425"/>
      <c r="H49" s="425"/>
      <c r="I49" s="425"/>
      <c r="J49" s="312" t="str">
        <f>VLOOKUP(A49,MATERIALES!A5:D641,2,FALSE)</f>
        <v>u</v>
      </c>
      <c r="K49" s="397">
        <v>0.24213075060532688</v>
      </c>
      <c r="L49" s="421"/>
      <c r="M49" s="402">
        <f>VLOOKUP(A49,MATERIALES!A6:D397,4,FALSE)</f>
        <v>381986.16666112689</v>
      </c>
      <c r="N49" s="272">
        <f>K49*M49</f>
        <v>92490.597254510139</v>
      </c>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128422.72581163495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50</v>
      </c>
      <c r="N71" s="395">
        <f>K71/M71</f>
        <v>4330.4799999999996</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50</v>
      </c>
      <c r="N72" s="395">
        <f>K72/M72</f>
        <v>2133.7248722881595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6464.2048722881591</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144478.48830817748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28895.697661635495</v>
      </c>
      <c r="M84" s="858"/>
      <c r="N84" s="51"/>
    </row>
    <row r="85" spans="1:14">
      <c r="B85" s="89" t="s">
        <v>973</v>
      </c>
      <c r="C85" s="90"/>
      <c r="D85" s="90"/>
      <c r="E85" s="90"/>
      <c r="F85" s="90"/>
      <c r="G85" s="90"/>
      <c r="H85" s="90"/>
      <c r="I85" s="87"/>
      <c r="J85" s="88"/>
      <c r="K85" s="304">
        <v>0.05</v>
      </c>
      <c r="L85" s="857">
        <f>N79*K85</f>
        <v>7223.9244154088738</v>
      </c>
      <c r="M85" s="858"/>
      <c r="N85" s="51"/>
    </row>
    <row r="86" spans="1:14" ht="15.75" thickBot="1">
      <c r="B86" s="91" t="s">
        <v>974</v>
      </c>
      <c r="C86" s="92"/>
      <c r="D86" s="92"/>
      <c r="E86" s="92"/>
      <c r="F86" s="92"/>
      <c r="G86" s="92"/>
      <c r="H86" s="92"/>
      <c r="I86" s="93"/>
      <c r="J86" s="94"/>
      <c r="K86" s="305">
        <v>0.05</v>
      </c>
      <c r="L86" s="859">
        <f>N79*K86</f>
        <v>7223.9244154088738</v>
      </c>
      <c r="M86" s="860"/>
      <c r="N86" s="51"/>
    </row>
    <row r="87" spans="1:14" ht="15.75" thickBot="1">
      <c r="B87" s="822" t="s">
        <v>953</v>
      </c>
      <c r="C87" s="823"/>
      <c r="D87" s="823"/>
      <c r="E87" s="823"/>
      <c r="F87" s="823"/>
      <c r="G87" s="823"/>
      <c r="H87" s="823"/>
      <c r="I87" s="823"/>
      <c r="J87" s="823"/>
      <c r="K87" s="823"/>
      <c r="L87" s="823"/>
      <c r="M87" s="824"/>
      <c r="N87" s="52">
        <f>L84+L85+L86</f>
        <v>43343.546492453243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187822.0348006307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1154</v>
      </c>
      <c r="C31" s="81" t="s">
        <v>2172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36.087333333333333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36.087333333333333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629</v>
      </c>
      <c r="B48" s="43" t="str">
        <f>VLOOKUP(A48,MATERIALES!A5:D373,3,FALSE)</f>
        <v>Sección final de defensa metálica</v>
      </c>
      <c r="C48" s="281"/>
      <c r="D48" s="281"/>
      <c r="E48" s="281"/>
      <c r="F48" s="281"/>
      <c r="G48" s="281"/>
      <c r="H48" s="281"/>
      <c r="I48" s="268"/>
      <c r="J48" s="224" t="str">
        <f>VLOOKUP(A48,MATERIALES!A4:D640,2,FALSE)</f>
        <v>u</v>
      </c>
      <c r="K48" s="282">
        <v>1</v>
      </c>
      <c r="L48" s="267"/>
      <c r="M48" s="402">
        <f>VLOOKUP(A48,MATERIALES!A5:D396,4,FALSE)</f>
        <v>72151.714142706638</v>
      </c>
      <c r="N48" s="272">
        <f>K48*M48</f>
        <v>72151.714142706638</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72151.714142706638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30</v>
      </c>
      <c r="N71" s="395">
        <f>K71/M71</f>
        <v>3608.7333333333331</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3608.7333333333331</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75796.534809373305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15159.306961874661</v>
      </c>
      <c r="M84" s="858"/>
      <c r="N84" s="51"/>
    </row>
    <row r="85" spans="1:14">
      <c r="B85" s="89" t="s">
        <v>973</v>
      </c>
      <c r="C85" s="90"/>
      <c r="D85" s="90"/>
      <c r="E85" s="90"/>
      <c r="F85" s="90"/>
      <c r="G85" s="90"/>
      <c r="H85" s="90"/>
      <c r="I85" s="87"/>
      <c r="J85" s="88"/>
      <c r="K85" s="304">
        <v>0.05</v>
      </c>
      <c r="L85" s="857">
        <f>N79*K85</f>
        <v>3789.8267404686653</v>
      </c>
      <c r="M85" s="858"/>
      <c r="N85" s="51"/>
    </row>
    <row r="86" spans="1:14" ht="15.75" thickBot="1">
      <c r="B86" s="91" t="s">
        <v>974</v>
      </c>
      <c r="C86" s="92"/>
      <c r="D86" s="92"/>
      <c r="E86" s="92"/>
      <c r="F86" s="92"/>
      <c r="G86" s="92"/>
      <c r="H86" s="92"/>
      <c r="I86" s="93"/>
      <c r="J86" s="94"/>
      <c r="K86" s="305">
        <v>0.05</v>
      </c>
      <c r="L86" s="859">
        <f>N79*K86</f>
        <v>3789.8267404686653</v>
      </c>
      <c r="M86" s="860"/>
      <c r="N86" s="51"/>
    </row>
    <row r="87" spans="1:14" ht="15.75" thickBot="1">
      <c r="B87" s="822" t="s">
        <v>953</v>
      </c>
      <c r="C87" s="823"/>
      <c r="D87" s="823"/>
      <c r="E87" s="823"/>
      <c r="F87" s="823"/>
      <c r="G87" s="823"/>
      <c r="H87" s="823"/>
      <c r="I87" s="823"/>
      <c r="J87" s="823"/>
      <c r="K87" s="823"/>
      <c r="L87" s="823"/>
      <c r="M87" s="824"/>
      <c r="N87" s="52">
        <f>L84+L85+L86</f>
        <v>22738.960442811993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98535.495252185297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1155</v>
      </c>
      <c r="C31" s="81" t="s">
        <v>2048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37.331724137931033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37.331724137931033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2" t="s">
        <v>631</v>
      </c>
      <c r="B48" s="43" t="str">
        <f>VLOOKUP(A48,MATERIALES!A5:D373,3,FALSE)</f>
        <v>Sección tope</v>
      </c>
      <c r="C48" s="281"/>
      <c r="D48" s="281"/>
      <c r="E48" s="281"/>
      <c r="F48" s="281"/>
      <c r="G48" s="281"/>
      <c r="H48" s="281"/>
      <c r="I48" s="268"/>
      <c r="J48" s="224" t="str">
        <f>VLOOKUP(A48,MATERIALES!A4:D640,2,FALSE)</f>
        <v>u</v>
      </c>
      <c r="K48" s="282">
        <v>1</v>
      </c>
      <c r="L48" s="267"/>
      <c r="M48" s="402">
        <f>VLOOKUP(A48,MATERIALES!A5:D396,4,FALSE)</f>
        <v>72180.623015731922</v>
      </c>
      <c r="N48" s="272">
        <f>K48*M48</f>
        <v>72180.623015731922</v>
      </c>
    </row>
    <row r="49" spans="1:14">
      <c r="A49" s="172"/>
      <c r="B49" s="43"/>
      <c r="C49" s="425"/>
      <c r="D49" s="425"/>
      <c r="E49" s="425"/>
      <c r="F49" s="425"/>
      <c r="G49" s="425"/>
      <c r="H49" s="425"/>
      <c r="I49" s="425"/>
      <c r="J49" s="311"/>
      <c r="K49" s="397"/>
      <c r="L49" s="421"/>
      <c r="M49" s="402"/>
      <c r="N49" s="272"/>
    </row>
    <row r="50" spans="1:14">
      <c r="A50" s="172"/>
      <c r="B50" s="43"/>
      <c r="C50" s="425"/>
      <c r="D50" s="425"/>
      <c r="E50" s="425"/>
      <c r="F50" s="425"/>
      <c r="G50" s="425"/>
      <c r="H50" s="425"/>
      <c r="I50" s="425"/>
      <c r="J50" s="312"/>
      <c r="K50" s="397"/>
      <c r="L50" s="421"/>
      <c r="M50" s="402"/>
      <c r="N50" s="272"/>
    </row>
    <row r="51" spans="1:14">
      <c r="A51" s="172"/>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72180.623015731922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3"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29</v>
      </c>
      <c r="N71" s="395">
        <f>K71/M71</f>
        <v>3733.1724137931033</v>
      </c>
      <c r="O71" s="106"/>
    </row>
    <row r="72" spans="1:15">
      <c r="A72" s="173"/>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3733.1724137931033</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75951.12715366295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15190.225430732591</v>
      </c>
      <c r="M84" s="858"/>
      <c r="N84" s="51"/>
    </row>
    <row r="85" spans="1:14">
      <c r="B85" s="89" t="s">
        <v>973</v>
      </c>
      <c r="C85" s="90"/>
      <c r="D85" s="90"/>
      <c r="E85" s="90"/>
      <c r="F85" s="90"/>
      <c r="G85" s="90"/>
      <c r="H85" s="90"/>
      <c r="I85" s="87"/>
      <c r="J85" s="88"/>
      <c r="K85" s="304">
        <v>0.05</v>
      </c>
      <c r="L85" s="857">
        <f>N79*K85</f>
        <v>3797.5563576831478</v>
      </c>
      <c r="M85" s="858"/>
      <c r="N85" s="51"/>
    </row>
    <row r="86" spans="1:14" ht="15.75" thickBot="1">
      <c r="B86" s="91" t="s">
        <v>974</v>
      </c>
      <c r="C86" s="92"/>
      <c r="D86" s="92"/>
      <c r="E86" s="92"/>
      <c r="F86" s="92"/>
      <c r="G86" s="92"/>
      <c r="H86" s="92"/>
      <c r="I86" s="93"/>
      <c r="J86" s="94"/>
      <c r="K86" s="305">
        <v>0.05</v>
      </c>
      <c r="L86" s="859">
        <f>N79*K86</f>
        <v>3797.5563576831478</v>
      </c>
      <c r="M86" s="860"/>
      <c r="N86" s="51"/>
    </row>
    <row r="87" spans="1:14" ht="15.75" thickBot="1">
      <c r="B87" s="822" t="s">
        <v>953</v>
      </c>
      <c r="C87" s="823"/>
      <c r="D87" s="823"/>
      <c r="E87" s="823"/>
      <c r="F87" s="823"/>
      <c r="G87" s="823"/>
      <c r="H87" s="823"/>
      <c r="I87" s="823"/>
      <c r="J87" s="823"/>
      <c r="K87" s="823"/>
      <c r="L87" s="823"/>
      <c r="M87" s="824"/>
      <c r="N87" s="52">
        <f>L84+L85+L86</f>
        <v>22785.338146098886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98736.46529976184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1714</v>
      </c>
      <c r="C31" s="81" t="s">
        <v>1715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37.331724137931033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37.331724137931033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896</v>
      </c>
      <c r="B48" s="43" t="str">
        <f>VLOOKUP(A48,MATERIALES!A5:D373,3,FALSE)</f>
        <v>Amortiguadores (Para Defensas Metálicas), Incluye Tornillos</v>
      </c>
      <c r="C48" s="281"/>
      <c r="D48" s="281"/>
      <c r="E48" s="281"/>
      <c r="F48" s="281"/>
      <c r="G48" s="281"/>
      <c r="H48" s="281"/>
      <c r="I48" s="268"/>
      <c r="J48" s="224" t="str">
        <f>VLOOKUP(A48,MATERIALES!A4:D640,2,FALSE)</f>
        <v>u</v>
      </c>
      <c r="K48" s="282">
        <v>1</v>
      </c>
      <c r="L48" s="267"/>
      <c r="M48" s="402">
        <f>VLOOKUP(A48,MATERIALES!A5:D396,4,FALSE)</f>
        <v>39322.647354309927</v>
      </c>
      <c r="N48" s="272">
        <f>K48*M48</f>
        <v>39322.647354309927</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39322.647354309927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29</v>
      </c>
      <c r="N71" s="395">
        <f>K71/M71</f>
        <v>3733.1724137931033</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3733.1724137931033</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43093.151492240962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8618.6302984481936</v>
      </c>
      <c r="M84" s="858"/>
      <c r="N84" s="51"/>
    </row>
    <row r="85" spans="1:14">
      <c r="B85" s="89" t="s">
        <v>973</v>
      </c>
      <c r="C85" s="90"/>
      <c r="D85" s="90"/>
      <c r="E85" s="90"/>
      <c r="F85" s="90"/>
      <c r="G85" s="90"/>
      <c r="H85" s="90"/>
      <c r="I85" s="87"/>
      <c r="J85" s="88"/>
      <c r="K85" s="304">
        <v>0.05</v>
      </c>
      <c r="L85" s="857">
        <f>N79*K85</f>
        <v>2154.6575746120484</v>
      </c>
      <c r="M85" s="858"/>
      <c r="N85" s="51"/>
    </row>
    <row r="86" spans="1:14" ht="15.75" thickBot="1">
      <c r="B86" s="91" t="s">
        <v>974</v>
      </c>
      <c r="C86" s="92"/>
      <c r="D86" s="92"/>
      <c r="E86" s="92"/>
      <c r="F86" s="92"/>
      <c r="G86" s="92"/>
      <c r="H86" s="92"/>
      <c r="I86" s="93"/>
      <c r="J86" s="94"/>
      <c r="K86" s="305">
        <v>0.05</v>
      </c>
      <c r="L86" s="859">
        <f>N79*K86</f>
        <v>2154.6575746120484</v>
      </c>
      <c r="M86" s="860"/>
      <c r="N86" s="51"/>
    </row>
    <row r="87" spans="1:14" ht="15.75" thickBot="1">
      <c r="B87" s="822" t="s">
        <v>953</v>
      </c>
      <c r="C87" s="823"/>
      <c r="D87" s="823"/>
      <c r="E87" s="823"/>
      <c r="F87" s="823"/>
      <c r="G87" s="823"/>
      <c r="H87" s="823"/>
      <c r="I87" s="823"/>
      <c r="J87" s="823"/>
      <c r="K87" s="823"/>
      <c r="L87" s="823"/>
      <c r="M87" s="824"/>
      <c r="N87" s="52">
        <f>L84+L85+L86</f>
        <v>12927.945447672291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56021.096939913252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1156</v>
      </c>
      <c r="C31" s="81" t="s">
        <v>2173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363</v>
      </c>
      <c r="B36" s="871" t="str">
        <f>VLOOKUP(A36,EQUIPOS!A6:D154,3,FALSE)</f>
        <v>Vibrador de concreto, Motor de 3 hp a 18.000 rpm Mangueras de 4 mt</v>
      </c>
      <c r="C36" s="872"/>
      <c r="D36" s="872"/>
      <c r="E36" s="872"/>
      <c r="F36" s="872"/>
      <c r="G36" s="872"/>
      <c r="H36" s="873"/>
      <c r="I36" s="267"/>
      <c r="J36" s="268"/>
      <c r="K36" s="269">
        <f>VLOOKUP(A36,EQUIPOS!A6:D163,4,FALSE)</f>
        <v>7618.103011797175</v>
      </c>
      <c r="L36" s="270"/>
      <c r="M36" s="336">
        <v>1.25</v>
      </c>
      <c r="N36" s="272">
        <f>K36/M36</f>
        <v>6094.48240943774</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0.02</v>
      </c>
      <c r="N41" s="344">
        <f>N77*M41</f>
        <v>538.15848722881594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6632.6408966665558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745</v>
      </c>
      <c r="B48" s="43" t="str">
        <f>VLOOKUP(A48,MATERIALES!A5:D373,3,FALSE)</f>
        <v>Acero PDR-60</v>
      </c>
      <c r="C48" s="281"/>
      <c r="D48" s="281"/>
      <c r="E48" s="281"/>
      <c r="F48" s="281"/>
      <c r="G48" s="281"/>
      <c r="H48" s="281"/>
      <c r="I48" s="281"/>
      <c r="J48" s="311" t="str">
        <f>VLOOKUP(A48,MATERIALES!A4:D640,2,FALSE)</f>
        <v>kg</v>
      </c>
      <c r="K48" s="282">
        <v>9.6</v>
      </c>
      <c r="L48" s="267"/>
      <c r="M48" s="402">
        <f>VLOOKUP(A48,MATERIALES!A5:D396,4,FALSE)</f>
        <v>3493.7084997081361</v>
      </c>
      <c r="N48" s="272">
        <f>K48*M48</f>
        <v>33539.601597198103</v>
      </c>
    </row>
    <row r="49" spans="1:14">
      <c r="A49" s="166" t="s">
        <v>832</v>
      </c>
      <c r="B49" s="43" t="str">
        <f>VLOOKUP(A49,MATERIALES!A6:D373,3,FALSE)</f>
        <v>Concreto Resistencia  21 (Mpa)</v>
      </c>
      <c r="C49" s="425"/>
      <c r="D49" s="425"/>
      <c r="E49" s="425"/>
      <c r="F49" s="425"/>
      <c r="G49" s="425"/>
      <c r="H49" s="425"/>
      <c r="I49" s="425"/>
      <c r="J49" s="312" t="str">
        <f>VLOOKUP(A49,MATERIALES!A5:D641,2,FALSE)</f>
        <v>m3</v>
      </c>
      <c r="K49" s="397">
        <v>0.12</v>
      </c>
      <c r="L49" s="421"/>
      <c r="M49" s="402">
        <f>VLOOKUP(A49,MATERIALES!A6:D397,4,FALSE)</f>
        <v>376807.51773307851</v>
      </c>
      <c r="N49" s="272">
        <f>K49*M49</f>
        <v>45216.902127969421</v>
      </c>
    </row>
    <row r="50" spans="1:14">
      <c r="A50" s="166" t="s">
        <v>869</v>
      </c>
      <c r="B50" s="43" t="str">
        <f>VLOOKUP(A50,MATERIALES!A6:D373,3,FALSE)</f>
        <v>Formaleta para baranda de concreto</v>
      </c>
      <c r="C50" s="425"/>
      <c r="D50" s="425"/>
      <c r="E50" s="425"/>
      <c r="F50" s="425"/>
      <c r="G50" s="425"/>
      <c r="H50" s="425"/>
      <c r="I50" s="425"/>
      <c r="J50" s="312" t="str">
        <f>VLOOKUP(A50,MATERIALES!A6:D642,2,FALSE)</f>
        <v>m</v>
      </c>
      <c r="K50" s="397">
        <v>0.5</v>
      </c>
      <c r="L50" s="421"/>
      <c r="M50" s="402">
        <f>VLOOKUP(A50,MATERIALES!A6:D398,4,FALSE)</f>
        <v>7414.1801262793542</v>
      </c>
      <c r="N50" s="272">
        <f>K50*M50</f>
        <v>3707.0900631396771</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82463.593788307204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v>
      </c>
      <c r="N71" s="395">
        <f>K71/M71</f>
        <v>16239.3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26907.924361440797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116004.15904641457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23200.831809282914</v>
      </c>
      <c r="M84" s="858"/>
      <c r="N84" s="51"/>
    </row>
    <row r="85" spans="1:14">
      <c r="B85" s="89" t="s">
        <v>973</v>
      </c>
      <c r="C85" s="90"/>
      <c r="D85" s="90"/>
      <c r="E85" s="90"/>
      <c r="F85" s="90"/>
      <c r="G85" s="90"/>
      <c r="H85" s="90"/>
      <c r="I85" s="87"/>
      <c r="J85" s="88"/>
      <c r="K85" s="304">
        <v>0.05</v>
      </c>
      <c r="L85" s="857">
        <f>N79*K85</f>
        <v>5800.2079523207285</v>
      </c>
      <c r="M85" s="858"/>
      <c r="N85" s="51"/>
    </row>
    <row r="86" spans="1:14" ht="15.75" thickBot="1">
      <c r="B86" s="91" t="s">
        <v>974</v>
      </c>
      <c r="C86" s="92"/>
      <c r="D86" s="92"/>
      <c r="E86" s="92"/>
      <c r="F86" s="92"/>
      <c r="G86" s="92"/>
      <c r="H86" s="92"/>
      <c r="I86" s="93"/>
      <c r="J86" s="94"/>
      <c r="K86" s="305">
        <v>0.05</v>
      </c>
      <c r="L86" s="859">
        <f>N79*K86</f>
        <v>5800.2079523207285</v>
      </c>
      <c r="M86" s="860"/>
      <c r="N86" s="51"/>
    </row>
    <row r="87" spans="1:14" ht="15.75" thickBot="1">
      <c r="B87" s="822" t="s">
        <v>953</v>
      </c>
      <c r="C87" s="823"/>
      <c r="D87" s="823"/>
      <c r="E87" s="823"/>
      <c r="F87" s="823"/>
      <c r="G87" s="823"/>
      <c r="H87" s="823"/>
      <c r="I87" s="823"/>
      <c r="J87" s="823"/>
      <c r="K87" s="823"/>
      <c r="L87" s="823"/>
      <c r="M87" s="824"/>
      <c r="N87" s="52">
        <f>L84+L85+L86</f>
        <v>34801.247713924371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150805.40676033893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1157</v>
      </c>
      <c r="C31" s="81" t="s">
        <v>1716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7.7329999999999997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7.7329999999999997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408</v>
      </c>
      <c r="B48" s="43" t="str">
        <f>VLOOKUP(A48,MATERIALES!A5:D373,3,FALSE)</f>
        <v>Captafaro, Incluye Tornillos</v>
      </c>
      <c r="C48" s="281"/>
      <c r="D48" s="281"/>
      <c r="E48" s="281"/>
      <c r="F48" s="281"/>
      <c r="G48" s="281"/>
      <c r="H48" s="281"/>
      <c r="I48" s="268"/>
      <c r="J48" s="224" t="str">
        <f>VLOOKUP(A48,MATERIALES!A4:D640,2,FALSE)</f>
        <v>u</v>
      </c>
      <c r="K48" s="282">
        <v>1</v>
      </c>
      <c r="L48" s="267"/>
      <c r="M48" s="402">
        <f>VLOOKUP(A48,MATERIALES!A5:D396,4,FALSE)</f>
        <v>8292.0296670288044</v>
      </c>
      <c r="N48" s="272">
        <f>K48*M48</f>
        <v>8292.0296670288044</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8292.0296670288044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70</v>
      </c>
      <c r="N71" s="395">
        <f>K71/M71</f>
        <v>773.3</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773.3</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9073.0626670288038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1814.6125334057608</v>
      </c>
      <c r="M84" s="858"/>
      <c r="N84" s="51"/>
    </row>
    <row r="85" spans="1:14">
      <c r="B85" s="89" t="s">
        <v>973</v>
      </c>
      <c r="C85" s="90"/>
      <c r="D85" s="90"/>
      <c r="E85" s="90"/>
      <c r="F85" s="90"/>
      <c r="G85" s="90"/>
      <c r="H85" s="90"/>
      <c r="I85" s="87"/>
      <c r="J85" s="88"/>
      <c r="K85" s="304">
        <v>0.05</v>
      </c>
      <c r="L85" s="857">
        <f>N79*K85</f>
        <v>453.6531333514402</v>
      </c>
      <c r="M85" s="858"/>
      <c r="N85" s="51"/>
    </row>
    <row r="86" spans="1:14" ht="15.75" thickBot="1">
      <c r="B86" s="91" t="s">
        <v>974</v>
      </c>
      <c r="C86" s="92"/>
      <c r="D86" s="92"/>
      <c r="E86" s="92"/>
      <c r="F86" s="92"/>
      <c r="G86" s="92"/>
      <c r="H86" s="92"/>
      <c r="I86" s="93"/>
      <c r="J86" s="94"/>
      <c r="K86" s="305">
        <v>0.05</v>
      </c>
      <c r="L86" s="859">
        <f>N79*K86</f>
        <v>453.6531333514402</v>
      </c>
      <c r="M86" s="860"/>
      <c r="N86" s="51"/>
    </row>
    <row r="87" spans="1:14" ht="15.75" thickBot="1">
      <c r="B87" s="822" t="s">
        <v>953</v>
      </c>
      <c r="C87" s="823"/>
      <c r="D87" s="823"/>
      <c r="E87" s="823"/>
      <c r="F87" s="823"/>
      <c r="G87" s="823"/>
      <c r="H87" s="823"/>
      <c r="I87" s="823"/>
      <c r="J87" s="823"/>
      <c r="K87" s="823"/>
      <c r="L87" s="823"/>
      <c r="M87" s="824"/>
      <c r="N87" s="52">
        <f>L84+L85+L86</f>
        <v>2721.9188001086413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11794.981467137444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6"/>
      <c r="C1" s="928"/>
      <c r="D1" s="929"/>
      <c r="E1" s="929"/>
      <c r="F1" s="929"/>
      <c r="G1" s="929"/>
      <c r="H1" s="929"/>
      <c r="I1" s="929"/>
      <c r="J1" s="930"/>
      <c r="K1" s="931" t="s">
        <v>933</v>
      </c>
      <c r="L1" s="933" t="s">
        <v>2198</v>
      </c>
      <c r="M1" s="934"/>
      <c r="N1" s="935"/>
    </row>
    <row r="2" spans="2:14" ht="24.7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1717</v>
      </c>
      <c r="C31" s="81" t="s">
        <v>2174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52563.544172610891</v>
      </c>
      <c r="L36" s="270"/>
      <c r="M36" s="336">
        <v>160</v>
      </c>
      <c r="N36" s="272">
        <f>K36/M36</f>
        <v>328.52215107881807</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20.102155451800996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348.62430653061904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439</v>
      </c>
      <c r="B48" s="43" t="str">
        <f>VLOOKUP(A48,MATERIALES!A5:D373,3,FALSE)</f>
        <v>Delineador de corona en forma de A de lámina galvanizada calibre 16 de (1.55*25) cm</v>
      </c>
      <c r="C48" s="281"/>
      <c r="D48" s="281"/>
      <c r="E48" s="281"/>
      <c r="F48" s="281"/>
      <c r="G48" s="281"/>
      <c r="H48" s="281"/>
      <c r="I48" s="281"/>
      <c r="J48" s="311" t="str">
        <f>VLOOKUP(A48,MATERIALES!A4:D640,2,FALSE)</f>
        <v>u</v>
      </c>
      <c r="K48" s="282">
        <v>1</v>
      </c>
      <c r="L48" s="267"/>
      <c r="M48" s="402">
        <f>VLOOKUP(A48,MATERIALES!A5:D396,4,FALSE)</f>
        <v>28265.374429536401</v>
      </c>
      <c r="N48" s="272">
        <f>K48*M48</f>
        <v>28265.374429536401</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0.03</v>
      </c>
      <c r="L49" s="421"/>
      <c r="M49" s="402">
        <f>VLOOKUP(A49,MATERIALES!A6:D397,4,FALSE)</f>
        <v>394319.17878588784</v>
      </c>
      <c r="N49" s="272">
        <f>K49*M49</f>
        <v>11829.575363576634</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40094.949793113032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80</v>
      </c>
      <c r="N71" s="395">
        <f>K71/M71</f>
        <v>1333.5780451800997</v>
      </c>
      <c r="O71" s="106"/>
    </row>
    <row r="72" spans="1:15">
      <c r="A72" s="167" t="s">
        <v>6</v>
      </c>
      <c r="B72" s="49" t="str">
        <f>VLOOKUP(A72,'MANO DE OBRA'!A8:D69,3,FALSE)</f>
        <v xml:space="preserve">Obrero </v>
      </c>
      <c r="C72" s="47"/>
      <c r="D72" s="47"/>
      <c r="E72" s="47"/>
      <c r="F72" s="47"/>
      <c r="G72" s="47"/>
      <c r="H72" s="47"/>
      <c r="I72" s="292">
        <f>K72/J72*100</f>
        <v>29260.000000000004</v>
      </c>
      <c r="J72" s="293">
        <v>185</v>
      </c>
      <c r="K72" s="294">
        <f>VLOOKUP(A72,'MANO DE OBRA'!A8:D100,4,FALSE)</f>
        <v>54131</v>
      </c>
      <c r="L72" s="50"/>
      <c r="M72" s="434">
        <v>80</v>
      </c>
      <c r="N72" s="395">
        <f>K72/M72</f>
        <v>676.63750000000005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2010.2155451800998</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42453.789644823752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8490.757928964751</v>
      </c>
      <c r="M84" s="858"/>
      <c r="N84" s="51"/>
    </row>
    <row r="85" spans="1:14">
      <c r="B85" s="89" t="s">
        <v>973</v>
      </c>
      <c r="C85" s="90"/>
      <c r="D85" s="90"/>
      <c r="E85" s="90"/>
      <c r="F85" s="90"/>
      <c r="G85" s="90"/>
      <c r="H85" s="90"/>
      <c r="I85" s="87"/>
      <c r="J85" s="88"/>
      <c r="K85" s="304">
        <v>0.05</v>
      </c>
      <c r="L85" s="857">
        <f>N79*K85</f>
        <v>2122.6894822411878</v>
      </c>
      <c r="M85" s="858"/>
      <c r="N85" s="51"/>
    </row>
    <row r="86" spans="1:14" ht="15.75" thickBot="1">
      <c r="B86" s="91" t="s">
        <v>974</v>
      </c>
      <c r="C86" s="92"/>
      <c r="D86" s="92"/>
      <c r="E86" s="92"/>
      <c r="F86" s="92"/>
      <c r="G86" s="92"/>
      <c r="H86" s="92"/>
      <c r="I86" s="93"/>
      <c r="J86" s="94"/>
      <c r="K86" s="305">
        <v>0.05</v>
      </c>
      <c r="L86" s="859">
        <f>N79*K86</f>
        <v>2122.6894822411878</v>
      </c>
      <c r="M86" s="860"/>
      <c r="N86" s="51"/>
    </row>
    <row r="87" spans="1:14" ht="15.75" thickBot="1">
      <c r="B87" s="822" t="s">
        <v>953</v>
      </c>
      <c r="C87" s="823"/>
      <c r="D87" s="823"/>
      <c r="E87" s="823"/>
      <c r="F87" s="823"/>
      <c r="G87" s="823"/>
      <c r="H87" s="823"/>
      <c r="I87" s="823"/>
      <c r="J87" s="823"/>
      <c r="K87" s="823"/>
      <c r="L87" s="823"/>
      <c r="M87" s="824"/>
      <c r="N87" s="52">
        <f>L84+L85+L86</f>
        <v>12736.136893447128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55189.926538270884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1158</v>
      </c>
      <c r="C31" s="81" t="s">
        <v>2175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72.174666666666667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72.174666666666667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0.04</v>
      </c>
      <c r="L48" s="267"/>
      <c r="M48" s="402">
        <f>VLOOKUP(A48,MATERIALES!A5:D396,4,FALSE)</f>
        <v>6324.5509781801284</v>
      </c>
      <c r="N48" s="272">
        <f>K48*M48</f>
        <v>252.98203912720513</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18426.732593397344</v>
      </c>
      <c r="N49" s="272">
        <f>K49*M49</f>
        <v>7370.6930373589385</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577.08865827838872</v>
      </c>
      <c r="N50" s="272">
        <f>K50*M50</f>
        <v>1731.2659748351662</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9354.9410513213097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721.74666666666667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10148.862384654642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2029.7724769309284</v>
      </c>
      <c r="M84" s="858"/>
      <c r="N84" s="51"/>
    </row>
    <row r="85" spans="1:14">
      <c r="B85" s="89" t="s">
        <v>973</v>
      </c>
      <c r="C85" s="90"/>
      <c r="D85" s="90"/>
      <c r="E85" s="90"/>
      <c r="F85" s="90"/>
      <c r="G85" s="90"/>
      <c r="H85" s="90"/>
      <c r="I85" s="87"/>
      <c r="J85" s="88"/>
      <c r="K85" s="304">
        <v>0.05</v>
      </c>
      <c r="L85" s="857">
        <f>N79*K85</f>
        <v>507.4431192327321</v>
      </c>
      <c r="M85" s="858"/>
      <c r="N85" s="51"/>
    </row>
    <row r="86" spans="1:14" ht="15.75" thickBot="1">
      <c r="B86" s="91" t="s">
        <v>974</v>
      </c>
      <c r="C86" s="92"/>
      <c r="D86" s="92"/>
      <c r="E86" s="92"/>
      <c r="F86" s="92"/>
      <c r="G86" s="92"/>
      <c r="H86" s="92"/>
      <c r="I86" s="93"/>
      <c r="J86" s="94"/>
      <c r="K86" s="305">
        <v>0.05</v>
      </c>
      <c r="L86" s="859">
        <f>N79*K86</f>
        <v>507.4431192327321</v>
      </c>
      <c r="M86" s="860"/>
      <c r="N86" s="51"/>
    </row>
    <row r="87" spans="1:14" ht="15.75" thickBot="1">
      <c r="B87" s="822" t="s">
        <v>953</v>
      </c>
      <c r="C87" s="823"/>
      <c r="D87" s="823"/>
      <c r="E87" s="823"/>
      <c r="F87" s="823"/>
      <c r="G87" s="823"/>
      <c r="H87" s="823"/>
      <c r="I87" s="823"/>
      <c r="J87" s="823"/>
      <c r="K87" s="823"/>
      <c r="L87" s="823"/>
      <c r="M87" s="824"/>
      <c r="N87" s="52">
        <f>L84+L85+L86</f>
        <v>3044.6587153963924</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13193.521100051033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1159</v>
      </c>
      <c r="C31" s="81" t="s">
        <v>2176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72.174666666666667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72.174666666666667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31752.59530478904</v>
      </c>
      <c r="N48" s="272">
        <f>K48*M48</f>
        <v>12701.038121915617</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577.08865827838872</v>
      </c>
      <c r="N49" s="272">
        <f>K49*M49</f>
        <v>1731.2659748351662</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14432.304096750784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721.74666666666667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15226.225430084116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3045.2450860168233</v>
      </c>
      <c r="M84" s="858"/>
      <c r="N84" s="51"/>
    </row>
    <row r="85" spans="1:14">
      <c r="B85" s="89" t="s">
        <v>973</v>
      </c>
      <c r="C85" s="90"/>
      <c r="D85" s="90"/>
      <c r="E85" s="90"/>
      <c r="F85" s="90"/>
      <c r="G85" s="90"/>
      <c r="H85" s="90"/>
      <c r="I85" s="87"/>
      <c r="J85" s="88"/>
      <c r="K85" s="304">
        <v>0.05</v>
      </c>
      <c r="L85" s="857">
        <f>N79*K85</f>
        <v>761.31127150420582</v>
      </c>
      <c r="M85" s="858"/>
      <c r="N85" s="51"/>
    </row>
    <row r="86" spans="1:14" ht="15.75" thickBot="1">
      <c r="B86" s="91" t="s">
        <v>974</v>
      </c>
      <c r="C86" s="92"/>
      <c r="D86" s="92"/>
      <c r="E86" s="92"/>
      <c r="F86" s="92"/>
      <c r="G86" s="92"/>
      <c r="H86" s="92"/>
      <c r="I86" s="93"/>
      <c r="J86" s="94"/>
      <c r="K86" s="305">
        <v>0.05</v>
      </c>
      <c r="L86" s="859">
        <f>N79*K86</f>
        <v>761.31127150420582</v>
      </c>
      <c r="M86" s="860"/>
      <c r="N86" s="51"/>
    </row>
    <row r="87" spans="1:14" ht="15.75" thickBot="1">
      <c r="B87" s="822" t="s">
        <v>953</v>
      </c>
      <c r="C87" s="823"/>
      <c r="D87" s="823"/>
      <c r="E87" s="823"/>
      <c r="F87" s="823"/>
      <c r="G87" s="823"/>
      <c r="H87" s="823"/>
      <c r="I87" s="823"/>
      <c r="J87" s="823"/>
      <c r="K87" s="823"/>
      <c r="L87" s="823"/>
      <c r="M87" s="824"/>
      <c r="N87" s="52">
        <f>L84+L85+L86</f>
        <v>4567.8676290252351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19794.093059109349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1160</v>
      </c>
      <c r="C31" s="81" t="s">
        <v>2177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286.59765815254394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286.59765815254394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0.08</v>
      </c>
      <c r="L48" s="267"/>
      <c r="M48" s="402">
        <f>VLOOKUP(A48,MATERIALES!A5:D396,4,FALSE)</f>
        <v>6324.5509781801284</v>
      </c>
      <c r="N48" s="272">
        <f>K48*M48</f>
        <v>505.96407825441025</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18426.732593397344</v>
      </c>
      <c r="N49" s="272">
        <f>K49*M49</f>
        <v>7370.6930373589385</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577.08865827838872</v>
      </c>
      <c r="N50" s="272">
        <f>K50*M50</f>
        <v>1731.2659748351662</v>
      </c>
    </row>
    <row r="51" spans="1:14">
      <c r="A51" s="166" t="s">
        <v>920</v>
      </c>
      <c r="B51" s="43" t="str">
        <f>VLOOKUP(A51,MATERIALES!A6:D373,3,FALSE)</f>
        <v>Malla eslabonada, calibre 10, 6 ojos</v>
      </c>
      <c r="C51" s="425"/>
      <c r="D51" s="425"/>
      <c r="E51" s="425"/>
      <c r="F51" s="425"/>
      <c r="G51" s="425"/>
      <c r="H51" s="425"/>
      <c r="I51" s="425"/>
      <c r="J51" s="312" t="str">
        <f>VLOOKUP(A51,MATERIALES!A6:D643,2,FALSE)</f>
        <v>m2</v>
      </c>
      <c r="K51" s="397">
        <v>1.5</v>
      </c>
      <c r="L51" s="421"/>
      <c r="M51" s="402">
        <f>VLOOKUP(A51,MATERIALES!A6:D399,4,FALSE)</f>
        <v>16851.627665262102</v>
      </c>
      <c r="N51" s="272">
        <f>K51*M51</f>
        <v>25277.441497893153</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34885.364588341668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75</v>
      </c>
      <c r="N71" s="395">
        <f>K71/M71</f>
        <v>1443.4933333333333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5"/>
    </row>
    <row r="77" spans="1:15" ht="15.75" thickBot="1">
      <c r="B77" s="822" t="s">
        <v>953</v>
      </c>
      <c r="C77" s="823"/>
      <c r="D77" s="823"/>
      <c r="E77" s="823"/>
      <c r="F77" s="823"/>
      <c r="G77" s="823"/>
      <c r="H77" s="823"/>
      <c r="I77" s="823"/>
      <c r="J77" s="823"/>
      <c r="K77" s="823"/>
      <c r="L77" s="823"/>
      <c r="M77" s="824"/>
      <c r="N77" s="301">
        <f>SUM(N71:N76)</f>
        <v>2865.9765815254395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38037.938828019658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7607.587765603932</v>
      </c>
      <c r="M84" s="858"/>
      <c r="N84" s="51"/>
    </row>
    <row r="85" spans="1:14">
      <c r="B85" s="89" t="s">
        <v>973</v>
      </c>
      <c r="C85" s="90"/>
      <c r="D85" s="90"/>
      <c r="E85" s="90"/>
      <c r="F85" s="90"/>
      <c r="G85" s="90"/>
      <c r="H85" s="90"/>
      <c r="I85" s="87"/>
      <c r="J85" s="88"/>
      <c r="K85" s="304">
        <v>0.05</v>
      </c>
      <c r="L85" s="857">
        <f>N79*K85</f>
        <v>1901.896941400983</v>
      </c>
      <c r="M85" s="858"/>
      <c r="N85" s="51"/>
    </row>
    <row r="86" spans="1:14" ht="15.75" thickBot="1">
      <c r="B86" s="91" t="s">
        <v>974</v>
      </c>
      <c r="C86" s="92"/>
      <c r="D86" s="92"/>
      <c r="E86" s="92"/>
      <c r="F86" s="92"/>
      <c r="G86" s="92"/>
      <c r="H86" s="92"/>
      <c r="I86" s="93"/>
      <c r="J86" s="94"/>
      <c r="K86" s="305">
        <v>0.05</v>
      </c>
      <c r="L86" s="859">
        <f>N79*K86</f>
        <v>1901.896941400983</v>
      </c>
      <c r="M86" s="860"/>
      <c r="N86" s="51"/>
    </row>
    <row r="87" spans="1:14" ht="15.75" thickBot="1">
      <c r="B87" s="822" t="s">
        <v>953</v>
      </c>
      <c r="C87" s="823"/>
      <c r="D87" s="823"/>
      <c r="E87" s="823"/>
      <c r="F87" s="823"/>
      <c r="G87" s="823"/>
      <c r="H87" s="823"/>
      <c r="I87" s="823"/>
      <c r="J87" s="823"/>
      <c r="K87" s="823"/>
      <c r="L87" s="823"/>
      <c r="M87" s="824"/>
      <c r="N87" s="52">
        <f>L84+L85+L86</f>
        <v>11411.381648405897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49449.320476425557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1161</v>
      </c>
      <c r="C31" s="81" t="s">
        <v>2178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286.59765815254394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286.59765815254394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31752.59530478904</v>
      </c>
      <c r="N48" s="272">
        <f>K48*M48</f>
        <v>12701.038121915617</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577.08865827838872</v>
      </c>
      <c r="N49" s="272">
        <f>K49*M49</f>
        <v>1731.2659748351662</v>
      </c>
    </row>
    <row r="50" spans="1:14">
      <c r="A50" s="166" t="s">
        <v>920</v>
      </c>
      <c r="B50" s="43" t="str">
        <f>VLOOKUP(A50,MATERIALES!A6:D373,3,FALSE)</f>
        <v>Malla eslabonada, calibre 10, 6 ojos</v>
      </c>
      <c r="C50" s="425"/>
      <c r="D50" s="425"/>
      <c r="E50" s="425"/>
      <c r="F50" s="425"/>
      <c r="G50" s="425"/>
      <c r="H50" s="425"/>
      <c r="I50" s="425"/>
      <c r="J50" s="312" t="str">
        <f>VLOOKUP(A50,MATERIALES!A6:D642,2,FALSE)</f>
        <v>m2</v>
      </c>
      <c r="K50" s="397">
        <v>1.5</v>
      </c>
      <c r="L50" s="421"/>
      <c r="M50" s="402">
        <f>VLOOKUP(A50,MATERIALES!A6:D398,4,FALSE)</f>
        <v>16851.627665262102</v>
      </c>
      <c r="N50" s="272">
        <f>K50*M50</f>
        <v>25277.441497893153</v>
      </c>
    </row>
    <row r="51" spans="1:14" ht="15.75" customHeight="1">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39709.745594643937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75</v>
      </c>
      <c r="N71" s="395">
        <f>K71/M71</f>
        <v>1443.4933333333333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2865.9765815254395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42862.319834321926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8572.4639668643849</v>
      </c>
      <c r="M84" s="858"/>
      <c r="N84" s="51"/>
    </row>
    <row r="85" spans="1:14">
      <c r="B85" s="89" t="s">
        <v>973</v>
      </c>
      <c r="C85" s="90"/>
      <c r="D85" s="90"/>
      <c r="E85" s="90"/>
      <c r="F85" s="90"/>
      <c r="G85" s="90"/>
      <c r="H85" s="90"/>
      <c r="I85" s="87"/>
      <c r="J85" s="88"/>
      <c r="K85" s="304">
        <v>0.05</v>
      </c>
      <c r="L85" s="857">
        <f>N79*K85</f>
        <v>2143.1159917160962</v>
      </c>
      <c r="M85" s="858"/>
      <c r="N85" s="51"/>
    </row>
    <row r="86" spans="1:14" ht="15.75" thickBot="1">
      <c r="B86" s="91" t="s">
        <v>974</v>
      </c>
      <c r="C86" s="92"/>
      <c r="D86" s="92"/>
      <c r="E86" s="92"/>
      <c r="F86" s="92"/>
      <c r="G86" s="92"/>
      <c r="H86" s="92"/>
      <c r="I86" s="93"/>
      <c r="J86" s="94"/>
      <c r="K86" s="305">
        <v>0.05</v>
      </c>
      <c r="L86" s="859">
        <f>N79*K86</f>
        <v>2143.1159917160962</v>
      </c>
      <c r="M86" s="860"/>
      <c r="N86" s="51"/>
    </row>
    <row r="87" spans="1:14" ht="15.75" thickBot="1">
      <c r="B87" s="822" t="s">
        <v>953</v>
      </c>
      <c r="C87" s="823"/>
      <c r="D87" s="823"/>
      <c r="E87" s="823"/>
      <c r="F87" s="823"/>
      <c r="G87" s="823"/>
      <c r="H87" s="823"/>
      <c r="I87" s="823"/>
      <c r="J87" s="823"/>
      <c r="K87" s="823"/>
      <c r="L87" s="823"/>
      <c r="M87" s="824"/>
      <c r="N87" s="52">
        <f>L84+L85+L86</f>
        <v>12858.695950296578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55721.015784618503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1718</v>
      </c>
      <c r="C31" s="81" t="s">
        <v>2179</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241</v>
      </c>
      <c r="B36" s="871" t="str">
        <f>VLOOKUP(A36,EQUIPOS!A6:D154,3,FALSE)</f>
        <v>Grúa (capacidad 15 ton)</v>
      </c>
      <c r="C36" s="872"/>
      <c r="D36" s="872"/>
      <c r="E36" s="872"/>
      <c r="F36" s="872"/>
      <c r="G36" s="872"/>
      <c r="H36" s="873"/>
      <c r="I36" s="267"/>
      <c r="J36" s="268"/>
      <c r="K36" s="269">
        <f>VLOOKUP(A36,EQUIPOS!A6:D163,4,FALSE)</f>
        <v>172708.78799572153</v>
      </c>
      <c r="L36" s="270"/>
      <c r="M36" s="336">
        <v>0.75</v>
      </c>
      <c r="N36" s="272">
        <f>K36/M36</f>
        <v>230278.38399429538</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0.2</v>
      </c>
      <c r="N41" s="344">
        <f>N77*M41</f>
        <v>8969.3081204802675</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239247.69211477565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12881.215106737911</v>
      </c>
      <c r="N48" s="272">
        <f>K48*M48</f>
        <v>12881.215106737911</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12881.215106737911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v>
      </c>
      <c r="N71" s="395">
        <f>K71/M71</f>
        <v>17781.040602401332</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6</v>
      </c>
      <c r="N72" s="395">
        <f>K72/M72</f>
        <v>27065.5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44846.540602401335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296975.44782391493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59395.089564782989</v>
      </c>
      <c r="M84" s="858"/>
      <c r="N84" s="51"/>
    </row>
    <row r="85" spans="1:14">
      <c r="B85" s="89" t="s">
        <v>973</v>
      </c>
      <c r="C85" s="90"/>
      <c r="D85" s="90"/>
      <c r="E85" s="90"/>
      <c r="F85" s="90"/>
      <c r="G85" s="90"/>
      <c r="H85" s="90"/>
      <c r="I85" s="87"/>
      <c r="J85" s="88"/>
      <c r="K85" s="304">
        <v>0.05</v>
      </c>
      <c r="L85" s="857">
        <f>N79*K85</f>
        <v>14848.772391195747</v>
      </c>
      <c r="M85" s="858"/>
      <c r="N85" s="51"/>
    </row>
    <row r="86" spans="1:14" ht="15.75" thickBot="1">
      <c r="B86" s="91" t="s">
        <v>974</v>
      </c>
      <c r="C86" s="92"/>
      <c r="D86" s="92"/>
      <c r="E86" s="92"/>
      <c r="F86" s="92"/>
      <c r="G86" s="92"/>
      <c r="H86" s="92"/>
      <c r="I86" s="93"/>
      <c r="J86" s="94"/>
      <c r="K86" s="305">
        <v>0.05</v>
      </c>
      <c r="L86" s="859">
        <f>N79*K86</f>
        <v>14848.772391195747</v>
      </c>
      <c r="M86" s="860"/>
      <c r="N86" s="51"/>
    </row>
    <row r="87" spans="1:14" ht="15.75" thickBot="1">
      <c r="B87" s="822" t="s">
        <v>953</v>
      </c>
      <c r="C87" s="823"/>
      <c r="D87" s="823"/>
      <c r="E87" s="823"/>
      <c r="F87" s="823"/>
      <c r="G87" s="823"/>
      <c r="H87" s="823"/>
      <c r="I87" s="823"/>
      <c r="J87" s="823"/>
      <c r="K87" s="823"/>
      <c r="L87" s="823"/>
      <c r="M87" s="824"/>
      <c r="N87" s="52">
        <f>L84+L85+L86</f>
        <v>89092.634347174477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386068.08217108942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1719</v>
      </c>
      <c r="C31" s="81" t="s">
        <v>2180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0.2</v>
      </c>
      <c r="N41" s="344">
        <f>N77*M41</f>
        <v>6726.9810903601992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6726.9810903601992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12881.215106737911</v>
      </c>
      <c r="N48" s="272">
        <f>K48*M48</f>
        <v>12881.215106737911</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12881.215106737911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v>
      </c>
      <c r="N71" s="395">
        <f>K71/M71</f>
        <v>13335.780451800998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8</v>
      </c>
      <c r="N72" s="395">
        <f>K72/M72</f>
        <v>20299.125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5"/>
    </row>
    <row r="77" spans="1:15" ht="15.75" thickBot="1">
      <c r="B77" s="822" t="s">
        <v>953</v>
      </c>
      <c r="C77" s="823"/>
      <c r="D77" s="823"/>
      <c r="E77" s="823"/>
      <c r="F77" s="823"/>
      <c r="G77" s="823"/>
      <c r="H77" s="823"/>
      <c r="I77" s="823"/>
      <c r="J77" s="823"/>
      <c r="K77" s="823"/>
      <c r="L77" s="823"/>
      <c r="M77" s="824"/>
      <c r="N77" s="301">
        <f>SUM(N71:N76)</f>
        <v>33634.905451800994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53243.101648899101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10648.62032977982</v>
      </c>
      <c r="M84" s="858"/>
      <c r="N84" s="51"/>
    </row>
    <row r="85" spans="1:14">
      <c r="B85" s="89" t="s">
        <v>973</v>
      </c>
      <c r="C85" s="90"/>
      <c r="D85" s="90"/>
      <c r="E85" s="90"/>
      <c r="F85" s="90"/>
      <c r="G85" s="90"/>
      <c r="H85" s="90"/>
      <c r="I85" s="87"/>
      <c r="J85" s="88"/>
      <c r="K85" s="304">
        <v>0.05</v>
      </c>
      <c r="L85" s="857">
        <f>N79*K85</f>
        <v>2662.155082444955</v>
      </c>
      <c r="M85" s="858"/>
      <c r="N85" s="51"/>
    </row>
    <row r="86" spans="1:14" ht="15.75" thickBot="1">
      <c r="B86" s="91" t="s">
        <v>974</v>
      </c>
      <c r="C86" s="92"/>
      <c r="D86" s="92"/>
      <c r="E86" s="92"/>
      <c r="F86" s="92"/>
      <c r="G86" s="92"/>
      <c r="H86" s="92"/>
      <c r="I86" s="93"/>
      <c r="J86" s="94"/>
      <c r="K86" s="305">
        <v>0.05</v>
      </c>
      <c r="L86" s="859">
        <f>N79*K86</f>
        <v>2662.155082444955</v>
      </c>
      <c r="M86" s="860"/>
      <c r="N86" s="51"/>
    </row>
    <row r="87" spans="1:14" ht="15.75" thickBot="1">
      <c r="B87" s="822" t="s">
        <v>953</v>
      </c>
      <c r="C87" s="823"/>
      <c r="D87" s="823"/>
      <c r="E87" s="823"/>
      <c r="F87" s="823"/>
      <c r="G87" s="823"/>
      <c r="H87" s="823"/>
      <c r="I87" s="823"/>
      <c r="J87" s="823"/>
      <c r="K87" s="823"/>
      <c r="L87" s="823"/>
      <c r="M87" s="824"/>
      <c r="N87" s="52">
        <f>L84+L85+L86</f>
        <v>15972.93049466973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69216.032143568824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1720</v>
      </c>
      <c r="C31" s="81" t="s">
        <v>2181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0.15</v>
      </c>
      <c r="N41" s="344">
        <f>N77*M41</f>
        <v>2686.8530451800998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2686.8530451800998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12881.215106737911</v>
      </c>
      <c r="N48" s="272">
        <f>K48*M48</f>
        <v>12881.215106737911</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12881.215106737911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v>
      </c>
      <c r="N71" s="395">
        <f>K71/M71</f>
        <v>8890.5203012006659</v>
      </c>
      <c r="O71" s="106"/>
    </row>
    <row r="72" spans="1:15">
      <c r="A72" s="171"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12</v>
      </c>
      <c r="N72" s="395">
        <f>K72/M72</f>
        <v>9021.8333333333339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5"/>
    </row>
    <row r="77" spans="1:15" ht="15.75" thickBot="1">
      <c r="B77" s="822" t="s">
        <v>953</v>
      </c>
      <c r="C77" s="823"/>
      <c r="D77" s="823"/>
      <c r="E77" s="823"/>
      <c r="F77" s="823"/>
      <c r="G77" s="823"/>
      <c r="H77" s="823"/>
      <c r="I77" s="823"/>
      <c r="J77" s="823"/>
      <c r="K77" s="823"/>
      <c r="L77" s="823"/>
      <c r="M77" s="824"/>
      <c r="N77" s="301">
        <f>SUM(N71:N76)</f>
        <v>17912.353634534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33480.421786452011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6696.0843572904023</v>
      </c>
      <c r="M84" s="858"/>
      <c r="N84" s="51"/>
    </row>
    <row r="85" spans="1:14">
      <c r="B85" s="89" t="s">
        <v>973</v>
      </c>
      <c r="C85" s="90"/>
      <c r="D85" s="90"/>
      <c r="E85" s="90"/>
      <c r="F85" s="90"/>
      <c r="G85" s="90"/>
      <c r="H85" s="90"/>
      <c r="I85" s="87"/>
      <c r="J85" s="88"/>
      <c r="K85" s="304">
        <v>0.05</v>
      </c>
      <c r="L85" s="857">
        <f>N79*K85</f>
        <v>1674.0210893226006</v>
      </c>
      <c r="M85" s="858"/>
      <c r="N85" s="51"/>
    </row>
    <row r="86" spans="1:14" ht="15.75" thickBot="1">
      <c r="B86" s="91" t="s">
        <v>974</v>
      </c>
      <c r="C86" s="92"/>
      <c r="D86" s="92"/>
      <c r="E86" s="92"/>
      <c r="F86" s="92"/>
      <c r="G86" s="92"/>
      <c r="H86" s="92"/>
      <c r="I86" s="93"/>
      <c r="J86" s="94"/>
      <c r="K86" s="305">
        <v>0.05</v>
      </c>
      <c r="L86" s="859">
        <f>N79*K86</f>
        <v>1674.0210893226006</v>
      </c>
      <c r="M86" s="860"/>
      <c r="N86" s="51"/>
    </row>
    <row r="87" spans="1:14" ht="15.75" thickBot="1">
      <c r="B87" s="822" t="s">
        <v>953</v>
      </c>
      <c r="C87" s="823"/>
      <c r="D87" s="823"/>
      <c r="E87" s="823"/>
      <c r="F87" s="823"/>
      <c r="G87" s="823"/>
      <c r="H87" s="823"/>
      <c r="I87" s="823"/>
      <c r="J87" s="823"/>
      <c r="K87" s="823"/>
      <c r="L87" s="823"/>
      <c r="M87" s="824"/>
      <c r="N87" s="52">
        <f>L84+L85+L86</f>
        <v>10044.126535935604</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43524.548322387614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1721</v>
      </c>
      <c r="C31" s="81" t="s">
        <v>2182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0.15</v>
      </c>
      <c r="N41" s="344">
        <f>N77*M41</f>
        <v>2015.1397838850748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2015.1397838850748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205" t="s">
        <v>412</v>
      </c>
      <c r="B48" s="43" t="str">
        <f>VLOOKUP(A48,MATERIALES!A5:D373,3,FALSE)</f>
        <v>Cicatrizante (para remoción de especies vegetales)</v>
      </c>
      <c r="C48" s="281"/>
      <c r="D48" s="281"/>
      <c r="E48" s="281"/>
      <c r="F48" s="281"/>
      <c r="G48" s="281"/>
      <c r="H48" s="281"/>
      <c r="I48" s="281"/>
      <c r="J48" s="311" t="str">
        <f>VLOOKUP(A48,MATERIALES!A4:D640,2,FALSE)</f>
        <v>kg</v>
      </c>
      <c r="K48" s="282">
        <v>1</v>
      </c>
      <c r="L48" s="267"/>
      <c r="M48" s="402">
        <f>VLOOKUP(A48,MATERIALES!A5:D396,4,FALSE)</f>
        <v>12881.215106737911</v>
      </c>
      <c r="N48" s="272">
        <f>K48*M48</f>
        <v>12881.215106737911</v>
      </c>
    </row>
    <row r="49" spans="1:14">
      <c r="A49" s="170"/>
      <c r="B49" s="43"/>
      <c r="C49" s="425"/>
      <c r="D49" s="425"/>
      <c r="E49" s="425"/>
      <c r="F49" s="425"/>
      <c r="G49" s="425"/>
      <c r="H49" s="425"/>
      <c r="I49" s="425"/>
      <c r="J49" s="312"/>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12881.215106737911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16</v>
      </c>
      <c r="N71" s="395">
        <f>K71/M71</f>
        <v>6667.890225900499</v>
      </c>
      <c r="O71" s="106"/>
    </row>
    <row r="72" spans="1:15">
      <c r="A72" s="171"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16</v>
      </c>
      <c r="N72" s="395">
        <f>K72/M72</f>
        <v>6766.375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13434.265225900499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28330.620116523485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5666.1240233046974</v>
      </c>
      <c r="M84" s="858"/>
      <c r="N84" s="51"/>
    </row>
    <row r="85" spans="1:14">
      <c r="B85" s="89" t="s">
        <v>973</v>
      </c>
      <c r="C85" s="90"/>
      <c r="D85" s="90"/>
      <c r="E85" s="90"/>
      <c r="F85" s="90"/>
      <c r="G85" s="90"/>
      <c r="H85" s="90"/>
      <c r="I85" s="87"/>
      <c r="J85" s="88"/>
      <c r="K85" s="304">
        <v>0.05</v>
      </c>
      <c r="L85" s="857">
        <f>N79*K85</f>
        <v>1416.5310058261744</v>
      </c>
      <c r="M85" s="858"/>
      <c r="N85" s="51"/>
    </row>
    <row r="86" spans="1:14" ht="15.75" thickBot="1">
      <c r="B86" s="91" t="s">
        <v>974</v>
      </c>
      <c r="C86" s="92"/>
      <c r="D86" s="92"/>
      <c r="E86" s="92"/>
      <c r="F86" s="92"/>
      <c r="G86" s="92"/>
      <c r="H86" s="92"/>
      <c r="I86" s="93"/>
      <c r="J86" s="94"/>
      <c r="K86" s="305">
        <v>0.05</v>
      </c>
      <c r="L86" s="859">
        <f>N79*K86</f>
        <v>1416.5310058261744</v>
      </c>
      <c r="M86" s="860"/>
      <c r="N86" s="51"/>
    </row>
    <row r="87" spans="1:14" ht="15.75" thickBot="1">
      <c r="B87" s="822" t="s">
        <v>953</v>
      </c>
      <c r="C87" s="823"/>
      <c r="D87" s="823"/>
      <c r="E87" s="823"/>
      <c r="F87" s="823"/>
      <c r="G87" s="823"/>
      <c r="H87" s="823"/>
      <c r="I87" s="823"/>
      <c r="J87" s="823"/>
      <c r="K87" s="823"/>
      <c r="L87" s="823"/>
      <c r="M87" s="824"/>
      <c r="N87" s="52">
        <f>L84+L85+L86</f>
        <v>8499.186034957047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36829.80615148053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1722</v>
      </c>
      <c r="C31" s="81" t="s">
        <v>2183</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0.15</v>
      </c>
      <c r="N41" s="344">
        <f>N77*M41</f>
        <v>11305.850572033949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11305.850572033949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2.1</v>
      </c>
      <c r="L48" s="267"/>
      <c r="M48" s="402">
        <f>VLOOKUP(A48,MATERIALES!A5:D396,4,FALSE)</f>
        <v>196355.26251524207</v>
      </c>
      <c r="N48" s="272">
        <f>K48*M48</f>
        <v>412346.05128200835</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12881.215106737911</v>
      </c>
      <c r="N49" s="272">
        <f>K49*M49</f>
        <v>12881.215106737911</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425227.26638874627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3.57</v>
      </c>
      <c r="N72" s="395">
        <f>K72/M72</f>
        <v>45488.23529411765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75372.337146892998</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511905.45410767326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102381.09082153466</v>
      </c>
      <c r="M84" s="858"/>
      <c r="N84" s="51"/>
    </row>
    <row r="85" spans="1:14">
      <c r="B85" s="89" t="s">
        <v>973</v>
      </c>
      <c r="C85" s="90"/>
      <c r="D85" s="90"/>
      <c r="E85" s="90"/>
      <c r="F85" s="90"/>
      <c r="G85" s="90"/>
      <c r="H85" s="90"/>
      <c r="I85" s="87"/>
      <c r="J85" s="88"/>
      <c r="K85" s="304">
        <v>0.05</v>
      </c>
      <c r="L85" s="857">
        <f>N79*K85</f>
        <v>25595.272705383664</v>
      </c>
      <c r="M85" s="858"/>
      <c r="N85" s="51"/>
    </row>
    <row r="86" spans="1:14" ht="15.75" thickBot="1">
      <c r="B86" s="91" t="s">
        <v>974</v>
      </c>
      <c r="C86" s="92"/>
      <c r="D86" s="92"/>
      <c r="E86" s="92"/>
      <c r="F86" s="92"/>
      <c r="G86" s="92"/>
      <c r="H86" s="92"/>
      <c r="I86" s="93"/>
      <c r="J86" s="94"/>
      <c r="K86" s="305">
        <v>0.05</v>
      </c>
      <c r="L86" s="859">
        <f>N79*K86</f>
        <v>25595.272705383664</v>
      </c>
      <c r="M86" s="860"/>
      <c r="N86" s="51"/>
    </row>
    <row r="87" spans="1:14" ht="15.75" thickBot="1">
      <c r="B87" s="822" t="s">
        <v>953</v>
      </c>
      <c r="C87" s="823"/>
      <c r="D87" s="823"/>
      <c r="E87" s="823"/>
      <c r="F87" s="823"/>
      <c r="G87" s="823"/>
      <c r="H87" s="823"/>
      <c r="I87" s="823"/>
      <c r="J87" s="823"/>
      <c r="K87" s="823"/>
      <c r="L87" s="823"/>
      <c r="M87" s="824"/>
      <c r="N87" s="52">
        <f>L84+L85+L86</f>
        <v>153571.63623230197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665477.0903399752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1723</v>
      </c>
      <c r="C31" s="81" t="s">
        <v>2184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0.15</v>
      </c>
      <c r="N41" s="344">
        <f>N77*M41</f>
        <v>11305.850572033949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11305.850572033949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v>
      </c>
      <c r="L48" s="267"/>
      <c r="M48" s="402">
        <f>VLOOKUP(A48,MATERIALES!A5:D396,4,FALSE)</f>
        <v>196355.26251524207</v>
      </c>
      <c r="N48" s="272">
        <f>K48*M48</f>
        <v>392710.52503048413</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12881.215106737911</v>
      </c>
      <c r="N49" s="272">
        <f>K49*M49</f>
        <v>12881.215106737911</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405591.74013722205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3.57</v>
      </c>
      <c r="N72" s="395">
        <f>K72/M72</f>
        <v>45488.23529411765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75372.337146892998</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492269.92785614904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98453.985571229816</v>
      </c>
      <c r="M84" s="858"/>
      <c r="N84" s="51"/>
    </row>
    <row r="85" spans="1:14">
      <c r="B85" s="89" t="s">
        <v>973</v>
      </c>
      <c r="C85" s="90"/>
      <c r="D85" s="90"/>
      <c r="E85" s="90"/>
      <c r="F85" s="90"/>
      <c r="G85" s="90"/>
      <c r="H85" s="90"/>
      <c r="I85" s="87"/>
      <c r="J85" s="88"/>
      <c r="K85" s="304">
        <v>0.05</v>
      </c>
      <c r="L85" s="857">
        <f>N79*K85</f>
        <v>24613.496392807454</v>
      </c>
      <c r="M85" s="858"/>
      <c r="N85" s="51"/>
    </row>
    <row r="86" spans="1:14" ht="15.75" thickBot="1">
      <c r="B86" s="91" t="s">
        <v>974</v>
      </c>
      <c r="C86" s="92"/>
      <c r="D86" s="92"/>
      <c r="E86" s="92"/>
      <c r="F86" s="92"/>
      <c r="G86" s="92"/>
      <c r="H86" s="92"/>
      <c r="I86" s="93"/>
      <c r="J86" s="94"/>
      <c r="K86" s="305">
        <v>0.05</v>
      </c>
      <c r="L86" s="859">
        <f>N79*K86</f>
        <v>24613.496392807454</v>
      </c>
      <c r="M86" s="860"/>
      <c r="N86" s="51"/>
    </row>
    <row r="87" spans="1:14" ht="15.75" thickBot="1">
      <c r="B87" s="822" t="s">
        <v>953</v>
      </c>
      <c r="C87" s="823"/>
      <c r="D87" s="823"/>
      <c r="E87" s="823"/>
      <c r="F87" s="823"/>
      <c r="G87" s="823"/>
      <c r="H87" s="823"/>
      <c r="I87" s="823"/>
      <c r="J87" s="823"/>
      <c r="K87" s="823"/>
      <c r="L87" s="823"/>
      <c r="M87" s="824"/>
      <c r="N87" s="52">
        <f>L84+L85+L86</f>
        <v>147680.97835684472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639950.90621299378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1724</v>
      </c>
      <c r="C31" s="81" t="s">
        <v>2185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4720.6884844632978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4720.6884844632978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1.31</v>
      </c>
      <c r="L48" s="267"/>
      <c r="M48" s="402">
        <f>VLOOKUP(A48,MATERIALES!A5:D396,4,FALSE)</f>
        <v>196355.26251524207</v>
      </c>
      <c r="N48" s="272">
        <f>K48*M48</f>
        <v>257225.39389496713</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12881.215106737911</v>
      </c>
      <c r="N49" s="272">
        <f>K49*M49</f>
        <v>12881.215106737911</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270106.60900170502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5.7</v>
      </c>
      <c r="N71" s="395">
        <f>K71/M71</f>
        <v>18716.884844632979</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5.7</v>
      </c>
      <c r="N72" s="395">
        <f>K72/M72</f>
        <v>28490</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47206.884844632979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322034.18233080133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64406.836466160268</v>
      </c>
      <c r="M84" s="858"/>
      <c r="N84" s="51"/>
    </row>
    <row r="85" spans="1:14">
      <c r="B85" s="89" t="s">
        <v>973</v>
      </c>
      <c r="C85" s="90"/>
      <c r="D85" s="90"/>
      <c r="E85" s="90"/>
      <c r="F85" s="90"/>
      <c r="G85" s="90"/>
      <c r="H85" s="90"/>
      <c r="I85" s="87"/>
      <c r="J85" s="88"/>
      <c r="K85" s="304">
        <v>0.05</v>
      </c>
      <c r="L85" s="857">
        <f>N79*K85</f>
        <v>16101.709116540067</v>
      </c>
      <c r="M85" s="858"/>
      <c r="N85" s="51"/>
    </row>
    <row r="86" spans="1:14" ht="15.75" thickBot="1">
      <c r="B86" s="91" t="s">
        <v>974</v>
      </c>
      <c r="C86" s="92"/>
      <c r="D86" s="92"/>
      <c r="E86" s="92"/>
      <c r="F86" s="92"/>
      <c r="G86" s="92"/>
      <c r="H86" s="92"/>
      <c r="I86" s="93"/>
      <c r="J86" s="94"/>
      <c r="K86" s="305">
        <v>0.05</v>
      </c>
      <c r="L86" s="859">
        <f>N79*K86</f>
        <v>16101.709116540067</v>
      </c>
      <c r="M86" s="860"/>
      <c r="N86" s="51"/>
    </row>
    <row r="87" spans="1:14" ht="15.75" thickBot="1">
      <c r="B87" s="822" t="s">
        <v>953</v>
      </c>
      <c r="C87" s="823"/>
      <c r="D87" s="823"/>
      <c r="E87" s="823"/>
      <c r="F87" s="823"/>
      <c r="G87" s="823"/>
      <c r="H87" s="823"/>
      <c r="I87" s="823"/>
      <c r="J87" s="823"/>
      <c r="K87" s="823"/>
      <c r="L87" s="823"/>
      <c r="M87" s="824"/>
      <c r="N87" s="52">
        <f>L84+L85+L86</f>
        <v>96610.254699240395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418644.43703004171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1725</v>
      </c>
      <c r="C31" s="81" t="s">
        <v>2186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3957.0477002118823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3957.0477002118823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1.1000000000000001</v>
      </c>
      <c r="L48" s="267"/>
      <c r="M48" s="402">
        <f>VLOOKUP(A48,MATERIALES!A5:D396,4,FALSE)</f>
        <v>196355.26251524207</v>
      </c>
      <c r="N48" s="272">
        <f>K48*M48</f>
        <v>215990.78876676629</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12881.215106737911</v>
      </c>
      <c r="N49" s="272">
        <f>K49*M49</f>
        <v>12881.215106737911</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228872.0038735042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6.8</v>
      </c>
      <c r="N71" s="395">
        <f>K71/M71</f>
        <v>15689.153472707058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6.8</v>
      </c>
      <c r="N72" s="395">
        <f>K72/M72</f>
        <v>23881.323529411766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39570.477002118823</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272399.52857583488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54479.905715166977</v>
      </c>
      <c r="M84" s="858"/>
      <c r="N84" s="51"/>
    </row>
    <row r="85" spans="1:14">
      <c r="B85" s="89" t="s">
        <v>973</v>
      </c>
      <c r="C85" s="90"/>
      <c r="D85" s="90"/>
      <c r="E85" s="90"/>
      <c r="F85" s="90"/>
      <c r="G85" s="90"/>
      <c r="H85" s="90"/>
      <c r="I85" s="87"/>
      <c r="J85" s="88"/>
      <c r="K85" s="304">
        <v>0.05</v>
      </c>
      <c r="L85" s="857">
        <f>N79*K85</f>
        <v>13619.976428791744</v>
      </c>
      <c r="M85" s="858"/>
      <c r="N85" s="51"/>
    </row>
    <row r="86" spans="1:14" ht="15.75" thickBot="1">
      <c r="B86" s="91" t="s">
        <v>974</v>
      </c>
      <c r="C86" s="92"/>
      <c r="D86" s="92"/>
      <c r="E86" s="92"/>
      <c r="F86" s="92"/>
      <c r="G86" s="92"/>
      <c r="H86" s="92"/>
      <c r="I86" s="93"/>
      <c r="J86" s="94"/>
      <c r="K86" s="305">
        <v>0.05</v>
      </c>
      <c r="L86" s="859">
        <f>N79*K86</f>
        <v>13619.976428791744</v>
      </c>
      <c r="M86" s="860"/>
      <c r="N86" s="51"/>
    </row>
    <row r="87" spans="1:14" ht="15.75" thickBot="1">
      <c r="B87" s="822" t="s">
        <v>953</v>
      </c>
      <c r="C87" s="823"/>
      <c r="D87" s="823"/>
      <c r="E87" s="823"/>
      <c r="F87" s="823"/>
      <c r="G87" s="823"/>
      <c r="H87" s="823"/>
      <c r="I87" s="823"/>
      <c r="J87" s="823"/>
      <c r="K87" s="823"/>
      <c r="L87" s="823"/>
      <c r="M87" s="824"/>
      <c r="N87" s="52">
        <f>L84+L85+L86</f>
        <v>81719.858572750469</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354119.38714858535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1162</v>
      </c>
      <c r="C31" s="81" t="s">
        <v>2187</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269.07924361440803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269.07924361440803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0.05</v>
      </c>
      <c r="L48" s="267"/>
      <c r="M48" s="402">
        <f>VLOOKUP(A48,MATERIALES!A5:D396,4,FALSE)</f>
        <v>196355.26251524207</v>
      </c>
      <c r="N48" s="272">
        <f>K48*M48</f>
        <v>9817.7631257621033</v>
      </c>
    </row>
    <row r="49" spans="1:14">
      <c r="A49" s="170" t="s">
        <v>774</v>
      </c>
      <c r="B49" s="43" t="str">
        <f>VLOOKUP(A49,MATERIALES!A6:D373,3,FALSE)</f>
        <v>Agua</v>
      </c>
      <c r="C49" s="425"/>
      <c r="D49" s="425"/>
      <c r="E49" s="425"/>
      <c r="F49" s="425"/>
      <c r="G49" s="425"/>
      <c r="H49" s="425"/>
      <c r="I49" s="425"/>
      <c r="J49" s="312" t="str">
        <f>VLOOKUP(A49,MATERIALES!A5:D641,2,FALSE)</f>
        <v>lt</v>
      </c>
      <c r="K49" s="397">
        <v>5</v>
      </c>
      <c r="L49" s="421"/>
      <c r="M49" s="402">
        <f>VLOOKUP(A49,MATERIALES!A6:D397,4,FALSE)</f>
        <v>48.278039394701032</v>
      </c>
      <c r="N49" s="272">
        <f>K49*M49</f>
        <v>241.39019697350517</v>
      </c>
    </row>
    <row r="50" spans="1:14">
      <c r="A50" s="170" t="s">
        <v>915</v>
      </c>
      <c r="B50" s="43" t="str">
        <f>VLOOKUP(A50,MATERIALES!A6:D373,3,FALSE)</f>
        <v>Cespedones</v>
      </c>
      <c r="C50" s="425"/>
      <c r="D50" s="425"/>
      <c r="E50" s="425"/>
      <c r="F50" s="425"/>
      <c r="G50" s="425"/>
      <c r="H50" s="425"/>
      <c r="I50" s="425"/>
      <c r="J50" s="312" t="str">
        <f>VLOOKUP(A50,MATERIALES!A6:D642,2,FALSE)</f>
        <v>m2</v>
      </c>
      <c r="K50" s="397">
        <v>1</v>
      </c>
      <c r="L50" s="421"/>
      <c r="M50" s="402">
        <f>VLOOKUP(A50,MATERIALES!A6:D398,4,FALSE)</f>
        <v>5593.9982837192247</v>
      </c>
      <c r="N50" s="272">
        <f>K50*M50</f>
        <v>5593.9982837192247</v>
      </c>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15653.151606454834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100</v>
      </c>
      <c r="N71" s="395">
        <f>K71/M71</f>
        <v>1066.8624361440798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100</v>
      </c>
      <c r="N72" s="395">
        <f>K72/M72</f>
        <v>1623.93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2690.7924361440801</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18613.02328621332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3722.604657242664</v>
      </c>
      <c r="M84" s="858"/>
      <c r="N84" s="51"/>
    </row>
    <row r="85" spans="1:14">
      <c r="B85" s="89" t="s">
        <v>973</v>
      </c>
      <c r="C85" s="90"/>
      <c r="D85" s="90"/>
      <c r="E85" s="90"/>
      <c r="F85" s="90"/>
      <c r="G85" s="90"/>
      <c r="H85" s="90"/>
      <c r="I85" s="87"/>
      <c r="J85" s="88"/>
      <c r="K85" s="304">
        <v>0.05</v>
      </c>
      <c r="L85" s="857">
        <f>N79*K85</f>
        <v>930.65116431066599</v>
      </c>
      <c r="M85" s="858"/>
      <c r="N85" s="51"/>
    </row>
    <row r="86" spans="1:14" ht="15.75" thickBot="1">
      <c r="B86" s="91" t="s">
        <v>974</v>
      </c>
      <c r="C86" s="92"/>
      <c r="D86" s="92"/>
      <c r="E86" s="92"/>
      <c r="F86" s="92"/>
      <c r="G86" s="92"/>
      <c r="H86" s="92"/>
      <c r="I86" s="93"/>
      <c r="J86" s="94"/>
      <c r="K86" s="305">
        <v>0.05</v>
      </c>
      <c r="L86" s="859">
        <f>N79*K86</f>
        <v>930.65116431066599</v>
      </c>
      <c r="M86" s="860"/>
      <c r="N86" s="51"/>
    </row>
    <row r="87" spans="1:14" ht="15.75" thickBot="1">
      <c r="B87" s="822" t="s">
        <v>953</v>
      </c>
      <c r="C87" s="823"/>
      <c r="D87" s="823"/>
      <c r="E87" s="823"/>
      <c r="F87" s="823"/>
      <c r="G87" s="823"/>
      <c r="H87" s="823"/>
      <c r="I87" s="823"/>
      <c r="J87" s="823"/>
      <c r="K87" s="823"/>
      <c r="L87" s="823"/>
      <c r="M87" s="824"/>
      <c r="N87" s="52">
        <f>L84+L85+L86</f>
        <v>5583.9069858639959</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24196.930272077316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1163</v>
      </c>
      <c r="C31" s="81" t="s">
        <v>2188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108.262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108.262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1203.0103835955319</v>
      </c>
      <c r="N48" s="272">
        <f>K48*M48</f>
        <v>1203.0103835955319</v>
      </c>
    </row>
    <row r="49" spans="1:14">
      <c r="A49" s="170" t="s">
        <v>650</v>
      </c>
      <c r="B49" s="43" t="str">
        <f>VLOOKUP(A49,MATERIALES!A6:D373,3,FALSE)</f>
        <v>Semillas para empradizar</v>
      </c>
      <c r="C49" s="425"/>
      <c r="D49" s="425"/>
      <c r="E49" s="425"/>
      <c r="F49" s="425"/>
      <c r="G49" s="425"/>
      <c r="H49" s="425"/>
      <c r="I49" s="425"/>
      <c r="J49" s="312" t="str">
        <f>VLOOKUP(A49,MATERIALES!A5:D641,2,FALSE)</f>
        <v>kg</v>
      </c>
      <c r="K49" s="397">
        <v>0.05</v>
      </c>
      <c r="L49" s="421"/>
      <c r="M49" s="402">
        <f>VLOOKUP(A49,MATERIALES!A6:D397,4,FALSE)</f>
        <v>22705.563907355427</v>
      </c>
      <c r="N49" s="272">
        <f>K49*M49</f>
        <v>1135.2781953677713</v>
      </c>
    </row>
    <row r="50" spans="1:14">
      <c r="A50" s="170" t="s">
        <v>686</v>
      </c>
      <c r="B50" s="43" t="str">
        <f>VLOOKUP(A50,MATERIALES!A6:D373,3,FALSE)</f>
        <v xml:space="preserve">Tierra abonada </v>
      </c>
      <c r="C50" s="425"/>
      <c r="D50" s="425"/>
      <c r="E50" s="425"/>
      <c r="F50" s="425"/>
      <c r="G50" s="425"/>
      <c r="H50" s="425"/>
      <c r="I50" s="425"/>
      <c r="J50" s="312" t="str">
        <f>VLOOKUP(A50,MATERIALES!A6:D642,2,FALSE)</f>
        <v>m3</v>
      </c>
      <c r="K50" s="397">
        <v>7.4999999999999997E-2</v>
      </c>
      <c r="L50" s="421"/>
      <c r="M50" s="402">
        <f>VLOOKUP(A50,MATERIALES!A6:D398,4,FALSE)</f>
        <v>196355.26251524207</v>
      </c>
      <c r="N50" s="272">
        <f>K50*M50</f>
        <v>14726.644688643155</v>
      </c>
    </row>
    <row r="51" spans="1:14">
      <c r="A51" s="170" t="s">
        <v>774</v>
      </c>
      <c r="B51" s="43" t="str">
        <f>VLOOKUP(A51,MATERIALES!A6:D373,3,FALSE)</f>
        <v>Agua</v>
      </c>
      <c r="C51" s="425"/>
      <c r="D51" s="425"/>
      <c r="E51" s="425"/>
      <c r="F51" s="425"/>
      <c r="G51" s="425"/>
      <c r="H51" s="425"/>
      <c r="I51" s="425"/>
      <c r="J51" s="312" t="str">
        <f>VLOOKUP(A51,MATERIALES!A6:D643,2,FALSE)</f>
        <v>lt</v>
      </c>
      <c r="K51" s="397">
        <v>5</v>
      </c>
      <c r="L51" s="421"/>
      <c r="M51" s="402">
        <f>VLOOKUP(A51,MATERIALES!A6:D399,4,FALSE)</f>
        <v>48.278039394701032</v>
      </c>
      <c r="N51" s="272">
        <f>K51*M51</f>
        <v>241.39019697350517</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17306.323464579964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100</v>
      </c>
      <c r="N71" s="395">
        <f>K71/M71</f>
        <v>1082.6199999999999</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1082.6199999999999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18497.205464579962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3699.4410929159926</v>
      </c>
      <c r="M84" s="858"/>
      <c r="N84" s="51"/>
    </row>
    <row r="85" spans="1:14">
      <c r="B85" s="89" t="s">
        <v>973</v>
      </c>
      <c r="C85" s="90"/>
      <c r="D85" s="90"/>
      <c r="E85" s="90"/>
      <c r="F85" s="90"/>
      <c r="G85" s="90"/>
      <c r="H85" s="90"/>
      <c r="I85" s="87"/>
      <c r="J85" s="88"/>
      <c r="K85" s="304">
        <v>0.05</v>
      </c>
      <c r="L85" s="857">
        <f>N79*K85</f>
        <v>924.86027322899815</v>
      </c>
      <c r="M85" s="858"/>
      <c r="N85" s="51"/>
    </row>
    <row r="86" spans="1:14" ht="15.75" thickBot="1">
      <c r="B86" s="91" t="s">
        <v>974</v>
      </c>
      <c r="C86" s="92"/>
      <c r="D86" s="92"/>
      <c r="E86" s="92"/>
      <c r="F86" s="92"/>
      <c r="G86" s="92"/>
      <c r="H86" s="92"/>
      <c r="I86" s="93"/>
      <c r="J86" s="94"/>
      <c r="K86" s="305">
        <v>0.05</v>
      </c>
      <c r="L86" s="859">
        <f>N79*K86</f>
        <v>924.86027322899815</v>
      </c>
      <c r="M86" s="860"/>
      <c r="N86" s="51"/>
    </row>
    <row r="87" spans="1:14" ht="15.75" thickBot="1">
      <c r="B87" s="822" t="s">
        <v>953</v>
      </c>
      <c r="C87" s="823"/>
      <c r="D87" s="823"/>
      <c r="E87" s="823"/>
      <c r="F87" s="823"/>
      <c r="G87" s="823"/>
      <c r="H87" s="823"/>
      <c r="I87" s="823"/>
      <c r="J87" s="823"/>
      <c r="K87" s="823"/>
      <c r="L87" s="823"/>
      <c r="M87" s="824"/>
      <c r="N87" s="52">
        <f>L84+L85+L86</f>
        <v>5549.1616393739887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24046.367103953951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1164</v>
      </c>
      <c r="C31" s="81" t="s">
        <v>2189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253</v>
      </c>
      <c r="B36" s="871" t="str">
        <f>VLOOKUP(A36,EQUIPOS!A6:D154,3,FALSE)</f>
        <v>Máquina hidrosembradora</v>
      </c>
      <c r="C36" s="872"/>
      <c r="D36" s="872"/>
      <c r="E36" s="872"/>
      <c r="F36" s="872"/>
      <c r="G36" s="872"/>
      <c r="H36" s="873"/>
      <c r="I36" s="267"/>
      <c r="J36" s="268"/>
      <c r="K36" s="269">
        <f>VLOOKUP(A36,EQUIPOS!A6:D163,4,FALSE)</f>
        <v>24145.860539577712</v>
      </c>
      <c r="L36" s="270"/>
      <c r="M36" s="336">
        <v>350</v>
      </c>
      <c r="N36" s="272">
        <f>K36/M36</f>
        <v>68.988172970222038</v>
      </c>
    </row>
    <row r="37" spans="1:14">
      <c r="A37" s="113" t="s">
        <v>138</v>
      </c>
      <c r="B37" s="871" t="str">
        <f>VLOOKUP(A37,EQUIPOS!A7:D154,3,FALSE)</f>
        <v>Camioneta D-300</v>
      </c>
      <c r="C37" s="872"/>
      <c r="D37" s="872"/>
      <c r="E37" s="872"/>
      <c r="F37" s="872"/>
      <c r="G37" s="872"/>
      <c r="H37" s="873"/>
      <c r="I37" s="421"/>
      <c r="J37" s="422"/>
      <c r="K37" s="269">
        <f>VLOOKUP(A37,EQUIPOS!A7:D164,4,FALSE)</f>
        <v>52563.544172610891</v>
      </c>
      <c r="L37" s="335"/>
      <c r="M37" s="336">
        <v>350</v>
      </c>
      <c r="N37" s="272">
        <f>K37/M37</f>
        <v>150.18155477888826</v>
      </c>
    </row>
    <row r="38" spans="1:14">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4.8049864931144288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223.97471424222471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1203.0103835955319</v>
      </c>
      <c r="N48" s="272">
        <f>K48*M48</f>
        <v>1203.0103835955319</v>
      </c>
    </row>
    <row r="49" spans="1:14">
      <c r="A49" s="170" t="s">
        <v>499</v>
      </c>
      <c r="B49" s="43" t="str">
        <f>VLOOKUP(A49,MATERIALES!A6:D373,3,FALSE)</f>
        <v>Mulch Orgánico</v>
      </c>
      <c r="C49" s="425"/>
      <c r="D49" s="425"/>
      <c r="E49" s="425"/>
      <c r="F49" s="425"/>
      <c r="G49" s="425"/>
      <c r="H49" s="425"/>
      <c r="I49" s="425"/>
      <c r="J49" s="312" t="str">
        <f>VLOOKUP(A49,MATERIALES!A5:D641,2,FALSE)</f>
        <v>kg</v>
      </c>
      <c r="K49" s="397">
        <v>0.4</v>
      </c>
      <c r="L49" s="421"/>
      <c r="M49" s="402">
        <f>VLOOKUP(A49,MATERIALES!A6:D397,4,FALSE)</f>
        <v>2384.148970321959</v>
      </c>
      <c r="N49" s="272">
        <f>K49*M49</f>
        <v>953.65958812878364</v>
      </c>
    </row>
    <row r="50" spans="1:14">
      <c r="A50" s="170" t="s">
        <v>774</v>
      </c>
      <c r="B50" s="43" t="str">
        <f>VLOOKUP(A50,MATERIALES!A6:D373,3,FALSE)</f>
        <v>Agua</v>
      </c>
      <c r="C50" s="425"/>
      <c r="D50" s="425"/>
      <c r="E50" s="425"/>
      <c r="F50" s="425"/>
      <c r="G50" s="425"/>
      <c r="H50" s="425"/>
      <c r="I50" s="425"/>
      <c r="J50" s="312" t="str">
        <f>VLOOKUP(A50,MATERIALES!A6:D642,2,FALSE)</f>
        <v>lt</v>
      </c>
      <c r="K50" s="397">
        <v>5</v>
      </c>
      <c r="L50" s="421"/>
      <c r="M50" s="402">
        <f>VLOOKUP(A50,MATERIALES!A6:D398,4,FALSE)</f>
        <v>48.278039394701032</v>
      </c>
      <c r="N50" s="272">
        <f>K50*M50</f>
        <v>241.39019697350517</v>
      </c>
    </row>
    <row r="51" spans="1:14">
      <c r="A51" s="170" t="s">
        <v>650</v>
      </c>
      <c r="B51" s="43" t="str">
        <f>VLOOKUP(A51,MATERIALES!A6:D373,3,FALSE)</f>
        <v>Semillas para empradizar</v>
      </c>
      <c r="C51" s="425"/>
      <c r="D51" s="425"/>
      <c r="E51" s="425"/>
      <c r="F51" s="425"/>
      <c r="G51" s="425"/>
      <c r="H51" s="425"/>
      <c r="I51" s="425"/>
      <c r="J51" s="312" t="str">
        <f>VLOOKUP(A51,MATERIALES!A6:D643,2,FALSE)</f>
        <v>kg</v>
      </c>
      <c r="K51" s="397">
        <v>0.05</v>
      </c>
      <c r="L51" s="421"/>
      <c r="M51" s="402">
        <f>VLOOKUP(A51,MATERIALES!A6:D399,4,FALSE)</f>
        <v>22705.563907355427</v>
      </c>
      <c r="N51" s="272">
        <f>K51*M51</f>
        <v>1135.2781953677713</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3533.338364065592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2800</v>
      </c>
      <c r="N71" s="395">
        <f>K71/M71</f>
        <v>57.997500000000002</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2800</v>
      </c>
      <c r="N72" s="395">
        <f>K72/M72</f>
        <v>38.102229862288567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96.099729862288569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3853.4128081701056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770.68256163402111</v>
      </c>
      <c r="M84" s="858"/>
      <c r="N84" s="51"/>
    </row>
    <row r="85" spans="1:14">
      <c r="B85" s="89" t="s">
        <v>973</v>
      </c>
      <c r="C85" s="90"/>
      <c r="D85" s="90"/>
      <c r="E85" s="90"/>
      <c r="F85" s="90"/>
      <c r="G85" s="90"/>
      <c r="H85" s="90"/>
      <c r="I85" s="87"/>
      <c r="J85" s="88"/>
      <c r="K85" s="304">
        <v>0.05</v>
      </c>
      <c r="L85" s="857">
        <f>N79*K85</f>
        <v>192.67064040850528</v>
      </c>
      <c r="M85" s="858"/>
      <c r="N85" s="51"/>
    </row>
    <row r="86" spans="1:14" ht="15.75" thickBot="1">
      <c r="B86" s="91" t="s">
        <v>974</v>
      </c>
      <c r="C86" s="92"/>
      <c r="D86" s="92"/>
      <c r="E86" s="92"/>
      <c r="F86" s="92"/>
      <c r="G86" s="92"/>
      <c r="H86" s="92"/>
      <c r="I86" s="93"/>
      <c r="J86" s="94"/>
      <c r="K86" s="305">
        <v>0.05</v>
      </c>
      <c r="L86" s="859">
        <f>N79*K86</f>
        <v>192.67064040850528</v>
      </c>
      <c r="M86" s="860"/>
      <c r="N86" s="51"/>
    </row>
    <row r="87" spans="1:14" ht="15.75" thickBot="1">
      <c r="B87" s="822" t="s">
        <v>953</v>
      </c>
      <c r="C87" s="823"/>
      <c r="D87" s="823"/>
      <c r="E87" s="823"/>
      <c r="F87" s="823"/>
      <c r="G87" s="823"/>
      <c r="H87" s="823"/>
      <c r="I87" s="823"/>
      <c r="J87" s="823"/>
      <c r="K87" s="823"/>
      <c r="L87" s="823"/>
      <c r="M87" s="824"/>
      <c r="N87" s="52">
        <f>L84+L85+L86</f>
        <v>1156.0238424510317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5009.4366506211372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29.25" customHeight="1" thickBot="1">
      <c r="A31" t="s">
        <v>1845</v>
      </c>
      <c r="B31" s="80" t="s">
        <v>1726</v>
      </c>
      <c r="C31" s="964" t="s">
        <v>2049</v>
      </c>
      <c r="D31" s="965"/>
      <c r="E31" s="965"/>
      <c r="F31" s="965"/>
      <c r="G31" s="965"/>
      <c r="H31" s="965"/>
      <c r="I31" s="965"/>
      <c r="J31" s="965"/>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52563.544172610891</v>
      </c>
      <c r="L36" s="270"/>
      <c r="M36" s="336">
        <v>8000</v>
      </c>
      <c r="N36" s="272">
        <f>K36/M36</f>
        <v>6.5704430215763612</v>
      </c>
    </row>
    <row r="37" spans="1:14">
      <c r="A37" s="113"/>
      <c r="B37" s="871"/>
      <c r="C37" s="872"/>
      <c r="D37" s="872"/>
      <c r="E37" s="872"/>
      <c r="F37" s="872"/>
      <c r="G37" s="872"/>
      <c r="H37" s="873"/>
      <c r="I37" s="421"/>
      <c r="J37" s="422"/>
      <c r="K37" s="269"/>
      <c r="L37" s="335"/>
      <c r="M37" s="336"/>
      <c r="N37" s="272"/>
    </row>
    <row r="38" spans="1:14">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26.907924361440802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33.478367383017165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511</v>
      </c>
      <c r="B48" s="43" t="str">
        <f>VLOOKUP(A48,MATERIALES!A5:D373,3,FALSE)</f>
        <v>Manto Temporal (Protección de Taludes)</v>
      </c>
      <c r="C48" s="281"/>
      <c r="D48" s="281"/>
      <c r="E48" s="281"/>
      <c r="F48" s="281"/>
      <c r="G48" s="281"/>
      <c r="H48" s="281"/>
      <c r="I48" s="281"/>
      <c r="J48" s="311" t="str">
        <f>VLOOKUP(A48,MATERIALES!A4:D640,2,FALSE)</f>
        <v>m2</v>
      </c>
      <c r="K48" s="486">
        <v>1.05</v>
      </c>
      <c r="L48" s="267"/>
      <c r="M48" s="402">
        <f>VLOOKUP(A48,MATERIALES!A5:D396,4,FALSE)</f>
        <v>4173.0448102184073</v>
      </c>
      <c r="N48" s="272">
        <f>K48*M48</f>
        <v>4381.6970507293281</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16791.742159802903</v>
      </c>
      <c r="N49" s="272">
        <f>K49*M49</f>
        <v>16791.742159802903</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947.8727372521322</v>
      </c>
      <c r="N50" s="272">
        <f>K50*M50</f>
        <v>1895.7454745042644</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23069.184685036496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100</v>
      </c>
      <c r="N71" s="395">
        <f>K71/M71</f>
        <v>1623.93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2690.7924361440801</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25793.455488563595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5158.6910977127191</v>
      </c>
      <c r="M84" s="858"/>
      <c r="N84" s="51"/>
    </row>
    <row r="85" spans="1:14">
      <c r="B85" s="89" t="s">
        <v>973</v>
      </c>
      <c r="C85" s="90"/>
      <c r="D85" s="90"/>
      <c r="E85" s="90"/>
      <c r="F85" s="90"/>
      <c r="G85" s="90"/>
      <c r="H85" s="90"/>
      <c r="I85" s="87"/>
      <c r="J85" s="88"/>
      <c r="K85" s="304">
        <v>0.05</v>
      </c>
      <c r="L85" s="857">
        <f>N79*K85</f>
        <v>1289.6727744281798</v>
      </c>
      <c r="M85" s="858"/>
      <c r="N85" s="51"/>
    </row>
    <row r="86" spans="1:14" ht="15.75" thickBot="1">
      <c r="B86" s="91" t="s">
        <v>974</v>
      </c>
      <c r="C86" s="92"/>
      <c r="D86" s="92"/>
      <c r="E86" s="92"/>
      <c r="F86" s="92"/>
      <c r="G86" s="92"/>
      <c r="H86" s="92"/>
      <c r="I86" s="93"/>
      <c r="J86" s="94"/>
      <c r="K86" s="305">
        <v>0.05</v>
      </c>
      <c r="L86" s="859">
        <f>N79*K86</f>
        <v>1289.6727744281798</v>
      </c>
      <c r="M86" s="860"/>
      <c r="N86" s="51"/>
    </row>
    <row r="87" spans="1:14" ht="15.75" thickBot="1">
      <c r="B87" s="822" t="s">
        <v>953</v>
      </c>
      <c r="C87" s="823"/>
      <c r="D87" s="823"/>
      <c r="E87" s="823"/>
      <c r="F87" s="823"/>
      <c r="G87" s="823"/>
      <c r="H87" s="823"/>
      <c r="I87" s="823"/>
      <c r="J87" s="823"/>
      <c r="K87" s="823"/>
      <c r="L87" s="823"/>
      <c r="M87" s="824"/>
      <c r="N87" s="52">
        <f>L84+L85+L86</f>
        <v>7738.0366465690786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33531.492135132678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28.5" customHeight="1" thickBot="1">
      <c r="A31" t="s">
        <v>1845</v>
      </c>
      <c r="B31" s="80" t="s">
        <v>1727</v>
      </c>
      <c r="C31" s="964" t="s">
        <v>2052</v>
      </c>
      <c r="D31" s="965"/>
      <c r="E31" s="965"/>
      <c r="F31" s="965"/>
      <c r="G31" s="965"/>
      <c r="H31" s="965"/>
      <c r="I31" s="965"/>
      <c r="J31" s="965"/>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52563.544172610891</v>
      </c>
      <c r="L36" s="270"/>
      <c r="M36" s="336">
        <v>8000</v>
      </c>
      <c r="N36" s="272">
        <f>K36/M36</f>
        <v>6.5704430215763612</v>
      </c>
    </row>
    <row r="37" spans="1:14">
      <c r="A37" s="113"/>
      <c r="B37" s="871"/>
      <c r="C37" s="872"/>
      <c r="D37" s="872"/>
      <c r="E37" s="872"/>
      <c r="F37" s="872"/>
      <c r="G37" s="872"/>
      <c r="H37" s="873"/>
      <c r="I37" s="421"/>
      <c r="J37" s="422"/>
      <c r="K37" s="269"/>
      <c r="L37" s="335"/>
      <c r="M37" s="336"/>
      <c r="N37" s="272"/>
    </row>
    <row r="38" spans="1:14">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26.907924361440802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33.478367383017165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512</v>
      </c>
      <c r="B48" s="43" t="str">
        <f>VLOOKUP(A48,MATERIALES!A5:D373,3,FALSE)</f>
        <v>Manto Permanente (Protección de Taludes)</v>
      </c>
      <c r="C48" s="281"/>
      <c r="D48" s="281"/>
      <c r="E48" s="281"/>
      <c r="F48" s="281"/>
      <c r="G48" s="281"/>
      <c r="H48" s="281"/>
      <c r="I48" s="281"/>
      <c r="J48" s="311" t="str">
        <f>VLOOKUP(A48,MATERIALES!A4:D640,2,FALSE)</f>
        <v>m2</v>
      </c>
      <c r="K48" s="486">
        <v>1.05</v>
      </c>
      <c r="L48" s="267"/>
      <c r="M48" s="402">
        <f>VLOOKUP(A48,MATERIALES!A5:D396,4,FALSE)</f>
        <v>8065.603022298239</v>
      </c>
      <c r="N48" s="272">
        <f>K48*M48</f>
        <v>8468.8831734131509</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16791.742159802903</v>
      </c>
      <c r="N49" s="272">
        <f>K49*M49</f>
        <v>16791.742159802903</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947.8727372521322</v>
      </c>
      <c r="N50" s="272">
        <f>K50*M50</f>
        <v>1895.7454745042644</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27156.370807720319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100</v>
      </c>
      <c r="N71" s="395">
        <f>K71/M71</f>
        <v>1623.93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2690.7924361440801</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29880.641611247418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5976.128322249484</v>
      </c>
      <c r="M84" s="858"/>
      <c r="N84" s="51"/>
    </row>
    <row r="85" spans="1:14">
      <c r="B85" s="89" t="s">
        <v>973</v>
      </c>
      <c r="C85" s="90"/>
      <c r="D85" s="90"/>
      <c r="E85" s="90"/>
      <c r="F85" s="90"/>
      <c r="G85" s="90"/>
      <c r="H85" s="90"/>
      <c r="I85" s="87"/>
      <c r="J85" s="88"/>
      <c r="K85" s="304">
        <v>0.05</v>
      </c>
      <c r="L85" s="857">
        <f>N79*K85</f>
        <v>1494.032080562371</v>
      </c>
      <c r="M85" s="858"/>
      <c r="N85" s="51"/>
    </row>
    <row r="86" spans="1:14" ht="15.75" thickBot="1">
      <c r="B86" s="91" t="s">
        <v>974</v>
      </c>
      <c r="C86" s="92"/>
      <c r="D86" s="92"/>
      <c r="E86" s="92"/>
      <c r="F86" s="92"/>
      <c r="G86" s="92"/>
      <c r="H86" s="92"/>
      <c r="I86" s="93"/>
      <c r="J86" s="94"/>
      <c r="K86" s="305">
        <v>0.05</v>
      </c>
      <c r="L86" s="859">
        <f>N79*K86</f>
        <v>1494.032080562371</v>
      </c>
      <c r="M86" s="860"/>
      <c r="N86" s="51"/>
    </row>
    <row r="87" spans="1:14" ht="15.75" thickBot="1">
      <c r="B87" s="822" t="s">
        <v>953</v>
      </c>
      <c r="C87" s="823"/>
      <c r="D87" s="823"/>
      <c r="E87" s="823"/>
      <c r="F87" s="823"/>
      <c r="G87" s="823"/>
      <c r="H87" s="823"/>
      <c r="I87" s="823"/>
      <c r="J87" s="823"/>
      <c r="K87" s="823"/>
      <c r="L87" s="823"/>
      <c r="M87" s="824"/>
      <c r="N87" s="52">
        <f>L84+L85+L86</f>
        <v>8964.192483374225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38844.834094621641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1165</v>
      </c>
      <c r="C31" s="81" t="s">
        <v>2190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119</v>
      </c>
      <c r="B36" s="871" t="str">
        <f>VLOOKUP(A36,EQUIPOS!A6:D154,3,FALSE)</f>
        <v xml:space="preserve">Bomba de concreto, Producción: 30 m3/h, POTENCIA: 67 HP, MAX PRESION DE CONCRETO: 1150 PSI
</v>
      </c>
      <c r="C36" s="872"/>
      <c r="D36" s="872"/>
      <c r="E36" s="872"/>
      <c r="F36" s="872"/>
      <c r="G36" s="872"/>
      <c r="H36" s="873"/>
      <c r="I36" s="267"/>
      <c r="J36" s="268"/>
      <c r="K36" s="269">
        <f>VLOOKUP(A36,EQUIPOS!A6:D163,4,FALSE)</f>
        <v>46607.997694852718</v>
      </c>
      <c r="L36" s="270"/>
      <c r="M36" s="336">
        <v>100</v>
      </c>
      <c r="N36" s="272">
        <f>K36/M36</f>
        <v>466.07997694852719</v>
      </c>
    </row>
    <row r="37" spans="1:14">
      <c r="A37" s="113" t="s">
        <v>138</v>
      </c>
      <c r="B37" s="871" t="str">
        <f>VLOOKUP(A37,EQUIPOS!A7:D154,3,FALSE)</f>
        <v>Camioneta D-300</v>
      </c>
      <c r="C37" s="872"/>
      <c r="D37" s="872"/>
      <c r="E37" s="872"/>
      <c r="F37" s="872"/>
      <c r="G37" s="872"/>
      <c r="H37" s="873"/>
      <c r="I37" s="421"/>
      <c r="J37" s="422"/>
      <c r="K37" s="269">
        <f>VLOOKUP(A37,EQUIPOS!A7:D164,4,FALSE)</f>
        <v>52563.544172610891</v>
      </c>
      <c r="L37" s="335"/>
      <c r="M37" s="336">
        <v>1000</v>
      </c>
      <c r="N37" s="272">
        <f>K37/M37</f>
        <v>52.563544172610889</v>
      </c>
    </row>
    <row r="38" spans="1:14">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4.0401280451800998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522.68364916631822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585</v>
      </c>
      <c r="B48" s="43" t="str">
        <f>VLOOKUP(A48,MATERIALES!A5:D373,3,FALSE)</f>
        <v>Mortero 1:3</v>
      </c>
      <c r="C48" s="281"/>
      <c r="D48" s="281"/>
      <c r="E48" s="281"/>
      <c r="F48" s="281"/>
      <c r="G48" s="281"/>
      <c r="H48" s="281"/>
      <c r="I48" s="281"/>
      <c r="J48" s="311" t="str">
        <f>VLOOKUP(A48,MATERIALES!A4:D640,2,FALSE)</f>
        <v>m3</v>
      </c>
      <c r="K48" s="486">
        <v>0.1</v>
      </c>
      <c r="L48" s="267"/>
      <c r="M48" s="402">
        <f>VLOOKUP(A48,MATERIALES!A5:D396,4,FALSE)</f>
        <v>461957.81758181955</v>
      </c>
      <c r="N48" s="272">
        <f>K48*M48</f>
        <v>46195.781758181955</v>
      </c>
    </row>
    <row r="49" spans="1:14">
      <c r="A49" s="170" t="s">
        <v>739</v>
      </c>
      <c r="B49" s="43" t="str">
        <f>VLOOKUP(A49,MATERIALES!A6:D373,3,FALSE)</f>
        <v>Varilla 5/8</v>
      </c>
      <c r="C49" s="425"/>
      <c r="D49" s="425"/>
      <c r="E49" s="425"/>
      <c r="F49" s="425"/>
      <c r="G49" s="425"/>
      <c r="H49" s="425"/>
      <c r="I49" s="425"/>
      <c r="J49" s="312" t="str">
        <f>VLOOKUP(A49,MATERIALES!A5:D641,2,FALSE)</f>
        <v>kg</v>
      </c>
      <c r="K49" s="486">
        <v>1.1000000000000001</v>
      </c>
      <c r="L49" s="421"/>
      <c r="M49" s="402">
        <f>VLOOKUP(A49,MATERIALES!A6:D397,4,FALSE)</f>
        <v>3374.1585942513175</v>
      </c>
      <c r="N49" s="272">
        <f>K49*M49</f>
        <v>3711.5744536764496</v>
      </c>
    </row>
    <row r="50" spans="1:14">
      <c r="A50" s="170" t="s">
        <v>931</v>
      </c>
      <c r="B50" s="43" t="str">
        <f>VLOOKUP(A50,MATERIALES!A6:D373,3,FALSE)</f>
        <v>Malla Electrosoldada de 5/16</v>
      </c>
      <c r="C50" s="425"/>
      <c r="D50" s="425"/>
      <c r="E50" s="425"/>
      <c r="F50" s="425"/>
      <c r="G50" s="425"/>
      <c r="H50" s="425"/>
      <c r="I50" s="425"/>
      <c r="J50" s="312" t="str">
        <f>VLOOKUP(A50,MATERIALES!A6:D642,2,FALSE)</f>
        <v>m2</v>
      </c>
      <c r="K50" s="486">
        <v>1</v>
      </c>
      <c r="L50" s="421"/>
      <c r="M50" s="402">
        <f>VLOOKUP(A50,MATERIALES!A6:D398,4,FALSE)</f>
        <v>6015.0519179776593</v>
      </c>
      <c r="N50" s="272">
        <f>K50*M50</f>
        <v>6015.0519179776593</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55922.408129836062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800</v>
      </c>
      <c r="N71" s="395">
        <f>K71/M71</f>
        <v>270.65499999999997</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800</v>
      </c>
      <c r="N72" s="395">
        <f>K72/M72</f>
        <v>133.35780451800997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404.01280451800994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56849.104583520391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11369.820916704079</v>
      </c>
      <c r="M84" s="858"/>
      <c r="N84" s="51"/>
    </row>
    <row r="85" spans="1:14">
      <c r="B85" s="89" t="s">
        <v>973</v>
      </c>
      <c r="C85" s="90"/>
      <c r="D85" s="90"/>
      <c r="E85" s="90"/>
      <c r="F85" s="90"/>
      <c r="G85" s="90"/>
      <c r="H85" s="90"/>
      <c r="I85" s="87"/>
      <c r="J85" s="88"/>
      <c r="K85" s="304">
        <v>0.05</v>
      </c>
      <c r="L85" s="857">
        <f>N79*K85</f>
        <v>2842.4552291760197</v>
      </c>
      <c r="M85" s="858"/>
      <c r="N85" s="51"/>
    </row>
    <row r="86" spans="1:14" ht="15.75" thickBot="1">
      <c r="B86" s="91" t="s">
        <v>974</v>
      </c>
      <c r="C86" s="92"/>
      <c r="D86" s="92"/>
      <c r="E86" s="92"/>
      <c r="F86" s="92"/>
      <c r="G86" s="92"/>
      <c r="H86" s="92"/>
      <c r="I86" s="93"/>
      <c r="J86" s="94"/>
      <c r="K86" s="305">
        <v>0.05</v>
      </c>
      <c r="L86" s="859">
        <f>N79*K86</f>
        <v>2842.4552291760197</v>
      </c>
      <c r="M86" s="860"/>
      <c r="N86" s="51"/>
    </row>
    <row r="87" spans="1:14" ht="15.75" thickBot="1">
      <c r="B87" s="822" t="s">
        <v>953</v>
      </c>
      <c r="C87" s="823"/>
      <c r="D87" s="823"/>
      <c r="E87" s="823"/>
      <c r="F87" s="823"/>
      <c r="G87" s="823"/>
      <c r="H87" s="823"/>
      <c r="I87" s="823"/>
      <c r="J87" s="823"/>
      <c r="K87" s="823"/>
      <c r="L87" s="823"/>
      <c r="M87" s="824"/>
      <c r="N87" s="52">
        <f>L84+L85+L86</f>
        <v>17054.731375056119</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73903.835958576514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1728</v>
      </c>
      <c r="C31" s="81" t="s">
        <v>2191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270.65500000000003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270.65500000000003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486">
        <v>0.5</v>
      </c>
      <c r="L48" s="267"/>
      <c r="M48" s="402">
        <f>VLOOKUP(A48,MATERIALES!A5:D396,4,FALSE)</f>
        <v>196355.26251524207</v>
      </c>
      <c r="N48" s="272">
        <f>K48*M48</f>
        <v>98177.631257621033</v>
      </c>
    </row>
    <row r="49" spans="1:14">
      <c r="A49" s="170" t="s">
        <v>914</v>
      </c>
      <c r="B49" s="43" t="str">
        <f>VLOOKUP(A49,MATERIALES!A6:D373,3,FALSE)</f>
        <v>Árbol de 1.2 m (Paisajístico)</v>
      </c>
      <c r="C49" s="425"/>
      <c r="D49" s="425"/>
      <c r="E49" s="425"/>
      <c r="F49" s="425"/>
      <c r="G49" s="425"/>
      <c r="H49" s="425"/>
      <c r="I49" s="425"/>
      <c r="J49" s="312" t="str">
        <f>VLOOKUP(A49,MATERIALES!A5:D641,2,FALSE)</f>
        <v>u</v>
      </c>
      <c r="K49" s="486">
        <v>1</v>
      </c>
      <c r="L49" s="421"/>
      <c r="M49" s="402">
        <f>VLOOKUP(A49,MATERIALES!A6:D397,4,FALSE)</f>
        <v>22112.079112076808</v>
      </c>
      <c r="N49" s="272">
        <f>K49*M49</f>
        <v>22112.079112076808</v>
      </c>
    </row>
    <row r="50" spans="1:14">
      <c r="A50" s="170"/>
      <c r="B50" s="43"/>
      <c r="C50" s="425"/>
      <c r="D50" s="425"/>
      <c r="E50" s="425"/>
      <c r="F50" s="425"/>
      <c r="G50" s="425"/>
      <c r="H50" s="425"/>
      <c r="I50" s="425"/>
      <c r="J50" s="318"/>
      <c r="K50" s="486"/>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120289.71036969784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87">
        <v>10</v>
      </c>
      <c r="N71" s="395">
        <f>K71/M71</f>
        <v>5413.1</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5413.1</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125973.46536969785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25194.693073939572</v>
      </c>
      <c r="M84" s="858"/>
      <c r="N84" s="51"/>
    </row>
    <row r="85" spans="1:14">
      <c r="B85" s="89" t="s">
        <v>973</v>
      </c>
      <c r="C85" s="90"/>
      <c r="D85" s="90"/>
      <c r="E85" s="90"/>
      <c r="F85" s="90"/>
      <c r="G85" s="90"/>
      <c r="H85" s="90"/>
      <c r="I85" s="87"/>
      <c r="J85" s="88"/>
      <c r="K85" s="304">
        <v>0.05</v>
      </c>
      <c r="L85" s="857">
        <f>N79*K85</f>
        <v>6298.673268484893</v>
      </c>
      <c r="M85" s="858"/>
      <c r="N85" s="51"/>
    </row>
    <row r="86" spans="1:14" ht="15.75" thickBot="1">
      <c r="B86" s="91" t="s">
        <v>974</v>
      </c>
      <c r="C86" s="92"/>
      <c r="D86" s="92"/>
      <c r="E86" s="92"/>
      <c r="F86" s="92"/>
      <c r="G86" s="92"/>
      <c r="H86" s="92"/>
      <c r="I86" s="93"/>
      <c r="J86" s="94"/>
      <c r="K86" s="305">
        <v>0.05</v>
      </c>
      <c r="L86" s="859">
        <f>N79*K86</f>
        <v>6298.673268484893</v>
      </c>
      <c r="M86" s="860"/>
      <c r="N86" s="51"/>
    </row>
    <row r="87" spans="1:14" ht="15.75" thickBot="1">
      <c r="B87" s="822" t="s">
        <v>953</v>
      </c>
      <c r="C87" s="823"/>
      <c r="D87" s="823"/>
      <c r="E87" s="823"/>
      <c r="F87" s="823"/>
      <c r="G87" s="823"/>
      <c r="H87" s="823"/>
      <c r="I87" s="823"/>
      <c r="J87" s="823"/>
      <c r="K87" s="823"/>
      <c r="L87" s="823"/>
      <c r="M87" s="824"/>
      <c r="N87" s="52">
        <f>L84+L85+L86</f>
        <v>37792.039610909356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163765.50498060719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1729</v>
      </c>
      <c r="C31" s="81" t="s">
        <v>2192</v>
      </c>
      <c r="D31" s="82"/>
      <c r="E31" s="82"/>
      <c r="F31" s="82"/>
      <c r="G31" s="82"/>
      <c r="H31" s="82"/>
      <c r="I31" s="82"/>
      <c r="J31" s="82"/>
      <c r="K31" s="453"/>
      <c r="L31" s="306" t="s">
        <v>984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N76*M41</f>
        <v>90218.333333333343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90218.333333333343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913</v>
      </c>
      <c r="B48" s="43" t="str">
        <f>VLOOKUP(A48,MATERIALES!A6:D373,3,FALSE)</f>
        <v>Árbol de 0.6 m (Protector)</v>
      </c>
      <c r="C48" s="425"/>
      <c r="D48" s="425"/>
      <c r="E48" s="425"/>
      <c r="F48" s="425"/>
      <c r="G48" s="425"/>
      <c r="H48" s="425"/>
      <c r="I48" s="425"/>
      <c r="J48" s="318" t="str">
        <f>VLOOKUP(A48,MATERIALES!A4:D640,2,FALSE)</f>
        <v>u</v>
      </c>
      <c r="K48" s="486">
        <v>1100</v>
      </c>
      <c r="L48" s="421"/>
      <c r="M48" s="402">
        <f>VLOOKUP(A48,MATERIALES!A6:D397,4,FALSE)</f>
        <v>16584.059334057609</v>
      </c>
      <c r="N48" s="272">
        <f>K48*M48</f>
        <v>18242465.267463371</v>
      </c>
    </row>
    <row r="49" spans="1:14">
      <c r="A49" s="170"/>
      <c r="B49" s="43"/>
      <c r="C49" s="425"/>
      <c r="D49" s="425"/>
      <c r="E49" s="425"/>
      <c r="F49" s="425"/>
      <c r="G49" s="425"/>
      <c r="H49" s="425"/>
      <c r="I49" s="425"/>
      <c r="J49" s="318"/>
      <c r="K49" s="445"/>
      <c r="L49" s="421"/>
      <c r="M49" s="402"/>
      <c r="N49" s="272"/>
    </row>
    <row r="50" spans="1:14">
      <c r="A50" s="170"/>
      <c r="B50" s="43"/>
      <c r="C50" s="425"/>
      <c r="D50" s="425"/>
      <c r="E50" s="425"/>
      <c r="F50" s="425"/>
      <c r="G50" s="425"/>
      <c r="H50" s="425"/>
      <c r="I50" s="425"/>
      <c r="J50" s="311"/>
      <c r="K50" s="397"/>
      <c r="L50" s="421"/>
      <c r="M50" s="402"/>
      <c r="N50" s="272"/>
    </row>
    <row r="51" spans="1:14">
      <c r="B51" s="320"/>
      <c r="C51" s="47"/>
      <c r="D51" s="47"/>
      <c r="E51" s="47"/>
      <c r="F51" s="47"/>
      <c r="G51" s="47"/>
      <c r="H51" s="47"/>
      <c r="I51" s="47"/>
      <c r="J51" s="288"/>
      <c r="K51" s="169"/>
      <c r="L51" s="318"/>
      <c r="M51" s="426"/>
      <c r="N51" s="273"/>
    </row>
    <row r="52" spans="1:14">
      <c r="B52" s="168"/>
      <c r="C52" s="317"/>
      <c r="D52" s="317"/>
      <c r="E52" s="317"/>
      <c r="F52" s="317"/>
      <c r="G52" s="317"/>
      <c r="H52" s="317"/>
      <c r="I52" s="317"/>
      <c r="J52" s="311"/>
      <c r="K52" s="44"/>
      <c r="L52" s="318"/>
      <c r="M52" s="426"/>
      <c r="N52" s="273"/>
    </row>
    <row r="53" spans="1:14" ht="15.75" thickBot="1">
      <c r="B53" s="478"/>
      <c r="C53" s="47"/>
      <c r="D53" s="47"/>
      <c r="E53" s="47"/>
      <c r="F53" s="47"/>
      <c r="G53" s="47"/>
      <c r="H53" s="47"/>
      <c r="I53" s="47"/>
      <c r="J53" s="288"/>
      <c r="K53" s="169"/>
      <c r="L53" s="479"/>
      <c r="M53" s="480"/>
      <c r="N53" s="481"/>
    </row>
    <row r="54" spans="1:14" ht="15.75" thickBot="1">
      <c r="B54" s="822" t="s">
        <v>953</v>
      </c>
      <c r="C54" s="823"/>
      <c r="D54" s="823"/>
      <c r="E54" s="823"/>
      <c r="F54" s="823"/>
      <c r="G54" s="823"/>
      <c r="H54" s="823"/>
      <c r="I54" s="823"/>
      <c r="J54" s="823"/>
      <c r="K54" s="823"/>
      <c r="L54" s="823"/>
      <c r="M54" s="824"/>
      <c r="N54" s="394">
        <f>SUM(N48:N53)</f>
        <v>18242465.267463371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288"/>
      <c r="I63" s="279"/>
      <c r="J63" s="279"/>
      <c r="K63" s="279"/>
      <c r="L63" s="289"/>
      <c r="M63" s="290"/>
      <c r="N63" s="291"/>
    </row>
    <row r="64" spans="1:14" ht="15.75" thickBot="1">
      <c r="B64" s="49"/>
      <c r="C64" s="47"/>
      <c r="D64" s="47"/>
      <c r="E64" s="47"/>
      <c r="F64" s="47"/>
      <c r="G64" s="47"/>
      <c r="H64" s="484"/>
      <c r="I64" s="169"/>
      <c r="J64" s="169"/>
      <c r="K64" s="169"/>
      <c r="L64" s="992"/>
      <c r="M64" s="993"/>
      <c r="N64" s="485"/>
    </row>
    <row r="65" spans="1:15" ht="15.75" thickBot="1">
      <c r="B65" s="822" t="s">
        <v>953</v>
      </c>
      <c r="C65" s="823"/>
      <c r="D65" s="823"/>
      <c r="E65" s="823"/>
      <c r="F65" s="823"/>
      <c r="G65" s="823"/>
      <c r="H65" s="823"/>
      <c r="I65" s="823"/>
      <c r="J65" s="823"/>
      <c r="K65" s="823"/>
      <c r="L65" s="823"/>
      <c r="M65" s="824"/>
      <c r="N65" s="39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976"/>
      <c r="N69" s="98" t="s">
        <v>951</v>
      </c>
    </row>
    <row r="70" spans="1:15">
      <c r="A70" s="171" t="s">
        <v>13</v>
      </c>
      <c r="B70" s="49" t="str">
        <f>VLOOKUP(A70,'MANO DE OBRA'!A8:D68,3,FALSE)</f>
        <v>Obrero (5)</v>
      </c>
      <c r="C70" s="47"/>
      <c r="D70" s="47"/>
      <c r="E70" s="47"/>
      <c r="F70" s="47"/>
      <c r="G70" s="47"/>
      <c r="H70" s="47"/>
      <c r="I70" s="292">
        <f>K70/J70*100</f>
        <v>146300</v>
      </c>
      <c r="J70" s="293">
        <v>185</v>
      </c>
      <c r="K70" s="294">
        <f>VLOOKUP(A70,'MANO DE OBRA'!A8:D99,4,FALSE)</f>
        <v>270655</v>
      </c>
      <c r="L70" s="50"/>
      <c r="M70" s="487">
        <v>0.15</v>
      </c>
      <c r="N70" s="395">
        <f>K70/M70</f>
        <v>1804366.6666666667</v>
      </c>
      <c r="O70" s="106"/>
    </row>
    <row r="71" spans="1:15">
      <c r="A71" s="171"/>
      <c r="B71" s="49"/>
      <c r="C71" s="47"/>
      <c r="D71" s="47"/>
      <c r="E71" s="47"/>
      <c r="F71" s="47"/>
      <c r="G71" s="47"/>
      <c r="H71" s="47"/>
      <c r="I71" s="292"/>
      <c r="J71" s="293"/>
      <c r="K71" s="294"/>
      <c r="L71" s="50"/>
      <c r="M71" s="434"/>
      <c r="N71" s="395"/>
    </row>
    <row r="72" spans="1:15">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94"/>
      <c r="C75" s="995"/>
      <c r="D75" s="995"/>
      <c r="E75" s="995"/>
      <c r="F75" s="995"/>
      <c r="G75" s="995"/>
      <c r="H75" s="995"/>
      <c r="I75" s="169"/>
      <c r="J75" s="169"/>
      <c r="K75" s="169"/>
      <c r="L75" s="996"/>
      <c r="M75" s="997"/>
      <c r="N75" s="45"/>
    </row>
    <row r="76" spans="1:15" ht="15.75" thickBot="1">
      <c r="B76" s="822" t="s">
        <v>953</v>
      </c>
      <c r="C76" s="823"/>
      <c r="D76" s="823"/>
      <c r="E76" s="823"/>
      <c r="F76" s="823"/>
      <c r="G76" s="823"/>
      <c r="H76" s="823"/>
      <c r="I76" s="823"/>
      <c r="J76" s="823"/>
      <c r="K76" s="823"/>
      <c r="L76" s="823"/>
      <c r="M76" s="824"/>
      <c r="N76" s="301">
        <f>SUM(N70:N75)</f>
        <v>1804366.6666666667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20137050.267463371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4027410.0534926746</v>
      </c>
      <c r="M83" s="858"/>
      <c r="N83" s="51"/>
    </row>
    <row r="84" spans="1:14">
      <c r="B84" s="89" t="s">
        <v>973</v>
      </c>
      <c r="C84" s="90"/>
      <c r="D84" s="90"/>
      <c r="E84" s="90"/>
      <c r="F84" s="90"/>
      <c r="G84" s="90"/>
      <c r="H84" s="90"/>
      <c r="I84" s="87"/>
      <c r="J84" s="88"/>
      <c r="K84" s="304">
        <v>0.05</v>
      </c>
      <c r="L84" s="857">
        <f>N78*K84</f>
        <v>1006852.5133731687</v>
      </c>
      <c r="M84" s="858"/>
      <c r="N84" s="51"/>
    </row>
    <row r="85" spans="1:14" ht="15.75" thickBot="1">
      <c r="B85" s="91" t="s">
        <v>974</v>
      </c>
      <c r="C85" s="92"/>
      <c r="D85" s="92"/>
      <c r="E85" s="92"/>
      <c r="F85" s="92"/>
      <c r="G85" s="92"/>
      <c r="H85" s="92"/>
      <c r="I85" s="93"/>
      <c r="J85" s="94"/>
      <c r="K85" s="305">
        <v>0.05</v>
      </c>
      <c r="L85" s="859">
        <f>N78*K85</f>
        <v>1006852.5133731687</v>
      </c>
      <c r="M85" s="860"/>
      <c r="N85" s="51"/>
    </row>
    <row r="86" spans="1:14" ht="15.75" thickBot="1">
      <c r="B86" s="822" t="s">
        <v>953</v>
      </c>
      <c r="C86" s="823"/>
      <c r="D86" s="823"/>
      <c r="E86" s="823"/>
      <c r="F86" s="823"/>
      <c r="G86" s="823"/>
      <c r="H86" s="823"/>
      <c r="I86" s="823"/>
      <c r="J86" s="823"/>
      <c r="K86" s="823"/>
      <c r="L86" s="823"/>
      <c r="M86" s="824"/>
      <c r="N86" s="52">
        <f>L83+L84+L85</f>
        <v>6041115.080239011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26178165.347702384</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29.25"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28.5" customHeight="1" thickBot="1">
      <c r="A31" t="s">
        <v>1845</v>
      </c>
      <c r="B31" s="107" t="s">
        <v>1166</v>
      </c>
      <c r="C31" s="998" t="s">
        <v>2193</v>
      </c>
      <c r="D31" s="999"/>
      <c r="E31" s="999"/>
      <c r="F31" s="999"/>
      <c r="G31" s="999"/>
      <c r="H31" s="999"/>
      <c r="I31" s="999"/>
      <c r="J31" s="999"/>
      <c r="K31" s="488"/>
      <c r="L31" s="458" t="s">
        <v>1730</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71" t="s">
        <v>373</v>
      </c>
      <c r="B36" s="871" t="str">
        <f>VLOOKUP(A36,EQUIPOS!A6:D154,3,FALSE)</f>
        <v>Volqueta 6 m3</v>
      </c>
      <c r="C36" s="872"/>
      <c r="D36" s="872"/>
      <c r="E36" s="872"/>
      <c r="F36" s="872"/>
      <c r="G36" s="872"/>
      <c r="H36" s="873"/>
      <c r="I36" s="267"/>
      <c r="J36" s="268"/>
      <c r="K36" s="269">
        <f>VLOOKUP(A36,EQUIPOS!A6:D161,4,FALSE)</f>
        <v>62218.072694110859</v>
      </c>
      <c r="L36" s="270"/>
      <c r="M36" s="455">
        <v>81</v>
      </c>
      <c r="N36" s="272">
        <f>K36/M36</f>
        <v>768.1243542482822</v>
      </c>
    </row>
    <row r="37" spans="1:14">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3"/>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99">
        <f>SUM(N36:N42)</f>
        <v>768.1243542482822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4"/>
      <c r="C53" s="905"/>
      <c r="D53" s="905"/>
      <c r="E53" s="905"/>
      <c r="F53" s="905"/>
      <c r="G53" s="905"/>
      <c r="H53" s="905"/>
      <c r="I53" s="875"/>
      <c r="J53" s="42"/>
      <c r="K53" s="44"/>
      <c r="L53" s="906"/>
      <c r="M53" s="907"/>
      <c r="N53" s="45"/>
    </row>
    <row r="54" spans="2:14" ht="15.75" thickBot="1">
      <c r="B54" s="822" t="s">
        <v>953</v>
      </c>
      <c r="C54" s="823"/>
      <c r="D54" s="823"/>
      <c r="E54" s="823"/>
      <c r="F54" s="823"/>
      <c r="G54" s="823"/>
      <c r="H54" s="823"/>
      <c r="I54" s="823"/>
      <c r="J54" s="823"/>
      <c r="K54" s="823"/>
      <c r="L54" s="823"/>
      <c r="M54" s="824"/>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08" t="s">
        <v>961</v>
      </c>
      <c r="M58" s="887"/>
      <c r="N58" s="76" t="s">
        <v>951</v>
      </c>
    </row>
    <row r="59" spans="2:14">
      <c r="B59" s="46"/>
      <c r="C59" s="317"/>
      <c r="D59" s="317"/>
      <c r="E59" s="317"/>
      <c r="F59" s="317"/>
      <c r="G59" s="317"/>
      <c r="H59" s="311"/>
      <c r="I59" s="279"/>
      <c r="J59" s="286"/>
      <c r="K59" s="279"/>
      <c r="L59" s="909"/>
      <c r="M59" s="910"/>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2"/>
      <c r="M64" s="993"/>
      <c r="N64" s="485"/>
    </row>
    <row r="65" spans="2:15" ht="15.75" thickBot="1">
      <c r="B65" s="822" t="s">
        <v>953</v>
      </c>
      <c r="C65" s="823"/>
      <c r="D65" s="823"/>
      <c r="E65" s="823"/>
      <c r="F65" s="823"/>
      <c r="G65" s="823"/>
      <c r="H65" s="823"/>
      <c r="I65" s="823"/>
      <c r="J65" s="823"/>
      <c r="K65" s="823"/>
      <c r="L65" s="823"/>
      <c r="M65" s="824"/>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4"/>
      <c r="C75" s="995"/>
      <c r="D75" s="995"/>
      <c r="E75" s="995"/>
      <c r="F75" s="995"/>
      <c r="G75" s="995"/>
      <c r="H75" s="995"/>
      <c r="I75" s="169"/>
      <c r="J75" s="169"/>
      <c r="K75" s="169"/>
      <c r="L75" s="996"/>
      <c r="M75" s="997"/>
      <c r="N75" s="45"/>
    </row>
    <row r="76" spans="2:15" ht="15.75" thickBot="1">
      <c r="B76" s="822" t="s">
        <v>953</v>
      </c>
      <c r="C76" s="823"/>
      <c r="D76" s="823"/>
      <c r="E76" s="823"/>
      <c r="F76" s="823"/>
      <c r="G76" s="823"/>
      <c r="H76" s="823"/>
      <c r="I76" s="823"/>
      <c r="J76" s="823"/>
      <c r="K76" s="823"/>
      <c r="L76" s="823"/>
      <c r="M76" s="824"/>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768.1243542482822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153.62487084965645</v>
      </c>
      <c r="M83" s="858"/>
      <c r="N83" s="51"/>
    </row>
    <row r="84" spans="1:14">
      <c r="B84" s="89" t="s">
        <v>973</v>
      </c>
      <c r="C84" s="90"/>
      <c r="D84" s="90"/>
      <c r="E84" s="90"/>
      <c r="F84" s="90"/>
      <c r="G84" s="90"/>
      <c r="H84" s="90"/>
      <c r="I84" s="87"/>
      <c r="J84" s="88"/>
      <c r="K84" s="304">
        <v>0.05</v>
      </c>
      <c r="L84" s="857">
        <f>N78*K84</f>
        <v>38.406217712414112</v>
      </c>
      <c r="M84" s="858"/>
      <c r="N84" s="51"/>
    </row>
    <row r="85" spans="1:14" ht="15.75" thickBot="1">
      <c r="B85" s="91" t="s">
        <v>974</v>
      </c>
      <c r="C85" s="92"/>
      <c r="D85" s="92"/>
      <c r="E85" s="92"/>
      <c r="F85" s="92"/>
      <c r="G85" s="92"/>
      <c r="H85" s="92"/>
      <c r="I85" s="93"/>
      <c r="J85" s="94"/>
      <c r="K85" s="305">
        <v>0.05</v>
      </c>
      <c r="L85" s="859">
        <f>N78*K85</f>
        <v>38.406217712414112</v>
      </c>
      <c r="M85" s="860"/>
      <c r="N85" s="51"/>
    </row>
    <row r="86" spans="1:14" ht="15.75" thickBot="1">
      <c r="B86" s="822" t="s">
        <v>953</v>
      </c>
      <c r="C86" s="823"/>
      <c r="D86" s="823"/>
      <c r="E86" s="823"/>
      <c r="F86" s="823"/>
      <c r="G86" s="823"/>
      <c r="H86" s="823"/>
      <c r="I86" s="823"/>
      <c r="J86" s="823"/>
      <c r="K86" s="823"/>
      <c r="L86" s="823"/>
      <c r="M86" s="824"/>
      <c r="N86" s="52">
        <f>L83+L84+L85</f>
        <v>230.43730627448465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998.56166052276683</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41.25" customHeight="1" thickBot="1">
      <c r="A31" t="s">
        <v>1845</v>
      </c>
      <c r="B31" s="107" t="s">
        <v>1167</v>
      </c>
      <c r="C31" s="998" t="s">
        <v>2196</v>
      </c>
      <c r="D31" s="999"/>
      <c r="E31" s="999"/>
      <c r="F31" s="999"/>
      <c r="G31" s="999"/>
      <c r="H31" s="999"/>
      <c r="I31" s="999"/>
      <c r="J31" s="999"/>
      <c r="K31" s="488"/>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373</v>
      </c>
      <c r="B36" s="871" t="str">
        <f>VLOOKUP(A36,EQUIPOS!A6:D154,3,FALSE)</f>
        <v>Volqueta 6 m3</v>
      </c>
      <c r="C36" s="872"/>
      <c r="D36" s="872"/>
      <c r="E36" s="872"/>
      <c r="F36" s="872"/>
      <c r="G36" s="872"/>
      <c r="H36" s="873"/>
      <c r="I36" s="267"/>
      <c r="J36" s="268"/>
      <c r="K36" s="269">
        <f>VLOOKUP(A36,EQUIPOS!A6:D161,4,FALSE)</f>
        <v>62218.072694110859</v>
      </c>
      <c r="L36" s="270"/>
      <c r="M36" s="283">
        <v>66</v>
      </c>
      <c r="N36" s="272">
        <f>K36/M36</f>
        <v>942.69807112289175</v>
      </c>
    </row>
    <row r="37" spans="1:14">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3"/>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99">
        <f>SUM(N36:N42)</f>
        <v>942.69807112289175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4"/>
      <c r="C53" s="905"/>
      <c r="D53" s="905"/>
      <c r="E53" s="905"/>
      <c r="F53" s="905"/>
      <c r="G53" s="905"/>
      <c r="H53" s="905"/>
      <c r="I53" s="875"/>
      <c r="J53" s="42"/>
      <c r="K53" s="44"/>
      <c r="L53" s="906"/>
      <c r="M53" s="907"/>
      <c r="N53" s="45"/>
    </row>
    <row r="54" spans="2:14" ht="15.75" thickBot="1">
      <c r="B54" s="822" t="s">
        <v>953</v>
      </c>
      <c r="C54" s="823"/>
      <c r="D54" s="823"/>
      <c r="E54" s="823"/>
      <c r="F54" s="823"/>
      <c r="G54" s="823"/>
      <c r="H54" s="823"/>
      <c r="I54" s="823"/>
      <c r="J54" s="823"/>
      <c r="K54" s="823"/>
      <c r="L54" s="823"/>
      <c r="M54" s="824"/>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08" t="s">
        <v>961</v>
      </c>
      <c r="M58" s="887"/>
      <c r="N58" s="76" t="s">
        <v>951</v>
      </c>
    </row>
    <row r="59" spans="2:14">
      <c r="B59" s="46"/>
      <c r="C59" s="317"/>
      <c r="D59" s="317"/>
      <c r="E59" s="317"/>
      <c r="F59" s="317"/>
      <c r="G59" s="317"/>
      <c r="H59" s="311"/>
      <c r="I59" s="279"/>
      <c r="J59" s="286"/>
      <c r="K59" s="279"/>
      <c r="L59" s="909"/>
      <c r="M59" s="910"/>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2"/>
      <c r="M64" s="993"/>
      <c r="N64" s="485"/>
    </row>
    <row r="65" spans="2:15" ht="15.75" thickBot="1">
      <c r="B65" s="822" t="s">
        <v>953</v>
      </c>
      <c r="C65" s="823"/>
      <c r="D65" s="823"/>
      <c r="E65" s="823"/>
      <c r="F65" s="823"/>
      <c r="G65" s="823"/>
      <c r="H65" s="823"/>
      <c r="I65" s="823"/>
      <c r="J65" s="823"/>
      <c r="K65" s="823"/>
      <c r="L65" s="823"/>
      <c r="M65" s="824"/>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4"/>
      <c r="C75" s="995"/>
      <c r="D75" s="995"/>
      <c r="E75" s="995"/>
      <c r="F75" s="995"/>
      <c r="G75" s="995"/>
      <c r="H75" s="995"/>
      <c r="I75" s="169"/>
      <c r="J75" s="169"/>
      <c r="K75" s="169"/>
      <c r="L75" s="996"/>
      <c r="M75" s="997"/>
      <c r="N75" s="45"/>
    </row>
    <row r="76" spans="2:15" ht="15.75" thickBot="1">
      <c r="B76" s="822" t="s">
        <v>953</v>
      </c>
      <c r="C76" s="823"/>
      <c r="D76" s="823"/>
      <c r="E76" s="823"/>
      <c r="F76" s="823"/>
      <c r="G76" s="823"/>
      <c r="H76" s="823"/>
      <c r="I76" s="823"/>
      <c r="J76" s="823"/>
      <c r="K76" s="823"/>
      <c r="L76" s="823"/>
      <c r="M76" s="824"/>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942.69807112289175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188.53961422457837</v>
      </c>
      <c r="M83" s="858"/>
      <c r="N83" s="51"/>
    </row>
    <row r="84" spans="1:14">
      <c r="B84" s="89" t="s">
        <v>973</v>
      </c>
      <c r="C84" s="90"/>
      <c r="D84" s="90"/>
      <c r="E84" s="90"/>
      <c r="F84" s="90"/>
      <c r="G84" s="90"/>
      <c r="H84" s="90"/>
      <c r="I84" s="87"/>
      <c r="J84" s="88"/>
      <c r="K84" s="304">
        <v>0.05</v>
      </c>
      <c r="L84" s="857">
        <f>N78*K84</f>
        <v>47.134903556144593</v>
      </c>
      <c r="M84" s="858"/>
      <c r="N84" s="51"/>
    </row>
    <row r="85" spans="1:14" ht="15.75" thickBot="1">
      <c r="B85" s="91" t="s">
        <v>974</v>
      </c>
      <c r="C85" s="92"/>
      <c r="D85" s="92"/>
      <c r="E85" s="92"/>
      <c r="F85" s="92"/>
      <c r="G85" s="92"/>
      <c r="H85" s="92"/>
      <c r="I85" s="93"/>
      <c r="J85" s="94"/>
      <c r="K85" s="305">
        <v>0.05</v>
      </c>
      <c r="L85" s="859">
        <f>N78*K85</f>
        <v>47.134903556144593</v>
      </c>
      <c r="M85" s="860"/>
      <c r="N85" s="51"/>
    </row>
    <row r="86" spans="1:14" ht="15.75" thickBot="1">
      <c r="B86" s="822" t="s">
        <v>953</v>
      </c>
      <c r="C86" s="823"/>
      <c r="D86" s="823"/>
      <c r="E86" s="823"/>
      <c r="F86" s="823"/>
      <c r="G86" s="823"/>
      <c r="H86" s="823"/>
      <c r="I86" s="823"/>
      <c r="J86" s="823"/>
      <c r="K86" s="823"/>
      <c r="L86" s="823"/>
      <c r="M86" s="824"/>
      <c r="N86" s="52">
        <f>L83+L84+L85</f>
        <v>282.80942133686756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1225.5074924597593</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1000" t="s">
        <v>942</v>
      </c>
      <c r="C27" s="1001"/>
      <c r="D27" s="1001"/>
      <c r="E27" s="1001"/>
      <c r="F27" s="1001"/>
      <c r="G27" s="1001"/>
      <c r="H27" s="1001"/>
      <c r="I27" s="1001"/>
      <c r="J27" s="1001"/>
      <c r="K27" s="1001"/>
      <c r="L27" s="1001"/>
      <c r="M27" s="1001"/>
      <c r="N27" s="1002"/>
    </row>
    <row r="28" spans="1:14" ht="15.75" thickBot="1">
      <c r="B28" s="33"/>
      <c r="C28" s="34"/>
      <c r="D28" s="34"/>
      <c r="E28" s="34"/>
      <c r="F28" s="34"/>
      <c r="G28" s="34"/>
      <c r="H28" s="34"/>
      <c r="I28" s="34"/>
      <c r="J28" s="34"/>
      <c r="K28" s="34"/>
      <c r="L28" s="34"/>
      <c r="M28" s="34"/>
      <c r="N28" s="35"/>
    </row>
    <row r="29" spans="1:14" ht="26.25" thickBot="1">
      <c r="B29" s="71" t="s">
        <v>943</v>
      </c>
      <c r="C29" s="1005" t="s">
        <v>944</v>
      </c>
      <c r="D29" s="1006"/>
      <c r="E29" s="1006"/>
      <c r="F29" s="1006"/>
      <c r="G29" s="1006"/>
      <c r="H29" s="1006"/>
      <c r="I29" s="1006"/>
      <c r="J29" s="72"/>
      <c r="K29" s="342" t="s">
        <v>2215</v>
      </c>
      <c r="L29" s="1003" t="s">
        <v>945</v>
      </c>
      <c r="M29" s="1004"/>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107" t="s">
        <v>1168</v>
      </c>
      <c r="C31" s="456" t="s">
        <v>2194</v>
      </c>
      <c r="D31" s="457"/>
      <c r="E31" s="457"/>
      <c r="F31" s="457"/>
      <c r="G31" s="457"/>
      <c r="H31" s="457"/>
      <c r="I31" s="457"/>
      <c r="J31" s="457"/>
      <c r="K31" s="459"/>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373</v>
      </c>
      <c r="B36" s="871" t="str">
        <f>VLOOKUP(A36,EQUIPOS!A6:D154,3,FALSE)</f>
        <v>Volqueta 6 m3</v>
      </c>
      <c r="C36" s="872"/>
      <c r="D36" s="872"/>
      <c r="E36" s="872"/>
      <c r="F36" s="872"/>
      <c r="G36" s="872"/>
      <c r="H36" s="873"/>
      <c r="I36" s="267"/>
      <c r="J36" s="268"/>
      <c r="K36" s="269">
        <f>VLOOKUP(A36,EQUIPOS!A6:D161,4,FALSE)</f>
        <v>62218.072694110859</v>
      </c>
      <c r="L36" s="270"/>
      <c r="M36" s="283">
        <v>66</v>
      </c>
      <c r="N36" s="272">
        <f>K36/M36</f>
        <v>942.69807112289175</v>
      </c>
    </row>
    <row r="37" spans="1:14">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3"/>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99">
        <f>SUM(N36:N42)</f>
        <v>942.69807112289175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4"/>
      <c r="C53" s="905"/>
      <c r="D53" s="905"/>
      <c r="E53" s="905"/>
      <c r="F53" s="905"/>
      <c r="G53" s="905"/>
      <c r="H53" s="905"/>
      <c r="I53" s="875"/>
      <c r="J53" s="42"/>
      <c r="K53" s="44"/>
      <c r="L53" s="906"/>
      <c r="M53" s="907"/>
      <c r="N53" s="45"/>
    </row>
    <row r="54" spans="2:14" ht="15.75" thickBot="1">
      <c r="B54" s="822" t="s">
        <v>953</v>
      </c>
      <c r="C54" s="823"/>
      <c r="D54" s="823"/>
      <c r="E54" s="823"/>
      <c r="F54" s="823"/>
      <c r="G54" s="823"/>
      <c r="H54" s="823"/>
      <c r="I54" s="823"/>
      <c r="J54" s="823"/>
      <c r="K54" s="823"/>
      <c r="L54" s="823"/>
      <c r="M54" s="824"/>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08" t="s">
        <v>961</v>
      </c>
      <c r="M58" s="887"/>
      <c r="N58" s="76" t="s">
        <v>951</v>
      </c>
    </row>
    <row r="59" spans="2:14">
      <c r="B59" s="46"/>
      <c r="C59" s="317"/>
      <c r="D59" s="317"/>
      <c r="E59" s="317"/>
      <c r="F59" s="317"/>
      <c r="G59" s="317"/>
      <c r="H59" s="311"/>
      <c r="I59" s="279"/>
      <c r="J59" s="286"/>
      <c r="K59" s="279"/>
      <c r="L59" s="909"/>
      <c r="M59" s="910"/>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2"/>
      <c r="M64" s="993"/>
      <c r="N64" s="485"/>
    </row>
    <row r="65" spans="2:15" ht="15.75" thickBot="1">
      <c r="B65" s="822" t="s">
        <v>953</v>
      </c>
      <c r="C65" s="823"/>
      <c r="D65" s="823"/>
      <c r="E65" s="823"/>
      <c r="F65" s="823"/>
      <c r="G65" s="823"/>
      <c r="H65" s="823"/>
      <c r="I65" s="823"/>
      <c r="J65" s="823"/>
      <c r="K65" s="823"/>
      <c r="L65" s="823"/>
      <c r="M65" s="824"/>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4"/>
      <c r="C75" s="995"/>
      <c r="D75" s="995"/>
      <c r="E75" s="995"/>
      <c r="F75" s="995"/>
      <c r="G75" s="995"/>
      <c r="H75" s="995"/>
      <c r="I75" s="169"/>
      <c r="J75" s="169"/>
      <c r="K75" s="169"/>
      <c r="L75" s="996"/>
      <c r="M75" s="997"/>
      <c r="N75" s="45"/>
    </row>
    <row r="76" spans="2:15" ht="15.75" thickBot="1">
      <c r="B76" s="822" t="s">
        <v>953</v>
      </c>
      <c r="C76" s="823"/>
      <c r="D76" s="823"/>
      <c r="E76" s="823"/>
      <c r="F76" s="823"/>
      <c r="G76" s="823"/>
      <c r="H76" s="823"/>
      <c r="I76" s="823"/>
      <c r="J76" s="823"/>
      <c r="K76" s="823"/>
      <c r="L76" s="823"/>
      <c r="M76" s="824"/>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942.69807112289175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188.53961422457837</v>
      </c>
      <c r="M83" s="858"/>
      <c r="N83" s="51"/>
    </row>
    <row r="84" spans="1:14">
      <c r="B84" s="89" t="s">
        <v>973</v>
      </c>
      <c r="C84" s="90"/>
      <c r="D84" s="90"/>
      <c r="E84" s="90"/>
      <c r="F84" s="90"/>
      <c r="G84" s="90"/>
      <c r="H84" s="90"/>
      <c r="I84" s="87"/>
      <c r="J84" s="88"/>
      <c r="K84" s="304">
        <v>0.05</v>
      </c>
      <c r="L84" s="857">
        <f>N78*K84</f>
        <v>47.134903556144593</v>
      </c>
      <c r="M84" s="858"/>
      <c r="N84" s="51"/>
    </row>
    <row r="85" spans="1:14" ht="15.75" thickBot="1">
      <c r="B85" s="91" t="s">
        <v>974</v>
      </c>
      <c r="C85" s="92"/>
      <c r="D85" s="92"/>
      <c r="E85" s="92"/>
      <c r="F85" s="92"/>
      <c r="G85" s="92"/>
      <c r="H85" s="92"/>
      <c r="I85" s="93"/>
      <c r="J85" s="94"/>
      <c r="K85" s="305">
        <v>0.05</v>
      </c>
      <c r="L85" s="859">
        <f>N78*K85</f>
        <v>47.134903556144593</v>
      </c>
      <c r="M85" s="860"/>
      <c r="N85" s="51"/>
    </row>
    <row r="86" spans="1:14" ht="15.75" thickBot="1">
      <c r="B86" s="822" t="s">
        <v>953</v>
      </c>
      <c r="C86" s="823"/>
      <c r="D86" s="823"/>
      <c r="E86" s="823"/>
      <c r="F86" s="823"/>
      <c r="G86" s="823"/>
      <c r="H86" s="823"/>
      <c r="I86" s="823"/>
      <c r="J86" s="823"/>
      <c r="K86" s="823"/>
      <c r="L86" s="823"/>
      <c r="M86" s="824"/>
      <c r="N86" s="52">
        <f>L83+L84+L85</f>
        <v>282.80942133686756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1225.5074924597593</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2021-04-06T22:01:32Z</dcterms:modified>
</cp:coreProperties>
</file>