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AB53B991-B49C-4BCA-9323-0767439B8CA8}"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51" i="2"/>
  <c r="D52" i="2" s="1"/>
  <c r="D47" i="2"/>
  <c r="D46" i="2"/>
  <c r="D45" i="2"/>
  <c r="D39" i="2"/>
  <c r="D38" i="2"/>
  <c r="D37" i="2"/>
  <c r="D36" i="2"/>
  <c r="D35" i="2"/>
  <c r="D34" i="2"/>
  <c r="D33" i="2"/>
  <c r="D32" i="2"/>
  <c r="D31" i="2"/>
  <c r="D29" i="2"/>
  <c r="D9" i="2"/>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9" i="50" l="1"/>
  <c r="N42" i="50" s="1"/>
  <c r="N76" i="82"/>
  <c r="N41" i="82" s="1"/>
  <c r="N76" i="88"/>
  <c r="N41" i="88" s="1"/>
  <c r="N76" i="94"/>
  <c r="N41" i="94" s="1"/>
  <c r="N76" i="105"/>
  <c r="N41" i="105" s="1"/>
  <c r="N76" i="108"/>
  <c r="N41" i="108" s="1"/>
  <c r="N76" i="231"/>
  <c r="N40" i="231" s="1"/>
  <c r="N81" i="267"/>
  <c r="N41" i="267" s="1"/>
  <c r="N77" i="308"/>
  <c r="N41" i="308" s="1"/>
  <c r="N77" i="193"/>
  <c r="N43" i="193" s="1"/>
  <c r="N72" i="227"/>
  <c r="N41" i="227" s="1"/>
  <c r="N76" i="26"/>
  <c r="N42" i="26" s="1"/>
  <c r="N76" i="68"/>
  <c r="N41" i="68" s="1"/>
  <c r="N76" i="84"/>
  <c r="N41" i="84" s="1"/>
  <c r="N76" i="90"/>
  <c r="N41" i="90" s="1"/>
  <c r="N75" i="325"/>
  <c r="N41" i="325" s="1"/>
  <c r="N77" i="329"/>
  <c r="N41" i="329" s="1"/>
  <c r="N43" i="329" s="1"/>
  <c r="N77" i="259"/>
  <c r="N41" i="259" s="1"/>
  <c r="N43" i="259" s="1"/>
  <c r="N83" i="279"/>
  <c r="N46" i="279" s="1"/>
  <c r="N48" i="279" s="1"/>
  <c r="N76" i="56"/>
  <c r="N42" i="56" s="1"/>
  <c r="N43" i="56" s="1"/>
  <c r="N76" i="67"/>
  <c r="N41" i="67" s="1"/>
  <c r="N75" i="75"/>
  <c r="N41" i="75" s="1"/>
  <c r="N76" i="80"/>
  <c r="N41" i="80" s="1"/>
  <c r="N76" i="86"/>
  <c r="N41" i="86" s="1"/>
  <c r="N76" i="102"/>
  <c r="N41" i="102" s="1"/>
  <c r="N43" i="102" s="1"/>
  <c r="N80" i="164"/>
  <c r="N46" i="164" s="1"/>
  <c r="N83" i="165"/>
  <c r="N49" i="165" s="1"/>
  <c r="N81" i="170"/>
  <c r="N47" i="170" s="1"/>
  <c r="N81" i="176"/>
  <c r="N47" i="176" s="1"/>
  <c r="N81" i="171"/>
  <c r="N47" i="171" s="1"/>
  <c r="N81" i="178"/>
  <c r="N47" i="178" s="1"/>
  <c r="N80" i="179"/>
  <c r="N46" i="179" s="1"/>
  <c r="N80" i="180"/>
  <c r="N46" i="180" s="1"/>
  <c r="N48" i="180" s="1"/>
  <c r="N80" i="177"/>
  <c r="N46" i="177" s="1"/>
  <c r="N48" i="177" s="1"/>
  <c r="N80" i="181"/>
  <c r="N46" i="181" s="1"/>
  <c r="N80" i="183"/>
  <c r="N46" i="183" s="1"/>
  <c r="N80" i="184"/>
  <c r="N46" i="184" s="1"/>
  <c r="N81" i="185"/>
  <c r="N47" i="185" s="1"/>
  <c r="N81" i="186"/>
  <c r="N47" i="186" s="1"/>
  <c r="N80" i="188"/>
  <c r="N46" i="188" s="1"/>
  <c r="N81" i="187"/>
  <c r="N47" i="187" s="1"/>
  <c r="N49" i="187" s="1"/>
  <c r="N77" i="233"/>
  <c r="N41" i="233" s="1"/>
  <c r="N43" i="233" s="1"/>
  <c r="N76" i="243"/>
  <c r="N40" i="243" s="1"/>
  <c r="N42" i="243" s="1"/>
  <c r="N75" i="283"/>
  <c r="N41" i="283" s="1"/>
  <c r="N77" i="337"/>
  <c r="N41" i="337" s="1"/>
  <c r="N87" i="246"/>
  <c r="N45" i="246" s="1"/>
  <c r="N81" i="280"/>
  <c r="N44" i="280" s="1"/>
  <c r="N46" i="280" s="1"/>
  <c r="N43" i="31"/>
  <c r="N76" i="63"/>
  <c r="N41" i="63" s="1"/>
  <c r="N43" i="63" s="1"/>
  <c r="N78" i="63" s="1"/>
  <c r="L83" i="63" s="1"/>
  <c r="N76" i="95"/>
  <c r="N41" i="95" s="1"/>
  <c r="N43" i="95" s="1"/>
  <c r="N76" i="97"/>
  <c r="N41" i="97" s="1"/>
  <c r="N43" i="97" s="1"/>
  <c r="N76" i="99"/>
  <c r="N41" i="99" s="1"/>
  <c r="N76" i="103"/>
  <c r="N41" i="103" s="1"/>
  <c r="N43" i="103" s="1"/>
  <c r="N81" i="154"/>
  <c r="N47" i="154" s="1"/>
  <c r="N77" i="258"/>
  <c r="N41" i="258" s="1"/>
  <c r="N75" i="286"/>
  <c r="N41" i="286" s="1"/>
  <c r="N43" i="286" s="1"/>
  <c r="N75" i="291"/>
  <c r="N41" i="291" s="1"/>
  <c r="N43" i="291" s="1"/>
  <c r="N75" i="302"/>
  <c r="N41" i="302" s="1"/>
  <c r="N43" i="302" s="1"/>
  <c r="N77" i="323"/>
  <c r="N79" i="323" s="1"/>
  <c r="L85" i="323" s="1"/>
  <c r="N77" i="328"/>
  <c r="N41" i="328" s="1"/>
  <c r="N43" i="328" s="1"/>
  <c r="N77" i="333"/>
  <c r="N41" i="333" s="1"/>
  <c r="N43" i="333" s="1"/>
  <c r="N77" i="362"/>
  <c r="N41" i="362" s="1"/>
  <c r="N61" i="221"/>
  <c r="N53" i="325"/>
  <c r="N76" i="65"/>
  <c r="N41" i="65" s="1"/>
  <c r="N43" i="65" s="1"/>
  <c r="N78" i="65" s="1"/>
  <c r="L85" i="65" s="1"/>
  <c r="N76" i="92"/>
  <c r="N41" i="92" s="1"/>
  <c r="N43" i="92" s="1"/>
  <c r="N76" i="96"/>
  <c r="N41" i="96" s="1"/>
  <c r="N43" i="96" s="1"/>
  <c r="N76" i="98"/>
  <c r="N41" i="98" s="1"/>
  <c r="N76" i="101"/>
  <c r="N41" i="101" s="1"/>
  <c r="N43" i="101" s="1"/>
  <c r="N76" i="107"/>
  <c r="N41" i="107" s="1"/>
  <c r="N75" i="133"/>
  <c r="N41" i="133" s="1"/>
  <c r="N43" i="133" s="1"/>
  <c r="N76" i="134"/>
  <c r="N41" i="134" s="1"/>
  <c r="N76" i="135"/>
  <c r="N41" i="135" s="1"/>
  <c r="N43" i="135" s="1"/>
  <c r="N76" i="136"/>
  <c r="N41" i="136" s="1"/>
  <c r="N43" i="136" s="1"/>
  <c r="N76" i="137"/>
  <c r="N41" i="137" s="1"/>
  <c r="N76" i="144"/>
  <c r="N41" i="144" s="1"/>
  <c r="N84" i="220"/>
  <c r="N46" i="220" s="1"/>
  <c r="N48" i="220" s="1"/>
  <c r="N83" i="221"/>
  <c r="N46" i="221" s="1"/>
  <c r="N76" i="242"/>
  <c r="N40" i="242" s="1"/>
  <c r="N42" i="242" s="1"/>
  <c r="N78" i="273"/>
  <c r="N41" i="273" s="1"/>
  <c r="N81" i="282"/>
  <c r="N44" i="282" s="1"/>
  <c r="N46" i="282" s="1"/>
  <c r="N75" i="289"/>
  <c r="N41" i="289" s="1"/>
  <c r="N43" i="289" s="1"/>
  <c r="N77" i="289" s="1"/>
  <c r="L84" i="289" s="1"/>
  <c r="N75" i="293"/>
  <c r="N41" i="293" s="1"/>
  <c r="N43" i="293" s="1"/>
  <c r="N77" i="295"/>
  <c r="N41" i="295" s="1"/>
  <c r="N43" i="295" s="1"/>
  <c r="N43" i="306"/>
  <c r="N76" i="19"/>
  <c r="N42" i="19" s="1"/>
  <c r="N43" i="19" s="1"/>
  <c r="N43" i="22"/>
  <c r="N76" i="24"/>
  <c r="N42" i="24" s="1"/>
  <c r="N43" i="24" s="1"/>
  <c r="N76" i="25"/>
  <c r="N42" i="25" s="1"/>
  <c r="N43" i="25" s="1"/>
  <c r="N43" i="50"/>
  <c r="N76" i="61"/>
  <c r="N42" i="61" s="1"/>
  <c r="N76" i="64"/>
  <c r="N41" i="64" s="1"/>
  <c r="N43" i="64" s="1"/>
  <c r="N75" i="72"/>
  <c r="N41" i="72" s="1"/>
  <c r="N75" i="74"/>
  <c r="N41" i="74" s="1"/>
  <c r="N43" i="74" s="1"/>
  <c r="N77" i="74" s="1"/>
  <c r="L84" i="74" s="1"/>
  <c r="N76" i="79"/>
  <c r="N41" i="79" s="1"/>
  <c r="N76" i="81"/>
  <c r="N41" i="81" s="1"/>
  <c r="N43" i="81" s="1"/>
  <c r="N76" i="83"/>
  <c r="N41" i="83" s="1"/>
  <c r="N43" i="83" s="1"/>
  <c r="N76" i="85"/>
  <c r="N41" i="85" s="1"/>
  <c r="N76" i="87"/>
  <c r="N41" i="87" s="1"/>
  <c r="N76" i="89"/>
  <c r="N41" i="89" s="1"/>
  <c r="N43" i="89" s="1"/>
  <c r="N76" i="91"/>
  <c r="N41" i="91" s="1"/>
  <c r="N76" i="100"/>
  <c r="N41" i="100" s="1"/>
  <c r="N43" i="100" s="1"/>
  <c r="N76" i="106"/>
  <c r="N41" i="106" s="1"/>
  <c r="N80" i="160"/>
  <c r="N46" i="160" s="1"/>
  <c r="N48" i="160" s="1"/>
  <c r="N78" i="232"/>
  <c r="N41" i="232" s="1"/>
  <c r="N43" i="232" s="1"/>
  <c r="N76" i="234"/>
  <c r="N40" i="234" s="1"/>
  <c r="N42" i="234" s="1"/>
  <c r="N79" i="244"/>
  <c r="N45" i="244" s="1"/>
  <c r="N47" i="244" s="1"/>
  <c r="N77" i="250"/>
  <c r="N41" i="250" s="1"/>
  <c r="N43" i="250" s="1"/>
  <c r="N79" i="250" s="1"/>
  <c r="N77" i="254"/>
  <c r="N41" i="254" s="1"/>
  <c r="N91" i="260"/>
  <c r="N47" i="260" s="1"/>
  <c r="N49" i="260" s="1"/>
  <c r="N81" i="266"/>
  <c r="N41" i="266" s="1"/>
  <c r="N43" i="267"/>
  <c r="N78" i="272"/>
  <c r="N41" i="272" s="1"/>
  <c r="N43" i="272" s="1"/>
  <c r="N75" i="290"/>
  <c r="N41" i="290" s="1"/>
  <c r="N43" i="290" s="1"/>
  <c r="N77" i="294"/>
  <c r="N41" i="294" s="1"/>
  <c r="N75" i="299"/>
  <c r="N41" i="299" s="1"/>
  <c r="N43" i="299" s="1"/>
  <c r="N77" i="321"/>
  <c r="N77" i="342"/>
  <c r="N41" i="342" s="1"/>
  <c r="N43" i="342" s="1"/>
  <c r="N77" i="347"/>
  <c r="N41" i="347" s="1"/>
  <c r="N43" i="347" s="1"/>
  <c r="N77" i="364"/>
  <c r="N41" i="364" s="1"/>
  <c r="N43" i="364" s="1"/>
  <c r="N73" i="229"/>
  <c r="N40" i="229" s="1"/>
  <c r="N42" i="229" s="1"/>
  <c r="N77" i="262"/>
  <c r="N41" i="262" s="1"/>
  <c r="N43" i="262" s="1"/>
  <c r="N78" i="270"/>
  <c r="N41" i="270" s="1"/>
  <c r="N78" i="271"/>
  <c r="N41" i="271" s="1"/>
  <c r="N43" i="271" s="1"/>
  <c r="N77" i="334"/>
  <c r="N41" i="334" s="1"/>
  <c r="N77" i="348"/>
  <c r="N41" i="348" s="1"/>
  <c r="N43" i="348" s="1"/>
  <c r="N77" i="354"/>
  <c r="N41" i="354" s="1"/>
  <c r="N43" i="354" s="1"/>
  <c r="N77" i="363"/>
  <c r="N41" i="363" s="1"/>
  <c r="N43" i="363" s="1"/>
  <c r="N77" i="365"/>
  <c r="N41" i="365" s="1"/>
  <c r="N43" i="365" s="1"/>
  <c r="N75" i="292"/>
  <c r="N41" i="292" s="1"/>
  <c r="N43" i="292" s="1"/>
  <c r="N76" i="146"/>
  <c r="N41" i="146" s="1"/>
  <c r="N43" i="29"/>
  <c r="N43" i="236"/>
  <c r="N43" i="238"/>
  <c r="N43" i="27"/>
  <c r="N43" i="30"/>
  <c r="N43" i="235"/>
  <c r="L84" i="11"/>
  <c r="L57" i="227"/>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75" i="301"/>
  <c r="N41" i="301" s="1"/>
  <c r="N43" i="301" s="1"/>
  <c r="N83" i="207"/>
  <c r="N46" i="207" s="1"/>
  <c r="N48"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3" i="99"/>
  <c r="N76" i="18"/>
  <c r="N42" i="18" s="1"/>
  <c r="N43" i="18" s="1"/>
  <c r="N78" i="18" s="1"/>
  <c r="L84" i="18" s="1"/>
  <c r="N43" i="23"/>
  <c r="I70" i="21"/>
  <c r="I71" i="21"/>
  <c r="I70" i="25"/>
  <c r="I71" i="25"/>
  <c r="N43" i="26"/>
  <c r="I70" i="41"/>
  <c r="I70" i="43"/>
  <c r="N43" i="47"/>
  <c r="N78" i="47" s="1"/>
  <c r="L84" i="47" s="1"/>
  <c r="I70" i="47"/>
  <c r="I70" i="52"/>
  <c r="I70" i="64"/>
  <c r="I71" i="64"/>
  <c r="I70" i="65"/>
  <c r="I71" i="65"/>
  <c r="N43" i="67"/>
  <c r="N78" i="67" s="1"/>
  <c r="L84" i="67" s="1"/>
  <c r="I70" i="67"/>
  <c r="I71" i="67"/>
  <c r="N43" i="68"/>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4"/>
  <c r="I70" i="96"/>
  <c r="I71" i="96"/>
  <c r="N43" i="106"/>
  <c r="I70" i="106"/>
  <c r="I71" i="106"/>
  <c r="I70" i="107"/>
  <c r="I71" i="107"/>
  <c r="I70" i="108"/>
  <c r="I71" i="108"/>
  <c r="N43" i="134"/>
  <c r="I69" i="149"/>
  <c r="I70" i="149"/>
  <c r="I70" i="148"/>
  <c r="I71" i="148"/>
  <c r="I69" i="145"/>
  <c r="I70" i="145"/>
  <c r="I69" i="144"/>
  <c r="I70" i="144"/>
  <c r="N49" i="154"/>
  <c r="I75" i="154"/>
  <c r="I76" i="154"/>
  <c r="I77" i="154"/>
  <c r="N77" i="157"/>
  <c r="N81" i="157" s="1"/>
  <c r="N47" i="157" s="1"/>
  <c r="N49" i="157" s="1"/>
  <c r="I77" i="157"/>
  <c r="N49" i="170"/>
  <c r="N49" i="171"/>
  <c r="N48" i="179"/>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48" i="221"/>
  <c r="N55" i="233"/>
  <c r="I71" i="233"/>
  <c r="I72" i="233"/>
  <c r="I70" i="234"/>
  <c r="I71" i="234"/>
  <c r="I71" i="236"/>
  <c r="I71" i="238"/>
  <c r="I71" i="240"/>
  <c r="N59" i="243"/>
  <c r="N65" i="243" s="1"/>
  <c r="I70" i="243"/>
  <c r="I71" i="243"/>
  <c r="I72" i="243"/>
  <c r="N69" i="246"/>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61"/>
  <c r="N43" i="75"/>
  <c r="N43" i="82"/>
  <c r="N43" i="84"/>
  <c r="N43" i="85"/>
  <c r="N43" i="88"/>
  <c r="N43" i="90"/>
  <c r="N43" i="91"/>
  <c r="N43" i="98"/>
  <c r="N43" i="107"/>
  <c r="N43" i="108"/>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3"/>
  <c r="N75" i="158"/>
  <c r="I75" i="158"/>
  <c r="N76" i="158"/>
  <c r="I76" i="158"/>
  <c r="N77" i="158"/>
  <c r="I77" i="158"/>
  <c r="N75" i="168"/>
  <c r="I75" i="168"/>
  <c r="N76" i="168"/>
  <c r="I76" i="168"/>
  <c r="N77" i="168"/>
  <c r="I77" i="168"/>
  <c r="N49" i="176"/>
  <c r="N49" i="178"/>
  <c r="N48" i="181"/>
  <c r="N48" i="183"/>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2" i="231"/>
  <c r="N41" i="239"/>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5"/>
  <c r="N43" i="266"/>
  <c r="N81" i="268"/>
  <c r="N41" i="268" s="1"/>
  <c r="N43" i="268" s="1"/>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55" i="228"/>
  <c r="N43" i="227"/>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I70" i="15"/>
  <c r="N76" i="12"/>
  <c r="N42" i="12" s="1"/>
  <c r="N43" i="12" s="1"/>
  <c r="I70" i="12"/>
  <c r="N81" i="50" l="1"/>
  <c r="L87" i="50" s="1"/>
  <c r="L85" i="67"/>
  <c r="N78" i="34"/>
  <c r="L83" i="34" s="1"/>
  <c r="N78" i="42"/>
  <c r="L85" i="42" s="1"/>
  <c r="L84" i="208"/>
  <c r="N78" i="31"/>
  <c r="L83" i="31" s="1"/>
  <c r="N93" i="260"/>
  <c r="L99" i="260" s="1"/>
  <c r="N79" i="333"/>
  <c r="L84" i="333" s="1"/>
  <c r="L83" i="51"/>
  <c r="L84" i="65"/>
  <c r="L83" i="78"/>
  <c r="L84" i="78"/>
  <c r="L84" i="226"/>
  <c r="N79" i="306"/>
  <c r="L86" i="306" s="1"/>
  <c r="N81" i="248"/>
  <c r="N43" i="248" s="1"/>
  <c r="N45" i="248" s="1"/>
  <c r="N83" i="248" s="1"/>
  <c r="L88" i="248" s="1"/>
  <c r="L84" i="63"/>
  <c r="N78" i="39"/>
  <c r="L85" i="39" s="1"/>
  <c r="N78" i="43"/>
  <c r="L85" i="43" s="1"/>
  <c r="L83" i="67"/>
  <c r="N86" i="67" s="1"/>
  <c r="N88" i="67" s="1"/>
  <c r="D58" i="5" s="1"/>
  <c r="L86" i="323"/>
  <c r="L82" i="289"/>
  <c r="N78" i="25"/>
  <c r="L85" i="25" s="1"/>
  <c r="N78" i="37"/>
  <c r="L85" i="37" s="1"/>
  <c r="N78" i="21"/>
  <c r="L85" i="21" s="1"/>
  <c r="L83" i="7"/>
  <c r="L83" i="47"/>
  <c r="L82" i="74"/>
  <c r="L86" i="253"/>
  <c r="L84" i="253"/>
  <c r="L85" i="51"/>
  <c r="N86" i="51" s="1"/>
  <c r="N88" i="51" s="1"/>
  <c r="D43" i="5" s="1"/>
  <c r="L83" i="65"/>
  <c r="L83" i="74"/>
  <c r="N79" i="364"/>
  <c r="L84" i="364" s="1"/>
  <c r="L83" i="289"/>
  <c r="N79" i="356"/>
  <c r="N80" i="275"/>
  <c r="L85" i="275" s="1"/>
  <c r="L85" i="46"/>
  <c r="L83" i="46"/>
  <c r="N78" i="38"/>
  <c r="L85" i="38" s="1"/>
  <c r="L85" i="63"/>
  <c r="L82" i="72"/>
  <c r="N79" i="363"/>
  <c r="L86" i="363" s="1"/>
  <c r="L86" i="340"/>
  <c r="L86" i="327"/>
  <c r="L84" i="303"/>
  <c r="N77" i="75"/>
  <c r="L84" i="75" s="1"/>
  <c r="N79" i="296"/>
  <c r="L84" i="340"/>
  <c r="L86" i="339"/>
  <c r="L84" i="327"/>
  <c r="L82" i="303"/>
  <c r="L84" i="123"/>
  <c r="N79" i="365"/>
  <c r="L85" i="365" s="1"/>
  <c r="L89" i="218"/>
  <c r="L85" i="226"/>
  <c r="N86" i="226" s="1"/>
  <c r="N88" i="226" s="1"/>
  <c r="D187" i="5" s="1"/>
  <c r="L84" i="224"/>
  <c r="N79" i="254"/>
  <c r="L84" i="254" s="1"/>
  <c r="L83" i="121"/>
  <c r="L84" i="121"/>
  <c r="L85" i="123"/>
  <c r="L59" i="108"/>
  <c r="N59" i="108" s="1"/>
  <c r="N65" i="108" s="1"/>
  <c r="L59" i="107"/>
  <c r="N59" i="107" s="1"/>
  <c r="N65" i="107" s="1"/>
  <c r="N78" i="107" s="1"/>
  <c r="L8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N78" i="213" s="1"/>
  <c r="L65" i="168"/>
  <c r="N65" i="168" s="1"/>
  <c r="M65" i="157"/>
  <c r="N65" i="157" s="1"/>
  <c r="L64" i="157"/>
  <c r="N64" i="157" s="1"/>
  <c r="L64" i="187"/>
  <c r="N64" i="187" s="1"/>
  <c r="N70" i="187" s="1"/>
  <c r="N83" i="187" s="1"/>
  <c r="L88" i="187" s="1"/>
  <c r="L63" i="188"/>
  <c r="N63" i="188" s="1"/>
  <c r="L64" i="186"/>
  <c r="N64" i="186" s="1"/>
  <c r="N70" i="186" s="1"/>
  <c r="N83" i="186" s="1"/>
  <c r="L88" i="186" s="1"/>
  <c r="L64" i="185"/>
  <c r="N64"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L62" i="150"/>
  <c r="N62" i="150" s="1"/>
  <c r="N67" i="150" s="1"/>
  <c r="L68" i="246"/>
  <c r="N68" i="246" s="1"/>
  <c r="N74" i="246" s="1"/>
  <c r="N89" i="246" s="1"/>
  <c r="L59" i="234"/>
  <c r="N59" i="234" s="1"/>
  <c r="N65" i="234" s="1"/>
  <c r="N78" i="234" s="1"/>
  <c r="L61" i="232"/>
  <c r="N61" i="232" s="1"/>
  <c r="N67" i="232" s="1"/>
  <c r="N80" i="232" s="1"/>
  <c r="L87"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N75" i="229" s="1"/>
  <c r="L80" i="229" s="1"/>
  <c r="L63" i="217"/>
  <c r="N63" i="217" s="1"/>
  <c r="N69" i="217" s="1"/>
  <c r="L64" i="177"/>
  <c r="N64" i="177" s="1"/>
  <c r="L64" i="180"/>
  <c r="N64" i="180" s="1"/>
  <c r="N69" i="180" s="1"/>
  <c r="N82"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L61" i="294"/>
  <c r="N61" i="294" s="1"/>
  <c r="L64" i="267"/>
  <c r="N64" i="267" s="1"/>
  <c r="N70" i="267" s="1"/>
  <c r="N83" i="267" s="1"/>
  <c r="L88" i="267" s="1"/>
  <c r="L64" i="266"/>
  <c r="N64" i="266" s="1"/>
  <c r="N70" i="266" s="1"/>
  <c r="N83" i="266" s="1"/>
  <c r="L64" i="268"/>
  <c r="N64" i="268" s="1"/>
  <c r="L61" i="270"/>
  <c r="N61" i="270" s="1"/>
  <c r="N67" i="270" s="1"/>
  <c r="N80" i="270" s="1"/>
  <c r="L58" i="309"/>
  <c r="N58" i="309" s="1"/>
  <c r="N64" i="309" s="1"/>
  <c r="L58" i="301"/>
  <c r="N58" i="301" s="1"/>
  <c r="N64"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N69" i="179" s="1"/>
  <c r="N82" i="179" s="1"/>
  <c r="L64" i="172"/>
  <c r="N64" i="172" s="1"/>
  <c r="L67" i="165"/>
  <c r="N67" i="165" s="1"/>
  <c r="L58" i="143"/>
  <c r="N58" i="143" s="1"/>
  <c r="N64" i="143" s="1"/>
  <c r="L58" i="147"/>
  <c r="N58" i="147" s="1"/>
  <c r="N64" i="147" s="1"/>
  <c r="N78"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58" i="137"/>
  <c r="N58" i="137" s="1"/>
  <c r="N64" i="137" s="1"/>
  <c r="N78" i="137" s="1"/>
  <c r="L83"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L85" i="347"/>
  <c r="L88" i="219"/>
  <c r="L89" i="219"/>
  <c r="L87" i="219"/>
  <c r="L85" i="7"/>
  <c r="L84" i="46"/>
  <c r="N86" i="46" s="1"/>
  <c r="N88" i="46" s="1"/>
  <c r="D38" i="5" s="1"/>
  <c r="L86" i="50"/>
  <c r="L84" i="339"/>
  <c r="N83" i="282"/>
  <c r="L89" i="282" s="1"/>
  <c r="N79" i="256"/>
  <c r="L84" i="256" s="1"/>
  <c r="N78" i="35"/>
  <c r="N77" i="284"/>
  <c r="L84" i="284" s="1"/>
  <c r="L88" i="218"/>
  <c r="L85" i="253"/>
  <c r="N78" i="33"/>
  <c r="L83" i="33" s="1"/>
  <c r="L84" i="64"/>
  <c r="N78" i="53"/>
  <c r="L85" i="53" s="1"/>
  <c r="L84" i="348"/>
  <c r="L86" i="328"/>
  <c r="N80" i="272"/>
  <c r="L85" i="272" s="1"/>
  <c r="N79" i="257"/>
  <c r="L86" i="257" s="1"/>
  <c r="L85" i="32"/>
  <c r="L84" i="31"/>
  <c r="L84" i="32"/>
  <c r="N74" i="227"/>
  <c r="L79" i="227" s="1"/>
  <c r="N69" i="188"/>
  <c r="N82" i="188" s="1"/>
  <c r="L87" i="188" s="1"/>
  <c r="N69" i="160"/>
  <c r="N82" i="160" s="1"/>
  <c r="N70" i="154"/>
  <c r="N83" i="154" s="1"/>
  <c r="L88" i="154" s="1"/>
  <c r="N79" i="261"/>
  <c r="L84" i="261" s="1"/>
  <c r="L82" i="305"/>
  <c r="L83" i="305"/>
  <c r="L87" i="281"/>
  <c r="N78" i="243"/>
  <c r="L83" i="243" s="1"/>
  <c r="N82" i="217"/>
  <c r="L89" i="217" s="1"/>
  <c r="N70" i="185"/>
  <c r="N83" i="185" s="1"/>
  <c r="L90" i="185" s="1"/>
  <c r="L85" i="128"/>
  <c r="L85" i="92"/>
  <c r="L84" i="306"/>
  <c r="N77" i="301"/>
  <c r="L82" i="301" s="1"/>
  <c r="N78" i="231"/>
  <c r="L84" i="231" s="1"/>
  <c r="N79" i="332"/>
  <c r="L84" i="332" s="1"/>
  <c r="N78" i="9"/>
  <c r="L84" i="9" s="1"/>
  <c r="N80" i="273"/>
  <c r="L86" i="273" s="1"/>
  <c r="N78" i="19"/>
  <c r="L85" i="19" s="1"/>
  <c r="N78" i="108"/>
  <c r="L84" i="108" s="1"/>
  <c r="N79" i="334"/>
  <c r="L84" i="334" s="1"/>
  <c r="L83" i="132"/>
  <c r="L85" i="132"/>
  <c r="L84" i="127"/>
  <c r="L82" i="127"/>
  <c r="L83" i="22"/>
  <c r="L85" i="22"/>
  <c r="L84" i="22"/>
  <c r="L83" i="130"/>
  <c r="L85" i="130"/>
  <c r="L85" i="58"/>
  <c r="L84" i="58"/>
  <c r="L84" i="34"/>
  <c r="L85" i="47"/>
  <c r="L83" i="72"/>
  <c r="L83" i="92"/>
  <c r="L86" i="360"/>
  <c r="L86" i="348"/>
  <c r="L85" i="131"/>
  <c r="N78" i="79"/>
  <c r="L83" i="79" s="1"/>
  <c r="N78" i="68"/>
  <c r="L84" i="130"/>
  <c r="L85" i="208"/>
  <c r="N86" i="208" s="1"/>
  <c r="N88" i="208" s="1"/>
  <c r="D119" i="5" s="1"/>
  <c r="N79" i="342"/>
  <c r="L85" i="342" s="1"/>
  <c r="N78" i="40"/>
  <c r="L84" i="40" s="1"/>
  <c r="L83" i="105"/>
  <c r="N77" i="309"/>
  <c r="L84" i="309" s="1"/>
  <c r="L87" i="277"/>
  <c r="L86" i="277"/>
  <c r="L85" i="250"/>
  <c r="L84" i="250"/>
  <c r="N69" i="181"/>
  <c r="N82" i="181" s="1"/>
  <c r="L89" i="181" s="1"/>
  <c r="N77" i="290"/>
  <c r="L84" i="290" s="1"/>
  <c r="N78" i="45"/>
  <c r="L85" i="45" s="1"/>
  <c r="N78" i="36"/>
  <c r="N80" i="274"/>
  <c r="L86" i="274" s="1"/>
  <c r="N79" i="259"/>
  <c r="L84" i="259" s="1"/>
  <c r="N78" i="143"/>
  <c r="L84" i="143" s="1"/>
  <c r="N78" i="90"/>
  <c r="L85" i="90" s="1"/>
  <c r="N78" i="144"/>
  <c r="L85" i="144" s="1"/>
  <c r="N77" i="283"/>
  <c r="N85" i="279"/>
  <c r="N81" i="244"/>
  <c r="L88" i="244" s="1"/>
  <c r="N79" i="346"/>
  <c r="L86" i="346" s="1"/>
  <c r="N78" i="17"/>
  <c r="N78" i="23"/>
  <c r="L85" i="367"/>
  <c r="L83" i="367"/>
  <c r="L84" i="367"/>
  <c r="N78" i="20"/>
  <c r="L83" i="20" s="1"/>
  <c r="L84" i="42"/>
  <c r="L84" i="305"/>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88" i="252"/>
  <c r="L93" i="252" s="1"/>
  <c r="L83" i="42"/>
  <c r="L88" i="50"/>
  <c r="L84" i="57"/>
  <c r="L86" i="365"/>
  <c r="L86" i="347"/>
  <c r="L85" i="371"/>
  <c r="L86" i="343"/>
  <c r="L86" i="321"/>
  <c r="L85" i="328"/>
  <c r="L84" i="323"/>
  <c r="L86" i="250"/>
  <c r="L85" i="224"/>
  <c r="L84" i="132"/>
  <c r="L83" i="131"/>
  <c r="L83" i="127"/>
  <c r="L83" i="129"/>
  <c r="L84" i="129"/>
  <c r="L85" i="129"/>
  <c r="L84" i="52"/>
  <c r="L85" i="52"/>
  <c r="L83" i="52"/>
  <c r="L84" i="365"/>
  <c r="N79" i="337"/>
  <c r="N83" i="280"/>
  <c r="N78" i="44"/>
  <c r="N86" i="11"/>
  <c r="N88" i="11" s="1"/>
  <c r="D319" i="5" s="1"/>
  <c r="L85" i="14"/>
  <c r="L85" i="16"/>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N70" i="178" l="1"/>
  <c r="N83" i="178" s="1"/>
  <c r="N79" i="313"/>
  <c r="N79" i="317"/>
  <c r="N69" i="183"/>
  <c r="N82" i="183" s="1"/>
  <c r="L88" i="183" s="1"/>
  <c r="L98" i="260"/>
  <c r="N87" i="253"/>
  <c r="N89" i="253" s="1"/>
  <c r="D213" i="5" s="1"/>
  <c r="N69" i="184"/>
  <c r="N82" i="184" s="1"/>
  <c r="L88" i="184" s="1"/>
  <c r="N85" i="78"/>
  <c r="N87" i="78" s="1"/>
  <c r="D69" i="5" s="1"/>
  <c r="L83" i="38"/>
  <c r="L100" i="260"/>
  <c r="L85" i="306"/>
  <c r="N87" i="306" s="1"/>
  <c r="N89" i="306" s="1"/>
  <c r="D262" i="5" s="1"/>
  <c r="L85" i="31"/>
  <c r="N85" i="289"/>
  <c r="N87" i="289" s="1"/>
  <c r="D245" i="5" s="1"/>
  <c r="N70" i="176"/>
  <c r="N83" i="176" s="1"/>
  <c r="L88" i="176" s="1"/>
  <c r="N70" i="168"/>
  <c r="N83" i="168" s="1"/>
  <c r="L90" i="168" s="1"/>
  <c r="N69" i="177"/>
  <c r="N82" i="177" s="1"/>
  <c r="L89" i="177" s="1"/>
  <c r="L84" i="21"/>
  <c r="L83" i="21"/>
  <c r="L86" i="251"/>
  <c r="L85" i="254"/>
  <c r="N70" i="268"/>
  <c r="N83" i="268" s="1"/>
  <c r="L90" i="268" s="1"/>
  <c r="N69" i="172"/>
  <c r="N82" i="172" s="1"/>
  <c r="L88" i="172" s="1"/>
  <c r="N79" i="316"/>
  <c r="L86" i="316" s="1"/>
  <c r="N69" i="164"/>
  <c r="N82" i="164" s="1"/>
  <c r="L89" i="164" s="1"/>
  <c r="L85" i="333"/>
  <c r="N86" i="224"/>
  <c r="N88" i="224" s="1"/>
  <c r="D185" i="5" s="1"/>
  <c r="N85" i="74"/>
  <c r="N87" i="74" s="1"/>
  <c r="D65" i="5" s="1"/>
  <c r="N86" i="47"/>
  <c r="N88" i="47" s="1"/>
  <c r="D39" i="5" s="1"/>
  <c r="N87" i="340"/>
  <c r="N89" i="340" s="1"/>
  <c r="D294" i="5" s="1"/>
  <c r="L84" i="30"/>
  <c r="L84" i="43"/>
  <c r="N87" i="339"/>
  <c r="N89" i="339" s="1"/>
  <c r="D292" i="5" s="1"/>
  <c r="L85" i="364"/>
  <c r="N83" i="155"/>
  <c r="L88" i="155" s="1"/>
  <c r="L92" i="221"/>
  <c r="L84" i="363"/>
  <c r="N86" i="7"/>
  <c r="N88" i="7" s="1"/>
  <c r="D3" i="5" s="1"/>
  <c r="N64" i="297"/>
  <c r="N77" i="297" s="1"/>
  <c r="L82" i="297" s="1"/>
  <c r="L86" i="333"/>
  <c r="N86" i="63"/>
  <c r="N88" i="63" s="1"/>
  <c r="D54" i="5" s="1"/>
  <c r="N87" i="321"/>
  <c r="N89" i="321" s="1"/>
  <c r="D277" i="5" s="1"/>
  <c r="N87" i="371"/>
  <c r="N89" i="371" s="1"/>
  <c r="D293" i="5" s="1"/>
  <c r="N86" i="65"/>
  <c r="N88" i="65" s="1"/>
  <c r="D56" i="5" s="1"/>
  <c r="L90" i="282"/>
  <c r="N86" i="124"/>
  <c r="N88" i="124" s="1"/>
  <c r="D113" i="5" s="1"/>
  <c r="N86" i="131"/>
  <c r="N88" i="131" s="1"/>
  <c r="D122" i="5" s="1"/>
  <c r="L83" i="135"/>
  <c r="L83" i="43"/>
  <c r="L83" i="286"/>
  <c r="L83" i="102"/>
  <c r="L85" i="215"/>
  <c r="N87" i="328"/>
  <c r="N89" i="328" s="1"/>
  <c r="D282" i="5" s="1"/>
  <c r="L85" i="27"/>
  <c r="N86" i="130"/>
  <c r="N88" i="130" s="1"/>
  <c r="D121" i="5" s="1"/>
  <c r="N87" i="343"/>
  <c r="N89" i="343" s="1"/>
  <c r="D296" i="5" s="1"/>
  <c r="L84" i="342"/>
  <c r="L84" i="100"/>
  <c r="N86" i="64"/>
  <c r="N88" i="64" s="1"/>
  <c r="D55" i="5" s="1"/>
  <c r="N86" i="58"/>
  <c r="N88" i="58" s="1"/>
  <c r="D49" i="5" s="1"/>
  <c r="L85" i="69"/>
  <c r="L85" i="363"/>
  <c r="L83" i="302"/>
  <c r="L85" i="332"/>
  <c r="L84" i="37"/>
  <c r="L85" i="41"/>
  <c r="L91" i="221"/>
  <c r="L83" i="37"/>
  <c r="L84" i="39"/>
  <c r="L83" i="39"/>
  <c r="N86" i="121"/>
  <c r="N88" i="121" s="1"/>
  <c r="D111" i="5" s="1"/>
  <c r="N86" i="123"/>
  <c r="N88" i="123" s="1"/>
  <c r="D114" i="5" s="1"/>
  <c r="N87" i="327"/>
  <c r="N89" i="327" s="1"/>
  <c r="D281" i="5" s="1"/>
  <c r="N85" i="303"/>
  <c r="N87" i="303" s="1"/>
  <c r="D259" i="5" s="1"/>
  <c r="N72" i="165"/>
  <c r="N85" i="165" s="1"/>
  <c r="L91" i="165" s="1"/>
  <c r="N70" i="171"/>
  <c r="N83" i="171" s="1"/>
  <c r="L90" i="171" s="1"/>
  <c r="L83" i="24"/>
  <c r="L88" i="282"/>
  <c r="N91" i="282" s="1"/>
  <c r="N93" i="282" s="1"/>
  <c r="D239" i="5" s="1"/>
  <c r="L86" i="232"/>
  <c r="L83" i="215"/>
  <c r="N79" i="314"/>
  <c r="L85" i="314" s="1"/>
  <c r="N79" i="318"/>
  <c r="N79" i="239"/>
  <c r="L84" i="239" s="1"/>
  <c r="N89" i="50"/>
  <c r="N91" i="50" s="1"/>
  <c r="D42" i="5" s="1"/>
  <c r="L85" i="262"/>
  <c r="L84" i="103"/>
  <c r="L83" i="298"/>
  <c r="L82" i="298"/>
  <c r="L84" i="298"/>
  <c r="L83" i="138"/>
  <c r="L85" i="138"/>
  <c r="L83" i="147"/>
  <c r="L84" i="147"/>
  <c r="L85" i="147"/>
  <c r="L83" i="213"/>
  <c r="L85" i="213"/>
  <c r="L84" i="24"/>
  <c r="L86" i="364"/>
  <c r="N87" i="364" s="1"/>
  <c r="N89" i="364" s="1"/>
  <c r="D314" i="5" s="1"/>
  <c r="L85" i="232"/>
  <c r="L85" i="142"/>
  <c r="L83" i="75"/>
  <c r="L87" i="274"/>
  <c r="L82" i="284"/>
  <c r="L86" i="332"/>
  <c r="N79" i="311"/>
  <c r="L84" i="311" s="1"/>
  <c r="N79" i="315"/>
  <c r="L84" i="315" s="1"/>
  <c r="N79" i="319"/>
  <c r="L84" i="319" s="1"/>
  <c r="L82" i="75"/>
  <c r="N77" i="285"/>
  <c r="L84" i="285" s="1"/>
  <c r="L86" i="240"/>
  <c r="N87" i="323"/>
  <c r="N89" i="323" s="1"/>
  <c r="D279" i="5" s="1"/>
  <c r="N82" i="174"/>
  <c r="L89" i="174" s="1"/>
  <c r="L85" i="135"/>
  <c r="L84" i="251"/>
  <c r="L84" i="25"/>
  <c r="L85" i="240"/>
  <c r="L83" i="25"/>
  <c r="L83" i="30"/>
  <c r="L84" i="27"/>
  <c r="N66" i="294"/>
  <c r="N79" i="294" s="1"/>
  <c r="L85" i="294" s="1"/>
  <c r="N70" i="157"/>
  <c r="N83" i="157" s="1"/>
  <c r="L90" i="157" s="1"/>
  <c r="N90" i="219"/>
  <c r="N92" i="219" s="1"/>
  <c r="D181" i="5" s="1"/>
  <c r="N90" i="218"/>
  <c r="N92" i="218" s="1"/>
  <c r="D180" i="5" s="1"/>
  <c r="L84" i="356"/>
  <c r="L86" i="356"/>
  <c r="L84" i="38"/>
  <c r="N86" i="38" s="1"/>
  <c r="N88" i="38" s="1"/>
  <c r="D29" i="5" s="1"/>
  <c r="L84" i="142"/>
  <c r="L86" i="241"/>
  <c r="L86" i="262"/>
  <c r="L85" i="241"/>
  <c r="L82" i="302"/>
  <c r="L84" i="346"/>
  <c r="L84" i="19"/>
  <c r="L83" i="19"/>
  <c r="L84" i="26"/>
  <c r="L86" i="256"/>
  <c r="N86" i="132"/>
  <c r="N88" i="132" s="1"/>
  <c r="D123" i="5" s="1"/>
  <c r="L85" i="336"/>
  <c r="L83" i="59"/>
  <c r="L83" i="26"/>
  <c r="L85" i="105"/>
  <c r="N86" i="105" s="1"/>
  <c r="N88" i="105" s="1"/>
  <c r="D95" i="5" s="1"/>
  <c r="N85" i="72"/>
  <c r="N87" i="72" s="1"/>
  <c r="D63" i="5" s="1"/>
  <c r="L83" i="284"/>
  <c r="L82" i="286"/>
  <c r="L84" i="102"/>
  <c r="L82" i="325"/>
  <c r="L86" i="254"/>
  <c r="N87" i="254" s="1"/>
  <c r="N89" i="254" s="1"/>
  <c r="D214" i="5" s="1"/>
  <c r="L85" i="356"/>
  <c r="L87" i="275"/>
  <c r="L86" i="27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N88" i="274" s="1"/>
  <c r="N90" i="274" s="1"/>
  <c r="D232" i="5" s="1"/>
  <c r="L86" i="334"/>
  <c r="L83" i="100"/>
  <c r="L84" i="336"/>
  <c r="N70" i="162"/>
  <c r="N83" i="162" s="1"/>
  <c r="L83" i="53"/>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N86" i="92"/>
  <c r="N88" i="92" s="1"/>
  <c r="D83" i="5" s="1"/>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9" i="170"/>
  <c r="L88" i="170"/>
  <c r="L88" i="178"/>
  <c r="L89" i="178"/>
  <c r="L90" i="178"/>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249"/>
  <c r="N86" i="216"/>
  <c r="N88" i="216" s="1"/>
  <c r="D178" i="5" s="1"/>
  <c r="N86" i="14"/>
  <c r="N88" i="14" s="1"/>
  <c r="D6" i="5" s="1"/>
  <c r="N87" i="365"/>
  <c r="N89" i="365" s="1"/>
  <c r="D315" i="5" s="1"/>
  <c r="N86" i="129"/>
  <c r="N88" i="129" s="1"/>
  <c r="D118" i="5" s="1"/>
  <c r="L86" i="271"/>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5" i="344"/>
  <c r="L84" i="344"/>
  <c r="L86" i="344"/>
  <c r="L86" i="355"/>
  <c r="L84" i="355"/>
  <c r="L85" i="355"/>
  <c r="L86" i="359"/>
  <c r="L85" i="359"/>
  <c r="L84" i="359"/>
  <c r="L84" i="351"/>
  <c r="L86" i="351"/>
  <c r="L85" i="351"/>
  <c r="L85" i="313"/>
  <c r="L86" i="313"/>
  <c r="L86" i="317"/>
  <c r="L85" i="317"/>
  <c r="L84" i="317"/>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15"/>
  <c r="N88" i="15" s="1"/>
  <c r="D7" i="5" s="1"/>
  <c r="L83" i="12"/>
  <c r="L84" i="12"/>
  <c r="L85" i="316" l="1"/>
  <c r="L87" i="184"/>
  <c r="L89" i="184"/>
  <c r="L86" i="314"/>
  <c r="N86" i="21"/>
  <c r="N88" i="21" s="1"/>
  <c r="D13" i="5" s="1"/>
  <c r="L84" i="314"/>
  <c r="N86" i="30"/>
  <c r="N88" i="30" s="1"/>
  <c r="D22" i="5" s="1"/>
  <c r="L87" i="164"/>
  <c r="N90" i="164" s="1"/>
  <c r="N92" i="164" s="1"/>
  <c r="D149" i="5" s="1"/>
  <c r="L88" i="164"/>
  <c r="N87" i="251"/>
  <c r="N89" i="251" s="1"/>
  <c r="D211" i="5" s="1"/>
  <c r="N87" i="346"/>
  <c r="N89" i="346" s="1"/>
  <c r="D299" i="5" s="1"/>
  <c r="L84" i="297"/>
  <c r="L89" i="176"/>
  <c r="L90" i="176"/>
  <c r="L87" i="174"/>
  <c r="L87" i="177"/>
  <c r="N90" i="177" s="1"/>
  <c r="N92" i="177" s="1"/>
  <c r="L88" i="177"/>
  <c r="N87" i="333"/>
  <c r="N89" i="333" s="1"/>
  <c r="D287" i="5" s="1"/>
  <c r="L88" i="268"/>
  <c r="N87" i="238"/>
  <c r="N89" i="238" s="1"/>
  <c r="D198" i="5" s="1"/>
  <c r="N86" i="59"/>
  <c r="N88" i="59" s="1"/>
  <c r="D50" i="5" s="1"/>
  <c r="L82" i="285"/>
  <c r="N86" i="102"/>
  <c r="N88" i="102" s="1"/>
  <c r="D92" i="5" s="1"/>
  <c r="N93" i="221"/>
  <c r="N95" i="221" s="1"/>
  <c r="D184" i="5" s="1"/>
  <c r="L88" i="171"/>
  <c r="L89" i="171"/>
  <c r="L89" i="268"/>
  <c r="N85" i="286"/>
  <c r="N87" i="286" s="1"/>
  <c r="D243" i="5" s="1"/>
  <c r="N86" i="209"/>
  <c r="N88" i="209" s="1"/>
  <c r="D131" i="5" s="1"/>
  <c r="N86" i="26"/>
  <c r="N88" i="26" s="1"/>
  <c r="D18" i="5" s="1"/>
  <c r="N86" i="27"/>
  <c r="N88" i="27" s="1"/>
  <c r="D19" i="5" s="1"/>
  <c r="N86" i="215"/>
  <c r="N88" i="215" s="1"/>
  <c r="D177" i="5" s="1"/>
  <c r="L85" i="319"/>
  <c r="L83" i="60"/>
  <c r="N87" i="332"/>
  <c r="N89" i="332" s="1"/>
  <c r="D286" i="5" s="1"/>
  <c r="N87" i="342"/>
  <c r="N89" i="342" s="1"/>
  <c r="D295" i="5" s="1"/>
  <c r="N86" i="43"/>
  <c r="N88" i="43" s="1"/>
  <c r="D34" i="5" s="1"/>
  <c r="N85" i="302"/>
  <c r="N87" i="302" s="1"/>
  <c r="N87" i="240"/>
  <c r="N89" i="240" s="1"/>
  <c r="D200" i="5" s="1"/>
  <c r="L83" i="297"/>
  <c r="N85" i="297" s="1"/>
  <c r="N87" i="297" s="1"/>
  <c r="D253" i="5" s="1"/>
  <c r="N86" i="135"/>
  <c r="N88" i="135" s="1"/>
  <c r="D126" i="5" s="1"/>
  <c r="N86" i="100"/>
  <c r="N88" i="100" s="1"/>
  <c r="D90" i="5" s="1"/>
  <c r="N86" i="149"/>
  <c r="N88" i="149" s="1"/>
  <c r="D135" i="5" s="1"/>
  <c r="N86" i="41"/>
  <c r="N88" i="41" s="1"/>
  <c r="D32" i="5" s="1"/>
  <c r="L85" i="311"/>
  <c r="L88" i="174"/>
  <c r="L86" i="294"/>
  <c r="N86" i="147"/>
  <c r="N88" i="147" s="1"/>
  <c r="D137" i="5" s="1"/>
  <c r="N86" i="37"/>
  <c r="N88" i="37" s="1"/>
  <c r="D28" i="5" s="1"/>
  <c r="L85" i="239"/>
  <c r="L86" i="239"/>
  <c r="L89" i="157"/>
  <c r="L86" i="315"/>
  <c r="L89" i="155"/>
  <c r="L90" i="165"/>
  <c r="L90" i="155"/>
  <c r="N87" i="262"/>
  <c r="N89" i="262" s="1"/>
  <c r="D221" i="5" s="1"/>
  <c r="N86" i="39"/>
  <c r="N88" i="39" s="1"/>
  <c r="D30" i="5" s="1"/>
  <c r="N87" i="363"/>
  <c r="N89" i="363" s="1"/>
  <c r="D313" i="5" s="1"/>
  <c r="N86" i="25"/>
  <c r="N88" i="25" s="1"/>
  <c r="D17" i="5" s="1"/>
  <c r="N86" i="140"/>
  <c r="N88" i="140" s="1"/>
  <c r="D132" i="5" s="1"/>
  <c r="L85" i="315"/>
  <c r="L92" i="165"/>
  <c r="N86" i="142"/>
  <c r="N88" i="142" s="1"/>
  <c r="D134" i="5" s="1"/>
  <c r="N86" i="69"/>
  <c r="N88" i="69" s="1"/>
  <c r="D60" i="5" s="1"/>
  <c r="L88" i="157"/>
  <c r="N86" i="19"/>
  <c r="N88" i="19" s="1"/>
  <c r="D11" i="5" s="1"/>
  <c r="N86" i="53"/>
  <c r="N88" i="53" s="1"/>
  <c r="D45" i="5" s="1"/>
  <c r="N86" i="24"/>
  <c r="N88" i="24" s="1"/>
  <c r="D16" i="5" s="1"/>
  <c r="N90" i="217"/>
  <c r="N92" i="217" s="1"/>
  <c r="D179" i="5" s="1"/>
  <c r="N91" i="249"/>
  <c r="N93" i="249" s="1"/>
  <c r="D209" i="5" s="1"/>
  <c r="N85" i="298"/>
  <c r="N87" i="298" s="1"/>
  <c r="D254" i="5" s="1"/>
  <c r="N86" i="83"/>
  <c r="N88" i="83" s="1"/>
  <c r="D74" i="5" s="1"/>
  <c r="N86" i="80"/>
  <c r="N88" i="80" s="1"/>
  <c r="D71" i="5" s="1"/>
  <c r="N82" i="227"/>
  <c r="N84" i="227" s="1"/>
  <c r="D188" i="5" s="1"/>
  <c r="N86" i="231"/>
  <c r="N88" i="231" s="1"/>
  <c r="D191" i="5" s="1"/>
  <c r="N87" i="264"/>
  <c r="N89" i="264" s="1"/>
  <c r="D223" i="5" s="1"/>
  <c r="N87" i="241"/>
  <c r="N89" i="241" s="1"/>
  <c r="D201" i="5" s="1"/>
  <c r="N85" i="75"/>
  <c r="N87" i="75" s="1"/>
  <c r="D66" i="5" s="1"/>
  <c r="N88" i="232"/>
  <c r="N90" i="232" s="1"/>
  <c r="D192" i="5" s="1"/>
  <c r="N85" i="325"/>
  <c r="N87" i="325" s="1"/>
  <c r="D280" i="5" s="1"/>
  <c r="N86" i="88"/>
  <c r="N88" i="88" s="1"/>
  <c r="D79" i="5" s="1"/>
  <c r="N87" i="336"/>
  <c r="N89" i="336" s="1"/>
  <c r="D290" i="5" s="1"/>
  <c r="N87" i="235"/>
  <c r="N89" i="235" s="1"/>
  <c r="D195" i="5" s="1"/>
  <c r="L84" i="294"/>
  <c r="N86" i="103"/>
  <c r="N88" i="103" s="1"/>
  <c r="D93" i="5" s="1"/>
  <c r="L86" i="319"/>
  <c r="N87" i="319" s="1"/>
  <c r="N89" i="319" s="1"/>
  <c r="D275" i="5" s="1"/>
  <c r="L86" i="311"/>
  <c r="L83" i="285"/>
  <c r="N85" i="285" s="1"/>
  <c r="N87" i="285" s="1"/>
  <c r="D242" i="5" s="1"/>
  <c r="L89" i="189"/>
  <c r="N86" i="9"/>
  <c r="N88" i="9" s="1"/>
  <c r="D4" i="5" s="1"/>
  <c r="N86" i="99"/>
  <c r="N88" i="99" s="1"/>
  <c r="D89" i="5" s="1"/>
  <c r="N86" i="138"/>
  <c r="N88" i="138" s="1"/>
  <c r="D129" i="5" s="1"/>
  <c r="N87" i="256"/>
  <c r="N89" i="256" s="1"/>
  <c r="D215" i="5" s="1"/>
  <c r="N86" i="213"/>
  <c r="N88" i="213" s="1"/>
  <c r="D175" i="5" s="1"/>
  <c r="N85" i="284"/>
  <c r="N87" i="284" s="1"/>
  <c r="D241" i="5" s="1"/>
  <c r="N86" i="33"/>
  <c r="N88" i="33" s="1"/>
  <c r="D25" i="5" s="1"/>
  <c r="N86" i="29"/>
  <c r="N88" i="29" s="1"/>
  <c r="D21" i="5" s="1"/>
  <c r="L87" i="189"/>
  <c r="N87" i="295"/>
  <c r="N89" i="295" s="1"/>
  <c r="D251" i="5" s="1"/>
  <c r="N86" i="96"/>
  <c r="N88" i="96" s="1"/>
  <c r="D86" i="5" s="1"/>
  <c r="N86" i="214"/>
  <c r="N88" i="214" s="1"/>
  <c r="D176" i="5" s="1"/>
  <c r="N88" i="275"/>
  <c r="N90" i="275" s="1"/>
  <c r="D233" i="5" s="1"/>
  <c r="N87" i="356"/>
  <c r="N89" i="356" s="1"/>
  <c r="D308"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0" i="174" l="1"/>
  <c r="N92" i="174" s="1"/>
  <c r="D154" i="5" s="1"/>
  <c r="N87" i="294"/>
  <c r="N89" i="294" s="1"/>
  <c r="D250" i="5" s="1"/>
  <c r="N91" i="268"/>
  <c r="N93" i="268" s="1"/>
  <c r="D227" i="5" s="1"/>
  <c r="N87" i="315"/>
  <c r="N89" i="315" s="1"/>
  <c r="D271" i="5" s="1"/>
  <c r="N91" i="171"/>
  <c r="N93" i="171" s="1"/>
  <c r="D156" i="5" s="1"/>
  <c r="N87" i="311"/>
  <c r="N89" i="311" s="1"/>
  <c r="D267" i="5" s="1"/>
  <c r="N86" i="60"/>
  <c r="N88" i="60" s="1"/>
  <c r="D51" i="5" s="1"/>
  <c r="N91" i="155"/>
  <c r="N93" i="155" s="1"/>
  <c r="D144" i="5" s="1"/>
  <c r="N87" i="239"/>
  <c r="N89" i="239" s="1"/>
  <c r="D199" i="5" s="1"/>
  <c r="N91" i="157"/>
  <c r="N93" i="157" s="1"/>
  <c r="D145" i="5" s="1"/>
  <c r="N93" i="165"/>
  <c r="N95" i="165" s="1"/>
  <c r="D150" i="5" s="1"/>
  <c r="N90" i="189"/>
  <c r="N92" i="189" s="1"/>
  <c r="D169"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<sst xmlns="http://schemas.openxmlformats.org/spreadsheetml/2006/main" count="38539" uniqueCount="2344">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</sst>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7">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7" fillId="25" borderId="6" xfId="1" applyNumberFormat="1" applyFont="1" applyFill="1" applyBorder="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OCAÑA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2" max="2" width="10.42578125" customWidth="1"/>
    <col min="8" max="8" width="83" customWidth="1"/>
    <col min="26" max="26" width="9.71093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6"/>
      <c r="B32" s="666"/>
      <c r="C32" s="666"/>
      <c r="D32" s="666"/>
      <c r="E32" s="666"/>
      <c r="F32" s="666"/>
      <c r="G32" s="666"/>
      <c r="H32" s="666"/>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6"/>
      <c r="B33" s="666"/>
      <c r="C33" s="666"/>
      <c r="D33" s="666"/>
      <c r="E33" s="666"/>
      <c r="F33" s="666"/>
      <c r="G33" s="666"/>
      <c r="H33" s="666"/>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6"/>
      <c r="B34" s="666"/>
      <c r="C34" s="666"/>
      <c r="D34" s="666"/>
      <c r="E34" s="666"/>
      <c r="F34" s="666"/>
      <c r="G34" s="666"/>
      <c r="H34" s="666"/>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6"/>
      <c r="B35" s="666"/>
      <c r="C35" s="666"/>
      <c r="D35" s="666"/>
      <c r="E35" s="666"/>
      <c r="F35" s="666"/>
      <c r="G35" s="666"/>
      <c r="H35" s="666"/>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6"/>
      <c r="B36" s="666"/>
      <c r="C36" s="666"/>
      <c r="D36" s="666"/>
      <c r="E36" s="666"/>
      <c r="F36" s="666"/>
      <c r="G36" s="666"/>
      <c r="H36" s="666"/>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6"/>
      <c r="B37" s="666"/>
      <c r="C37" s="666"/>
      <c r="D37" s="666"/>
      <c r="E37" s="666"/>
      <c r="F37" s="666"/>
      <c r="G37" s="666"/>
      <c r="H37" s="666"/>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6"/>
      <c r="B38" s="666"/>
      <c r="C38" s="666"/>
      <c r="D38" s="666"/>
      <c r="E38" s="666"/>
      <c r="F38" s="666"/>
      <c r="G38" s="666"/>
      <c r="H38" s="666"/>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5.42578125" style="181" customWidth="1"/>
    <col min="5" max="5" width="30" style="202" customWidth="1"/>
    <col min="6" max="7" width="11.42578125" customWidth="1"/>
    <col min="8" max="8" width="1.28515625" customWidth="1"/>
    <col min="10" max="10" width="34.42578125" customWidth="1"/>
  </cols>
  <sheetData>
    <row r="1" spans="1:10" ht="96" customHeight="1" thickTop="1" thickBot="1">
      <c r="A1" s="667" t="s">
        <v>1849</v>
      </c>
      <c r="B1" s="668"/>
      <c r="C1" s="668"/>
      <c r="D1" s="669"/>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3501178.4175334685</v>
      </c>
      <c r="G3" t="s">
        <v>980</v>
      </c>
      <c r="J3" s="1"/>
    </row>
    <row r="4" spans="1:10" ht="54" thickTop="1" thickBot="1">
      <c r="A4" s="131" t="s">
        <v>985</v>
      </c>
      <c r="B4" s="132" t="s">
        <v>1169</v>
      </c>
      <c r="C4" s="130" t="s">
        <v>984</v>
      </c>
      <c r="D4" s="177">
        <f>VLOOKUP('200.2'!A88,'200.2'!A37:N108,14,FALSE)</f>
        <v>251282.77836088114</v>
      </c>
      <c r="J4" s="1"/>
    </row>
    <row r="5" spans="1:10" ht="54" thickTop="1" thickBot="1">
      <c r="A5" s="131" t="s">
        <v>986</v>
      </c>
      <c r="B5" s="132" t="s">
        <v>1170</v>
      </c>
      <c r="C5" s="133" t="s">
        <v>987</v>
      </c>
      <c r="D5" s="177">
        <f>VLOOKUP('201.1'!A88,'201.1'!A38:N109,14,FALSE)</f>
        <v>179826.74675428087</v>
      </c>
    </row>
    <row r="6" spans="1:10" ht="54" thickTop="1" thickBot="1">
      <c r="A6" s="131" t="s">
        <v>988</v>
      </c>
      <c r="B6" s="132" t="s">
        <v>1171</v>
      </c>
      <c r="C6" s="133" t="s">
        <v>987</v>
      </c>
      <c r="D6" s="177">
        <f>VLOOKUP('201.2'!A88,'201.2'!A39:N110,14,FALSE)</f>
        <v>195104.79742237256</v>
      </c>
    </row>
    <row r="7" spans="1:10" ht="70.5" customHeight="1" thickTop="1" thickBot="1">
      <c r="A7" s="131" t="s">
        <v>989</v>
      </c>
      <c r="B7" s="132" t="s">
        <v>1172</v>
      </c>
      <c r="C7" s="133" t="s">
        <v>987</v>
      </c>
      <c r="D7" s="177">
        <f>VLOOKUP('201.3'!A88,'201.3'!A40:N111,14,FALSE)</f>
        <v>44441.759407302256</v>
      </c>
    </row>
    <row r="8" spans="1:10" ht="54" thickTop="1" thickBot="1">
      <c r="A8" s="131" t="s">
        <v>990</v>
      </c>
      <c r="B8" s="132" t="s">
        <v>1173</v>
      </c>
      <c r="C8" s="133" t="s">
        <v>987</v>
      </c>
      <c r="D8" s="178">
        <f>VLOOKUP('201.4'!A88,'201.4'!A41:N112,14,FALSE)</f>
        <v>74740.924025088374</v>
      </c>
    </row>
    <row r="9" spans="1:10" ht="54" thickTop="1" thickBot="1">
      <c r="A9" s="131" t="s">
        <v>991</v>
      </c>
      <c r="B9" s="132" t="s">
        <v>1170</v>
      </c>
      <c r="C9" s="133" t="s">
        <v>1845</v>
      </c>
      <c r="D9" s="178">
        <f>VLOOKUP('201.5'!A88,'201.5'!A42:N113,14,FALSE)</f>
        <v>179826.74675428087</v>
      </c>
    </row>
    <row r="10" spans="1:10" ht="54" thickTop="1" thickBot="1">
      <c r="A10" s="131" t="s">
        <v>992</v>
      </c>
      <c r="B10" s="132" t="s">
        <v>1171</v>
      </c>
      <c r="C10" s="133" t="s">
        <v>1845</v>
      </c>
      <c r="D10" s="178">
        <f>VLOOKUP('201.6'!A88,'201.6'!A43:N114,14,FALSE)</f>
        <v>195104.79742237256</v>
      </c>
    </row>
    <row r="11" spans="1:10" ht="54" thickTop="1" thickBot="1">
      <c r="A11" s="131" t="s">
        <v>993</v>
      </c>
      <c r="B11" s="132" t="s">
        <v>1171</v>
      </c>
      <c r="C11" s="133" t="s">
        <v>387</v>
      </c>
      <c r="D11" s="178">
        <f>VLOOKUP('201.7'!A88,'201.7'!A44:N115,14,FALSE)</f>
        <v>192194.27059526806</v>
      </c>
    </row>
    <row r="12" spans="1:10" ht="54" thickTop="1" thickBot="1">
      <c r="A12" s="131" t="s">
        <v>994</v>
      </c>
      <c r="B12" s="132" t="s">
        <v>1174</v>
      </c>
      <c r="C12" s="133" t="s">
        <v>233</v>
      </c>
      <c r="D12" s="178">
        <f>VLOOKUP('201.8'!A88,'201.8'!A45:N116,14,FALSE)</f>
        <v>18684.968888896525</v>
      </c>
    </row>
    <row r="13" spans="1:10" ht="54" thickTop="1" thickBot="1">
      <c r="A13" s="131" t="s">
        <v>995</v>
      </c>
      <c r="B13" s="132" t="s">
        <v>1175</v>
      </c>
      <c r="C13" s="133" t="s">
        <v>233</v>
      </c>
      <c r="D13" s="178">
        <f>VLOOKUP('201.9'!A88,'201.9'!A46:N117,14,FALSE)</f>
        <v>18328.830690626368</v>
      </c>
    </row>
    <row r="14" spans="1:10" ht="54" thickTop="1" thickBot="1">
      <c r="A14" s="131" t="s">
        <v>996</v>
      </c>
      <c r="B14" s="132" t="s">
        <v>1176</v>
      </c>
      <c r="C14" s="133" t="s">
        <v>144</v>
      </c>
      <c r="D14" s="178">
        <f>VLOOKUP('201.10'!A88,'201.10'!A47:N118,14,FALSE)</f>
        <v>8298.7085499352997</v>
      </c>
    </row>
    <row r="15" spans="1:10" ht="54" thickTop="1" thickBot="1">
      <c r="A15" s="131" t="s">
        <v>997</v>
      </c>
      <c r="B15" s="132" t="s">
        <v>1177</v>
      </c>
      <c r="C15" s="133" t="s">
        <v>998</v>
      </c>
      <c r="D15" s="178">
        <f>VLOOKUP('201.11'!A88,'201.11'!A48:N119,14,FALSE)</f>
        <v>1340.1067646827146</v>
      </c>
    </row>
    <row r="16" spans="1:10" ht="54" thickTop="1" thickBot="1">
      <c r="A16" s="131" t="s">
        <v>999</v>
      </c>
      <c r="B16" s="132" t="s">
        <v>1178</v>
      </c>
      <c r="C16" s="133" t="s">
        <v>1845</v>
      </c>
      <c r="D16" s="178">
        <f>VLOOKUP('201.12'!A88,'201.12'!A49:N120,14,FALSE)</f>
        <v>125154.88580123719</v>
      </c>
    </row>
    <row r="17" spans="1:4" ht="64.5" thickTop="1" thickBot="1">
      <c r="A17" s="134" t="s">
        <v>1000</v>
      </c>
      <c r="B17" s="135" t="s">
        <v>1179</v>
      </c>
      <c r="C17" s="133" t="s">
        <v>1845</v>
      </c>
      <c r="D17" s="178">
        <f>VLOOKUP('201.13'!A88,'201.13'!A50:N121,14,FALSE)</f>
        <v>102588.03007955913</v>
      </c>
    </row>
    <row r="18" spans="1:4" ht="54" thickTop="1" thickBot="1">
      <c r="A18" s="131" t="s">
        <v>1001</v>
      </c>
      <c r="B18" s="132" t="s">
        <v>1180</v>
      </c>
      <c r="C18" s="133" t="s">
        <v>144</v>
      </c>
      <c r="D18" s="178">
        <f>VLOOKUP('201.14'!A88,'201.14'!A51:N122,14,FALSE)</f>
        <v>38702.463387016229</v>
      </c>
    </row>
    <row r="19" spans="1:4" ht="54" thickTop="1" thickBot="1">
      <c r="A19" s="131" t="s">
        <v>1002</v>
      </c>
      <c r="B19" s="132" t="s">
        <v>1181</v>
      </c>
      <c r="C19" s="133" t="s">
        <v>144</v>
      </c>
      <c r="D19" s="178">
        <f>VLOOKUP('201.15'!A88,'201.15'!A52:N123,14,FALSE)</f>
        <v>47625.41002773511</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87932.323228323672</v>
      </c>
    </row>
    <row r="22" spans="1:4" ht="54" thickTop="1" thickBot="1">
      <c r="A22" s="131" t="s">
        <v>1005</v>
      </c>
      <c r="B22" s="132" t="s">
        <v>1184</v>
      </c>
      <c r="C22" s="133" t="s">
        <v>1845</v>
      </c>
      <c r="D22" s="178">
        <f>VLOOKUP('201.18'!A88,'201.18'!A55:N126,14,FALSE)</f>
        <v>87932.323228323672</v>
      </c>
    </row>
    <row r="23" spans="1:4" ht="54" thickTop="1" thickBot="1">
      <c r="A23" s="131" t="s">
        <v>1006</v>
      </c>
      <c r="B23" s="132" t="s">
        <v>1185</v>
      </c>
      <c r="C23" s="133" t="s">
        <v>144</v>
      </c>
      <c r="D23" s="178">
        <f>VLOOKUP('201.19'!A88,'201.19'!A56:N127,14,FALSE)</f>
        <v>6436.943963482563</v>
      </c>
    </row>
    <row r="24" spans="1:4" ht="54" thickTop="1" thickBot="1">
      <c r="A24" s="131" t="s">
        <v>1007</v>
      </c>
      <c r="B24" s="132" t="s">
        <v>1186</v>
      </c>
      <c r="C24" s="133" t="s">
        <v>144</v>
      </c>
      <c r="D24" s="178">
        <f>VLOOKUP('201.20'!A88,'201.20'!A57:N128,14,FALSE)</f>
        <v>866.18139699223821</v>
      </c>
    </row>
    <row r="25" spans="1:4" ht="54" thickTop="1" thickBot="1">
      <c r="A25" s="131" t="s">
        <v>1008</v>
      </c>
      <c r="B25" s="132" t="s">
        <v>1187</v>
      </c>
      <c r="C25" s="133" t="s">
        <v>144</v>
      </c>
      <c r="D25" s="178">
        <f>VLOOKUP('201.21'!A88,'201.21'!A58:N129,14,FALSE)</f>
        <v>7777.8854089495735</v>
      </c>
    </row>
    <row r="26" spans="1:4" ht="54" thickTop="1" thickBot="1">
      <c r="A26" s="131" t="s">
        <v>1425</v>
      </c>
      <c r="B26" s="132" t="s">
        <v>1413</v>
      </c>
      <c r="C26" s="133" t="s">
        <v>1845</v>
      </c>
      <c r="D26" s="178">
        <f>VLOOKUP('203.1'!A88,'203.1'!A59:N130,14,FALSE)</f>
        <v>954004.32708828012</v>
      </c>
    </row>
    <row r="27" spans="1:4" ht="54" thickTop="1" thickBot="1">
      <c r="A27" s="131" t="s">
        <v>1426</v>
      </c>
      <c r="B27" s="132" t="s">
        <v>1417</v>
      </c>
      <c r="C27" s="133" t="s">
        <v>1845</v>
      </c>
      <c r="D27" s="178">
        <f>VLOOKUP('203.2'!A88,'203.2'!A60:N131,14,FALSE)</f>
        <v>1096902.8928031044</v>
      </c>
    </row>
    <row r="28" spans="1:4" ht="54" thickTop="1" thickBot="1">
      <c r="A28" s="131" t="s">
        <v>1427</v>
      </c>
      <c r="B28" s="132" t="s">
        <v>1418</v>
      </c>
      <c r="C28" s="133" t="s">
        <v>1845</v>
      </c>
      <c r="D28" s="178">
        <f>VLOOKUP('203.3'!A88,'203.3'!A61:N132,14,FALSE)</f>
        <v>1198973.2968851216</v>
      </c>
    </row>
    <row r="29" spans="1:4" ht="54" thickTop="1" thickBot="1">
      <c r="A29" s="131" t="s">
        <v>1428</v>
      </c>
      <c r="B29" s="132" t="s">
        <v>1419</v>
      </c>
      <c r="C29" s="133" t="s">
        <v>1845</v>
      </c>
      <c r="D29" s="178">
        <f>VLOOKUP('203.4'!A88,'203.4'!A62:N133,14,FALSE)</f>
        <v>430114.9303182367</v>
      </c>
    </row>
    <row r="30" spans="1:4" ht="54" thickTop="1" thickBot="1">
      <c r="A30" s="131" t="s">
        <v>1429</v>
      </c>
      <c r="B30" s="132" t="s">
        <v>1420</v>
      </c>
      <c r="C30" s="133" t="s">
        <v>1845</v>
      </c>
      <c r="D30" s="178">
        <f>VLOOKUP('203.5'!A88,'203.5'!A63:N134,14,FALSE)</f>
        <v>496402.60887291498</v>
      </c>
    </row>
    <row r="31" spans="1:4" ht="54" thickTop="1" thickBot="1">
      <c r="A31" s="131" t="s">
        <v>1430</v>
      </c>
      <c r="B31" s="132" t="s">
        <v>1421</v>
      </c>
      <c r="C31" s="133" t="s">
        <v>1845</v>
      </c>
      <c r="D31" s="178">
        <f>VLOOKUP('203.6'!A88,'203.6'!A64:N135,14,FALSE)</f>
        <v>538585.67704407382</v>
      </c>
    </row>
    <row r="32" spans="1:4" ht="54" thickTop="1" thickBot="1">
      <c r="A32" s="131" t="s">
        <v>1431</v>
      </c>
      <c r="B32" s="132" t="s">
        <v>1422</v>
      </c>
      <c r="C32" s="133" t="s">
        <v>1845</v>
      </c>
      <c r="D32" s="178">
        <f>VLOOKUP('203.7'!A88,'203.7'!A65:N136,14,FALSE)</f>
        <v>189982.26801865955</v>
      </c>
    </row>
    <row r="33" spans="1:4" ht="54" thickTop="1" thickBot="1">
      <c r="A33" s="131" t="s">
        <v>1432</v>
      </c>
      <c r="B33" s="132" t="s">
        <v>1871</v>
      </c>
      <c r="C33" s="133" t="s">
        <v>1845</v>
      </c>
      <c r="D33" s="178">
        <f>VLOOKUP('203.8'!A88,'203.8'!A66:N137,14,FALSE)</f>
        <v>321610.59217498399</v>
      </c>
    </row>
    <row r="34" spans="1:4" ht="54" thickTop="1" thickBot="1">
      <c r="A34" s="131" t="s">
        <v>1433</v>
      </c>
      <c r="B34" s="132" t="s">
        <v>1424</v>
      </c>
      <c r="C34" s="133" t="s">
        <v>1845</v>
      </c>
      <c r="D34" s="178">
        <f>VLOOKUP('203.9'!A88,'203.9'!A67:N138,14,FALSE)</f>
        <v>340892.04105397174</v>
      </c>
    </row>
    <row r="35" spans="1:4" ht="54" thickTop="1" thickBot="1">
      <c r="A35" s="131" t="s">
        <v>1434</v>
      </c>
      <c r="B35" s="132" t="s">
        <v>1414</v>
      </c>
      <c r="C35" s="133" t="s">
        <v>1845</v>
      </c>
      <c r="D35" s="178">
        <f>VLOOKUP('203.10'!A88,'203.10'!A68:N139,14,FALSE)</f>
        <v>150583.9157615366</v>
      </c>
    </row>
    <row r="36" spans="1:4" ht="54" thickTop="1" thickBot="1">
      <c r="A36" s="131" t="s">
        <v>1435</v>
      </c>
      <c r="B36" s="132" t="s">
        <v>1415</v>
      </c>
      <c r="C36" s="133" t="s">
        <v>1845</v>
      </c>
      <c r="D36" s="178">
        <f>VLOOKUP('203.11'!A88,'203.11'!A69:N140,14,FALSE)</f>
        <v>242731.93767003415</v>
      </c>
    </row>
    <row r="37" spans="1:4" ht="54" thickTop="1" thickBot="1">
      <c r="A37" s="131" t="s">
        <v>1436</v>
      </c>
      <c r="B37" s="216" t="s">
        <v>1416</v>
      </c>
      <c r="C37" s="133" t="s">
        <v>1845</v>
      </c>
      <c r="D37" s="178">
        <f>VLOOKUP('203.12'!A88,'203.12'!A70:N141,14,FALSE)</f>
        <v>252748.27475002781</v>
      </c>
    </row>
    <row r="38" spans="1:4" ht="54" thickTop="1" thickBot="1">
      <c r="A38" s="131" t="s">
        <v>1009</v>
      </c>
      <c r="B38" s="132" t="s">
        <v>1188</v>
      </c>
      <c r="C38" s="133" t="s">
        <v>387</v>
      </c>
      <c r="D38" s="178">
        <f>VLOOKUP('210.1.1'!A88,'210.1.1'!A71:N142,14,FALSE)</f>
        <v>13518.730781725295</v>
      </c>
    </row>
    <row r="39" spans="1:4" ht="54" thickTop="1" thickBot="1">
      <c r="A39" s="131" t="s">
        <v>1010</v>
      </c>
      <c r="B39" s="132" t="s">
        <v>1189</v>
      </c>
      <c r="C39" s="133" t="s">
        <v>387</v>
      </c>
      <c r="D39" s="178">
        <f>VLOOKUP('210.1.2'!A88,'210.1.2'!A72:N143,14,FALSE)</f>
        <v>4374.3397330204007</v>
      </c>
    </row>
    <row r="40" spans="1:4" ht="54" thickTop="1" thickBot="1">
      <c r="A40" s="131" t="s">
        <v>1011</v>
      </c>
      <c r="B40" s="132" t="s">
        <v>1190</v>
      </c>
      <c r="C40" s="133" t="s">
        <v>387</v>
      </c>
      <c r="D40" s="178">
        <f>VLOOKUP('210.2.1'!A90,'210.2.1'!A73:N144,14,FALSE)</f>
        <v>28379.646258177454</v>
      </c>
    </row>
    <row r="41" spans="1:4" ht="54" thickTop="1" thickBot="1">
      <c r="A41" s="131" t="s">
        <v>1012</v>
      </c>
      <c r="B41" s="132" t="s">
        <v>1191</v>
      </c>
      <c r="C41" s="133" t="s">
        <v>387</v>
      </c>
      <c r="D41" s="178">
        <f>VLOOKUP('210.2.2'!A88,'210.2.2'!A74:N145,14,FALSE)</f>
        <v>13518.730781725295</v>
      </c>
    </row>
    <row r="42" spans="1:4" ht="54" thickTop="1" thickBot="1">
      <c r="A42" s="131" t="s">
        <v>1013</v>
      </c>
      <c r="B42" s="132" t="s">
        <v>1192</v>
      </c>
      <c r="C42" s="133" t="s">
        <v>387</v>
      </c>
      <c r="D42" s="178">
        <f>VLOOKUP('210.2.3'!A91,'210.2.3'!A91:N146,14,FALSE)</f>
        <v>19235.255209472562</v>
      </c>
    </row>
    <row r="43" spans="1:4" ht="54" thickTop="1" thickBot="1">
      <c r="A43" s="131" t="s">
        <v>1014</v>
      </c>
      <c r="B43" s="132" t="s">
        <v>1193</v>
      </c>
      <c r="C43" s="133" t="s">
        <v>387</v>
      </c>
      <c r="D43" s="178">
        <f>VLOOKUP('210.2.4'!A88,'210.2.4'!A88:N147,14,FALSE)</f>
        <v>4374.3397330204007</v>
      </c>
    </row>
    <row r="44" spans="1:4" ht="54" thickTop="1" thickBot="1">
      <c r="A44" s="131" t="s">
        <v>1015</v>
      </c>
      <c r="B44" s="132" t="s">
        <v>1194</v>
      </c>
      <c r="C44" s="133" t="s">
        <v>387</v>
      </c>
      <c r="D44" s="178">
        <f>VLOOKUP('211.1'!A88,'211.1'!A88:N148,14,FALSE)</f>
        <v>9606.7056092009261</v>
      </c>
    </row>
    <row r="45" spans="1:4" ht="54" thickTop="1" thickBot="1">
      <c r="A45" s="131" t="s">
        <v>1016</v>
      </c>
      <c r="B45" s="132" t="s">
        <v>1195</v>
      </c>
      <c r="C45" s="133" t="s">
        <v>387</v>
      </c>
      <c r="D45" s="178">
        <f>VLOOKUP('220.1'!A88,'220.1'!A88:N149,14,FALSE)</f>
        <v>15105.831970544519</v>
      </c>
    </row>
    <row r="46" spans="1:4" ht="54" thickTop="1" thickBot="1">
      <c r="A46" s="131" t="s">
        <v>1017</v>
      </c>
      <c r="B46" s="132" t="s">
        <v>1196</v>
      </c>
      <c r="C46" s="133" t="s">
        <v>387</v>
      </c>
      <c r="D46" s="178">
        <f>VLOOKUP('221.1'!A88,'221.1'!A88:N150,14,FALSE)</f>
        <v>11446.418091211715</v>
      </c>
    </row>
    <row r="47" spans="1:4" ht="54" thickTop="1" thickBot="1">
      <c r="A47" s="131" t="s">
        <v>1018</v>
      </c>
      <c r="B47" s="132" t="s">
        <v>1197</v>
      </c>
      <c r="C47" s="133" t="s">
        <v>387</v>
      </c>
      <c r="D47" s="178">
        <f>VLOOKUP('221.2'!A88,'221.2'!A88:N151,14,FALSE)</f>
        <v>7049.2364648026496</v>
      </c>
    </row>
    <row r="48" spans="1:4" ht="64.5" thickTop="1" thickBot="1">
      <c r="A48" s="131" t="s">
        <v>1441</v>
      </c>
      <c r="B48" s="132" t="s">
        <v>1438</v>
      </c>
      <c r="C48" s="133" t="s">
        <v>233</v>
      </c>
      <c r="D48" s="178">
        <f>VLOOKUP('223.1'!A88,'223.1'!A88:N152,14,FALSE)</f>
        <v>10108.639202621385</v>
      </c>
    </row>
    <row r="49" spans="1:4" ht="54" thickTop="1" thickBot="1">
      <c r="A49" s="131" t="s">
        <v>1442</v>
      </c>
      <c r="B49" s="132" t="s">
        <v>1439</v>
      </c>
      <c r="C49" s="133" t="s">
        <v>233</v>
      </c>
      <c r="D49" s="178">
        <f>VLOOKUP('223.2'!A88,'223.2'!A88:N153,14,FALSE)</f>
        <v>20684.505328595285</v>
      </c>
    </row>
    <row r="50" spans="1:4" ht="54" thickTop="1" thickBot="1">
      <c r="A50" s="131" t="s">
        <v>1443</v>
      </c>
      <c r="B50" s="132" t="s">
        <v>1440</v>
      </c>
      <c r="C50" s="133" t="s">
        <v>387</v>
      </c>
      <c r="D50" s="178">
        <f>VLOOKUP('223.3.1'!A88,'223.3.1'!A88:N154,14,FALSE)</f>
        <v>58537</v>
      </c>
    </row>
    <row r="51" spans="1:4" ht="64.5" thickTop="1" thickBot="1">
      <c r="A51" s="131" t="s">
        <v>1444</v>
      </c>
      <c r="B51" s="132" t="s">
        <v>1446</v>
      </c>
      <c r="C51" s="133" t="s">
        <v>387</v>
      </c>
      <c r="D51" s="178">
        <f>VLOOKUP('223.3.2'!A88,'223.3.2'!A88:N155,14,FALSE)</f>
        <v>123256.7271700128</v>
      </c>
    </row>
    <row r="52" spans="1:4" ht="54" thickTop="1" thickBot="1">
      <c r="A52" s="131" t="s">
        <v>1445</v>
      </c>
      <c r="B52" s="132" t="s">
        <v>1447</v>
      </c>
      <c r="C52" s="133" t="s">
        <v>387</v>
      </c>
      <c r="D52" s="178">
        <f>VLOOKUP('223.3.3'!A88,'223.3.3'!A88:N156,14,FALSE)</f>
        <v>126510.8305624674</v>
      </c>
    </row>
    <row r="53" spans="1:4" ht="54" thickTop="1" thickBot="1">
      <c r="A53" s="137" t="s">
        <v>1019</v>
      </c>
      <c r="B53" s="138" t="s">
        <v>1956</v>
      </c>
      <c r="C53" s="133" t="s">
        <v>233</v>
      </c>
      <c r="D53" s="178">
        <f>VLOOKUP('230.1'!A88,'230.1'!A88:N157,14,FALSE)</f>
        <v>3184.3406978329522</v>
      </c>
    </row>
    <row r="54" spans="1:4" ht="54" thickTop="1" thickBot="1">
      <c r="A54" s="137" t="s">
        <v>1020</v>
      </c>
      <c r="B54" s="138" t="s">
        <v>1198</v>
      </c>
      <c r="C54" s="133" t="s">
        <v>233</v>
      </c>
      <c r="D54" s="178">
        <f>VLOOKUP('231.1'!A88,'231.1'!A88:N159,14,FALSE)</f>
        <v>11725.603889710372</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15721.831499319565</v>
      </c>
    </row>
    <row r="57" spans="1:4" ht="54" thickTop="1" thickBot="1">
      <c r="A57" s="137" t="s">
        <v>1451</v>
      </c>
      <c r="B57" s="138" t="s">
        <v>1452</v>
      </c>
      <c r="C57" s="133" t="s">
        <v>233</v>
      </c>
      <c r="D57" s="178">
        <f>VLOOKUP('233.10'!A88,'233.10'!A88:N162,14,FALSE)</f>
        <v>25947.81347551649</v>
      </c>
    </row>
    <row r="58" spans="1:4" ht="54" thickTop="1" thickBot="1">
      <c r="A58" s="137" t="s">
        <v>1022</v>
      </c>
      <c r="B58" s="138" t="s">
        <v>1453</v>
      </c>
      <c r="C58" s="133" t="s">
        <v>233</v>
      </c>
      <c r="D58" s="178">
        <f>VLOOKUP('234.1'!A88,'234.1'!A88:N163,14,FALSE)</f>
        <v>1056.3297570787522</v>
      </c>
    </row>
    <row r="59" spans="1:4" ht="54" thickTop="1" thickBot="1">
      <c r="A59" s="137" t="s">
        <v>1456</v>
      </c>
      <c r="B59" s="138" t="s">
        <v>1457</v>
      </c>
      <c r="C59" s="133" t="s">
        <v>387</v>
      </c>
      <c r="D59" s="178">
        <f>VLOOKUP('235.1'!A88,'235.1'!A88:N164,14,FALSE)</f>
        <v>59818.018817004217</v>
      </c>
    </row>
    <row r="60" spans="1:4" ht="54" thickTop="1" thickBot="1">
      <c r="A60" s="139" t="s">
        <v>1458</v>
      </c>
      <c r="B60" s="138" t="s">
        <v>1459</v>
      </c>
      <c r="C60" s="133" t="s">
        <v>387</v>
      </c>
      <c r="D60" s="178">
        <f>VLOOKUP('235.10'!A88,'235.10'!A88:N165,14,FALSE)</f>
        <v>15854.002700051504</v>
      </c>
    </row>
    <row r="61" spans="1:4" ht="54" thickTop="1" thickBot="1">
      <c r="A61" s="139" t="s">
        <v>1460</v>
      </c>
      <c r="B61" s="138" t="s">
        <v>1461</v>
      </c>
      <c r="C61" s="133" t="s">
        <v>377</v>
      </c>
      <c r="D61" s="178">
        <f>VLOOKUP('235.11'!A88,'235.11'!A88:N166,14,FALSE)</f>
        <v>549.55020146190896</v>
      </c>
    </row>
    <row r="62" spans="1:4" ht="54" thickTop="1" thickBot="1">
      <c r="A62" s="139" t="s">
        <v>1462</v>
      </c>
      <c r="B62" s="138" t="s">
        <v>1873</v>
      </c>
      <c r="C62" s="133" t="s">
        <v>387</v>
      </c>
      <c r="D62" s="178">
        <f>VLOOKUP('236.1'!A88,'236.1'!A88:N167,14,FALSE)</f>
        <v>103049.30133200774</v>
      </c>
    </row>
    <row r="63" spans="1:4" ht="54" thickTop="1" thickBot="1">
      <c r="A63" s="139" t="s">
        <v>1465</v>
      </c>
      <c r="B63" s="138" t="s">
        <v>1874</v>
      </c>
      <c r="C63" s="133" t="s">
        <v>387</v>
      </c>
      <c r="D63" s="178">
        <f>VLOOKUP('236.10'!A87,'236.10'!A87:N168,14,FALSE)</f>
        <v>15854.002700051504</v>
      </c>
    </row>
    <row r="64" spans="1:4" ht="54" thickTop="1" thickBot="1">
      <c r="A64" s="139" t="s">
        <v>1466</v>
      </c>
      <c r="B64" s="140" t="s">
        <v>1467</v>
      </c>
      <c r="C64" s="174" t="s">
        <v>377</v>
      </c>
      <c r="D64" s="178">
        <f>VLOOKUP('236.11'!A88,'236.11'!A88:N169,14,FALSE)</f>
        <v>1089.9412328994529</v>
      </c>
    </row>
    <row r="65" spans="1:4" ht="54" thickTop="1" thickBot="1">
      <c r="A65" s="137" t="s">
        <v>1023</v>
      </c>
      <c r="B65" s="138" t="s">
        <v>1199</v>
      </c>
      <c r="C65" s="133" t="s">
        <v>233</v>
      </c>
      <c r="D65" s="178">
        <f>VLOOKUP('310.1'!A87,'310.1'!A87:N170,14,FALSE)</f>
        <v>1005.1770763880251</v>
      </c>
    </row>
    <row r="66" spans="1:4" ht="54" thickTop="1" thickBot="1">
      <c r="A66" s="137" t="s">
        <v>1024</v>
      </c>
      <c r="B66" s="138" t="s">
        <v>1200</v>
      </c>
      <c r="C66" s="133" t="s">
        <v>387</v>
      </c>
      <c r="D66" s="178">
        <f>VLOOKUP('311.1'!A87,'311.1'!A87:N171,14,FALSE)</f>
        <v>48731.299064483159</v>
      </c>
    </row>
    <row r="67" spans="1:4" ht="54" thickTop="1" thickBot="1">
      <c r="A67" s="137" t="s">
        <v>1025</v>
      </c>
      <c r="B67" s="138" t="s">
        <v>1201</v>
      </c>
      <c r="C67" s="133" t="s">
        <v>998</v>
      </c>
      <c r="D67" s="178">
        <f>VLOOKUP('312.1'!A88,'312.1'!A88:N172,14,FALSE)</f>
        <v>7482.1707386377975</v>
      </c>
    </row>
    <row r="68" spans="1:4" ht="54" thickTop="1" thickBot="1">
      <c r="A68" s="137" t="s">
        <v>1026</v>
      </c>
      <c r="B68" s="138" t="s">
        <v>1202</v>
      </c>
      <c r="C68" s="133" t="s">
        <v>998</v>
      </c>
      <c r="D68" s="178">
        <f>VLOOKUP('312.2'!A88,'312.2'!A88:N173,14,FALSE)</f>
        <v>3763.8477990687452</v>
      </c>
    </row>
    <row r="69" spans="1:4" ht="54" thickTop="1" thickBot="1">
      <c r="A69" s="137" t="s">
        <v>1027</v>
      </c>
      <c r="B69" s="138" t="s">
        <v>1203</v>
      </c>
      <c r="C69" s="133" t="s">
        <v>1464</v>
      </c>
      <c r="D69" s="178">
        <f>VLOOKUP('312.3'!A87,'312.3'!A87:N174,14,FALSE)</f>
        <v>1407.4883884505705</v>
      </c>
    </row>
    <row r="70" spans="1:4" ht="54" thickTop="1" thickBot="1">
      <c r="A70" s="137" t="s">
        <v>1028</v>
      </c>
      <c r="B70" s="138" t="s">
        <v>1204</v>
      </c>
      <c r="C70" s="133" t="s">
        <v>387</v>
      </c>
      <c r="D70" s="179">
        <f>VLOOKUP('312.4'!A88,'312.4'!A88:N175,14,FALSE)</f>
        <v>48723.537044574849</v>
      </c>
    </row>
    <row r="71" spans="1:4" ht="54" thickTop="1" thickBot="1">
      <c r="A71" s="137" t="s">
        <v>1029</v>
      </c>
      <c r="B71" s="138" t="s">
        <v>1469</v>
      </c>
      <c r="C71" s="133" t="s">
        <v>387</v>
      </c>
      <c r="D71" s="179">
        <f>VLOOKUP('320.1'!A88,'320.1'!A88:N176,14,FALSE)</f>
        <v>123074.24134870867</v>
      </c>
    </row>
    <row r="72" spans="1:4" ht="54" thickTop="1" thickBot="1">
      <c r="A72" s="137" t="s">
        <v>1030</v>
      </c>
      <c r="B72" s="138" t="s">
        <v>1470</v>
      </c>
      <c r="C72" s="133" t="s">
        <v>387</v>
      </c>
      <c r="D72" s="179">
        <f>VLOOKUP('320.2'!A88,'320.2'!A88:N177,14,FALSE)</f>
        <v>123074.24134870867</v>
      </c>
    </row>
    <row r="73" spans="1:4" ht="54" thickTop="1" thickBot="1">
      <c r="A73" s="137" t="s">
        <v>1473</v>
      </c>
      <c r="B73" s="138" t="s">
        <v>1474</v>
      </c>
      <c r="C73" s="133" t="s">
        <v>387</v>
      </c>
      <c r="D73" s="179">
        <f>VLOOKUP('320.3'!A88,'320.3'!A88:N178,14,FALSE)</f>
        <v>123074.24134870867</v>
      </c>
    </row>
    <row r="74" spans="1:4" ht="54" thickTop="1" thickBot="1">
      <c r="A74" s="137" t="s">
        <v>1475</v>
      </c>
      <c r="B74" s="138" t="s">
        <v>1476</v>
      </c>
      <c r="C74" s="133" t="s">
        <v>387</v>
      </c>
      <c r="D74" s="179">
        <f>VLOOKUP('320.4'!A88,'320.4'!A88:N179,14,FALSE)</f>
        <v>140842.39425270417</v>
      </c>
    </row>
    <row r="75" spans="1:4" ht="54" thickTop="1" thickBot="1">
      <c r="A75" s="137" t="s">
        <v>1477</v>
      </c>
      <c r="B75" s="138" t="s">
        <v>1478</v>
      </c>
      <c r="C75" s="133" t="s">
        <v>387</v>
      </c>
      <c r="D75" s="179">
        <f>VLOOKUP('320.5'!A88,'320.5'!A88:N180,14,FALSE)</f>
        <v>140842.39425270417</v>
      </c>
    </row>
    <row r="76" spans="1:4" ht="54" thickTop="1" thickBot="1">
      <c r="A76" s="137" t="s">
        <v>1479</v>
      </c>
      <c r="B76" s="138" t="s">
        <v>1480</v>
      </c>
      <c r="C76" s="133" t="s">
        <v>387</v>
      </c>
      <c r="D76" s="179">
        <f>VLOOKUP('320.6'!A88,'320.6'!A88:N181,14,FALSE)</f>
        <v>140842.39425270417</v>
      </c>
    </row>
    <row r="77" spans="1:4" ht="54" thickTop="1" thickBot="1">
      <c r="A77" s="137" t="s">
        <v>1031</v>
      </c>
      <c r="B77" s="138" t="s">
        <v>1481</v>
      </c>
      <c r="C77" s="133" t="s">
        <v>387</v>
      </c>
      <c r="D77" s="179">
        <f>VLOOKUP('330.1'!A88,'330.1'!A88:N182,14,FALSE)</f>
        <v>105366.45157380255</v>
      </c>
    </row>
    <row r="78" spans="1:4" ht="54" thickTop="1" thickBot="1">
      <c r="A78" s="139" t="s">
        <v>1032</v>
      </c>
      <c r="B78" s="138" t="s">
        <v>1482</v>
      </c>
      <c r="C78" s="133" t="s">
        <v>387</v>
      </c>
      <c r="D78" s="179">
        <f>VLOOKUP('330.2'!A88,'330.1'!A88:N183,14,FALSE)</f>
        <v>105366.45157380255</v>
      </c>
    </row>
    <row r="79" spans="1:4" ht="54" thickTop="1" thickBot="1">
      <c r="A79" s="139" t="s">
        <v>1483</v>
      </c>
      <c r="B79" s="140" t="s">
        <v>1484</v>
      </c>
      <c r="C79" s="133" t="s">
        <v>387</v>
      </c>
      <c r="D79" s="179">
        <f>VLOOKUP('330.3'!A88,'330.3'!A88:N184,14,FALSE)</f>
        <v>126458.50887686145</v>
      </c>
    </row>
    <row r="80" spans="1:4" ht="54" thickTop="1" thickBot="1">
      <c r="A80" s="139" t="s">
        <v>1485</v>
      </c>
      <c r="B80" s="140" t="s">
        <v>1486</v>
      </c>
      <c r="C80" s="133" t="s">
        <v>387</v>
      </c>
      <c r="D80" s="179">
        <f>VLOOKUP('330.4'!A88,'330.4'!A88:N185,14,FALSE)</f>
        <v>123134.60447779804</v>
      </c>
    </row>
    <row r="81" spans="1:4" ht="54" thickTop="1" thickBot="1">
      <c r="A81" s="139" t="s">
        <v>1487</v>
      </c>
      <c r="B81" s="140" t="s">
        <v>1488</v>
      </c>
      <c r="C81" s="133" t="s">
        <v>387</v>
      </c>
      <c r="D81" s="179">
        <f>VLOOKUP('330.5'!A88,'330.5'!A88:N186,14,FALSE)</f>
        <v>144226.66178085696</v>
      </c>
    </row>
    <row r="82" spans="1:4" ht="54" thickTop="1" thickBot="1">
      <c r="A82" s="139" t="s">
        <v>1489</v>
      </c>
      <c r="B82" s="140" t="s">
        <v>1490</v>
      </c>
      <c r="C82" s="133" t="s">
        <v>387</v>
      </c>
      <c r="D82" s="179">
        <f>VLOOKUP('330.6'!A88,'330.6'!A88:N187,14,FALSE)</f>
        <v>144226.66178085696</v>
      </c>
    </row>
    <row r="83" spans="1:4" ht="54" thickTop="1" thickBot="1">
      <c r="A83" s="137" t="s">
        <v>1033</v>
      </c>
      <c r="B83" s="138" t="s">
        <v>1491</v>
      </c>
      <c r="C83" s="133" t="s">
        <v>387</v>
      </c>
      <c r="D83" s="179">
        <f>VLOOKUP('340.1'!A88,'340.1'!A88:N188,14,FALSE)</f>
        <v>105763.32589499677</v>
      </c>
    </row>
    <row r="84" spans="1:4" ht="54" thickTop="1" thickBot="1">
      <c r="A84" s="137" t="s">
        <v>1034</v>
      </c>
      <c r="B84" s="138" t="s">
        <v>1492</v>
      </c>
      <c r="C84" s="133" t="s">
        <v>387</v>
      </c>
      <c r="D84" s="179">
        <f>VLOOKUP('340.2'!A88,'340.2'!A88:N190,14,FALSE)</f>
        <v>126044.15022486108</v>
      </c>
    </row>
    <row r="85" spans="1:4" ht="54" thickTop="1" thickBot="1">
      <c r="A85" s="137" t="s">
        <v>1035</v>
      </c>
      <c r="B85" s="138" t="s">
        <v>1493</v>
      </c>
      <c r="C85" s="133" t="s">
        <v>387</v>
      </c>
      <c r="D85" s="179">
        <f>VLOOKUP('340.3'!A88,'340.3'!A88:N191,14,FALSE)</f>
        <v>126044.15022486108</v>
      </c>
    </row>
    <row r="86" spans="1:4" ht="54" thickTop="1" thickBot="1">
      <c r="A86" s="137" t="s">
        <v>1494</v>
      </c>
      <c r="B86" s="138" t="s">
        <v>2021</v>
      </c>
      <c r="C86" s="133" t="s">
        <v>387</v>
      </c>
      <c r="D86" s="179">
        <f>VLOOKUP('350.1'!A88,'350.1'!A88:N192,14,FALSE)</f>
        <v>152639.31043744163</v>
      </c>
    </row>
    <row r="87" spans="1:4" ht="54" thickTop="1" thickBot="1">
      <c r="A87" s="195" t="s">
        <v>1495</v>
      </c>
      <c r="B87" s="138" t="s">
        <v>2022</v>
      </c>
      <c r="C87" s="133" t="s">
        <v>387</v>
      </c>
      <c r="D87" s="179">
        <f>VLOOKUP('350.2'!A88,'350.2'!A88:N193,14,FALSE)</f>
        <v>173731.36774050054</v>
      </c>
    </row>
    <row r="88" spans="1:4" ht="54" thickTop="1" thickBot="1">
      <c r="A88" s="139" t="s">
        <v>1496</v>
      </c>
      <c r="B88" s="140" t="s">
        <v>1497</v>
      </c>
      <c r="C88" s="133" t="s">
        <v>387</v>
      </c>
      <c r="D88" s="179">
        <f>VLOOKUP('350.3'!A88,'350.3'!A88:N194,14,FALSE)</f>
        <v>152639.31043744163</v>
      </c>
    </row>
    <row r="89" spans="1:4" ht="54" thickTop="1" thickBot="1">
      <c r="A89" s="137" t="s">
        <v>1498</v>
      </c>
      <c r="B89" s="138" t="s">
        <v>1499</v>
      </c>
      <c r="C89" s="133" t="s">
        <v>387</v>
      </c>
      <c r="D89" s="179">
        <f>VLOOKUP('350.4'!A88,'350.4'!A88:N195,14,FALSE)</f>
        <v>173731.36774050054</v>
      </c>
    </row>
    <row r="90" spans="1:4" ht="54" thickTop="1" thickBot="1">
      <c r="A90" s="139" t="s">
        <v>1500</v>
      </c>
      <c r="B90" s="140" t="s">
        <v>1501</v>
      </c>
      <c r="C90" s="133" t="s">
        <v>387</v>
      </c>
      <c r="D90" s="179">
        <f>VLOOKUP('350.10'!A88,'350.10'!A88:N196,14,FALSE)</f>
        <v>103179.79230586985</v>
      </c>
    </row>
    <row r="91" spans="1:4" ht="54" thickTop="1" thickBot="1">
      <c r="A91" s="139" t="s">
        <v>1502</v>
      </c>
      <c r="B91" s="140" t="s">
        <v>1503</v>
      </c>
      <c r="C91" s="133" t="s">
        <v>387</v>
      </c>
      <c r="D91" s="179">
        <f>VLOOKUP('350.11'!A88,'350.11'!A88:N197,14,FALSE)</f>
        <v>124271.84960892875</v>
      </c>
    </row>
    <row r="92" spans="1:4" ht="54" thickTop="1" thickBot="1">
      <c r="A92" s="139" t="s">
        <v>1504</v>
      </c>
      <c r="B92" s="140" t="s">
        <v>1505</v>
      </c>
      <c r="C92" s="133" t="s">
        <v>387</v>
      </c>
      <c r="D92" s="179">
        <f>VLOOKUP('350.12'!A88,'350.12'!A88:N198,14,FALSE)</f>
        <v>103179.79230586985</v>
      </c>
    </row>
    <row r="93" spans="1:4" ht="54" thickTop="1" thickBot="1">
      <c r="A93" s="139" t="s">
        <v>1506</v>
      </c>
      <c r="B93" s="140" t="s">
        <v>1507</v>
      </c>
      <c r="C93" s="133" t="s">
        <v>387</v>
      </c>
      <c r="D93" s="179">
        <f>VLOOKUP('350.13'!A88,'350.13'!A88:N199,14,FALSE)</f>
        <v>124271.84960892875</v>
      </c>
    </row>
    <row r="94" spans="1:4" ht="54" thickTop="1" thickBot="1">
      <c r="A94" s="137" t="s">
        <v>1508</v>
      </c>
      <c r="B94" s="138" t="s">
        <v>1509</v>
      </c>
      <c r="C94" s="133" t="s">
        <v>998</v>
      </c>
      <c r="D94" s="179">
        <f>VLOOKUP('350.14'!A88,'350.14'!A88:N200,14,FALSE)</f>
        <v>549.55020146190896</v>
      </c>
    </row>
    <row r="95" spans="1:4" ht="54" thickTop="1" thickBot="1">
      <c r="A95" s="139" t="s">
        <v>1510</v>
      </c>
      <c r="B95" s="140" t="s">
        <v>1511</v>
      </c>
      <c r="C95" s="133" t="s">
        <v>387</v>
      </c>
      <c r="D95" s="179">
        <f>VLOOKUP('351.1'!A88,'351.1'!A88:N201,14,FALSE)</f>
        <v>173731.36774050054</v>
      </c>
    </row>
    <row r="96" spans="1:4" ht="54" thickTop="1" thickBot="1">
      <c r="A96" s="139" t="s">
        <v>1512</v>
      </c>
      <c r="B96" s="140" t="s">
        <v>1513</v>
      </c>
      <c r="C96" s="133" t="s">
        <v>387</v>
      </c>
      <c r="D96" s="179">
        <f>VLOOKUP('351.2'!A88,'351.2'!A88:N202,14,FALSE)</f>
        <v>173731.36774050054</v>
      </c>
    </row>
    <row r="97" spans="1:4" ht="54" thickTop="1" thickBot="1">
      <c r="A97" s="139" t="s">
        <v>1514</v>
      </c>
      <c r="B97" s="140" t="s">
        <v>1515</v>
      </c>
      <c r="C97" s="133" t="s">
        <v>387</v>
      </c>
      <c r="D97" s="179">
        <f>VLOOKUP('351.10'!A88,'351.10'!A88:N203,14,FALSE)</f>
        <v>124271.84960892875</v>
      </c>
    </row>
    <row r="98" spans="1:4" ht="54" thickTop="1" thickBot="1">
      <c r="A98" s="139" t="s">
        <v>1516</v>
      </c>
      <c r="B98" s="140" t="s">
        <v>1517</v>
      </c>
      <c r="C98" s="133" t="s">
        <v>387</v>
      </c>
      <c r="D98" s="179">
        <f>VLOOKUP('351.11'!A88,'351.11'!A88:N204,14,FALSE)</f>
        <v>124271.84960892875</v>
      </c>
    </row>
    <row r="99" spans="1:4" ht="54" thickTop="1" thickBot="1">
      <c r="A99" s="139" t="s">
        <v>1518</v>
      </c>
      <c r="B99" s="140" t="s">
        <v>1519</v>
      </c>
      <c r="C99" s="133" t="s">
        <v>998</v>
      </c>
      <c r="D99" s="179">
        <f>VLOOKUP('351.12'!A88,'351.12'!A88:N205,14,FALSE)</f>
        <v>549.55020146190896</v>
      </c>
    </row>
    <row r="100" spans="1:4" ht="54" thickTop="1" thickBot="1">
      <c r="A100" s="139" t="s">
        <v>1522</v>
      </c>
      <c r="B100" s="140" t="s">
        <v>1520</v>
      </c>
      <c r="C100" s="133" t="s">
        <v>998</v>
      </c>
      <c r="D100" s="179">
        <f>VLOOKUP('410.1'!A88,'410.1'!A88:N206,14,FALSE)</f>
        <v>12158.713661159898</v>
      </c>
    </row>
    <row r="101" spans="1:4" ht="54" thickTop="1" thickBot="1">
      <c r="A101" s="139" t="s">
        <v>1523</v>
      </c>
      <c r="B101" s="140" t="s">
        <v>1521</v>
      </c>
      <c r="C101" s="133" t="s">
        <v>998</v>
      </c>
      <c r="D101" s="179">
        <f>VLOOKUP('410.2'!A88,'410.2'!A88:N207,14,FALSE)</f>
        <v>1762.3511319651154</v>
      </c>
    </row>
    <row r="102" spans="1:4" ht="54" thickTop="1" thickBot="1">
      <c r="A102" s="139" t="s">
        <v>1525</v>
      </c>
      <c r="B102" s="140" t="s">
        <v>1524</v>
      </c>
      <c r="C102" s="133" t="s">
        <v>377</v>
      </c>
      <c r="D102" s="179">
        <f>VLOOKUP('410.3'!A88,'410.3'!A88:N208,14,FALSE)</f>
        <v>1961.8942192190152</v>
      </c>
    </row>
    <row r="103" spans="1:4" ht="54" thickTop="1" thickBot="1">
      <c r="A103" s="139" t="s">
        <v>1527</v>
      </c>
      <c r="B103" s="140" t="s">
        <v>1526</v>
      </c>
      <c r="C103" s="133" t="s">
        <v>1464</v>
      </c>
      <c r="D103" s="179">
        <f>VLOOKUP('411.1'!A88,'411.1'!A88:N209,14,FALSE)</f>
        <v>2263.7240990988635</v>
      </c>
    </row>
    <row r="104" spans="1:4" ht="54" thickTop="1" thickBot="1">
      <c r="A104" s="137" t="s">
        <v>1036</v>
      </c>
      <c r="B104" s="138" t="s">
        <v>1958</v>
      </c>
      <c r="C104" s="133" t="s">
        <v>1464</v>
      </c>
      <c r="D104" s="179">
        <f>VLOOKUP('411.2'!A88,'411.2'!A88:N210,14,FALSE)</f>
        <v>2718.2847973449384</v>
      </c>
    </row>
    <row r="105" spans="1:4" ht="54" thickTop="1" thickBot="1">
      <c r="A105" s="137" t="s">
        <v>1037</v>
      </c>
      <c r="B105" s="138" t="s">
        <v>2054</v>
      </c>
      <c r="C105" s="133" t="s">
        <v>1464</v>
      </c>
      <c r="D105" s="179">
        <f>VLOOKUP('411.3'!A88,'411.3'!A88:N211,14,FALSE)</f>
        <v>2347.5657323988216</v>
      </c>
    </row>
    <row r="106" spans="1:4" ht="54" thickTop="1" thickBot="1">
      <c r="A106" s="137" t="s">
        <v>1528</v>
      </c>
      <c r="B106" s="138" t="s">
        <v>2055</v>
      </c>
      <c r="C106" s="133" t="s">
        <v>1464</v>
      </c>
      <c r="D106" s="179">
        <f>VLOOKUP('411.4'!A88,'411.4'!A88:N212,14,FALSE)</f>
        <v>2263.7240990988635</v>
      </c>
    </row>
    <row r="107" spans="1:4" ht="54" thickTop="1" thickBot="1">
      <c r="A107" s="137" t="s">
        <v>1535</v>
      </c>
      <c r="B107" s="191" t="s">
        <v>1606</v>
      </c>
      <c r="C107" s="133" t="s">
        <v>998</v>
      </c>
      <c r="D107" s="179">
        <f>VLOOKUP('413.1'!A88,'413.1'!A88:N213,14,FALSE)</f>
        <v>3293.219947598971</v>
      </c>
    </row>
    <row r="108" spans="1:4" ht="54" thickTop="1" thickBot="1">
      <c r="A108" s="137" t="s">
        <v>1537</v>
      </c>
      <c r="B108" s="138" t="s">
        <v>1607</v>
      </c>
      <c r="C108" s="133" t="s">
        <v>998</v>
      </c>
      <c r="D108" s="179">
        <f>VLOOKUP('413.2'!A88,'413.2'!A88:N214,14,FALSE)</f>
        <v>3642.7465189645</v>
      </c>
    </row>
    <row r="109" spans="1:4" ht="54" thickTop="1" thickBot="1">
      <c r="A109" s="137" t="s">
        <v>1539</v>
      </c>
      <c r="B109" s="138" t="s">
        <v>1608</v>
      </c>
      <c r="C109" s="133" t="s">
        <v>998</v>
      </c>
      <c r="D109" s="179">
        <f>VLOOKUP('413.3'!A88,'413.3'!A88:N215,14,FALSE)</f>
        <v>3653.4604793143963</v>
      </c>
    </row>
    <row r="110" spans="1:4" ht="54" thickTop="1" thickBot="1">
      <c r="A110" s="137" t="s">
        <v>1038</v>
      </c>
      <c r="B110" s="138" t="s">
        <v>1205</v>
      </c>
      <c r="C110" s="133" t="s">
        <v>998</v>
      </c>
      <c r="D110" s="179">
        <f>VLOOKUP('414.1'!A88,'414.1'!A88:N216,14,FALSE)</f>
        <v>3323.1490817271147</v>
      </c>
    </row>
    <row r="111" spans="1:4" ht="54" thickTop="1" thickBot="1">
      <c r="A111" s="137" t="s">
        <v>1039</v>
      </c>
      <c r="B111" s="138" t="s">
        <v>1959</v>
      </c>
      <c r="C111" s="133" t="s">
        <v>998</v>
      </c>
      <c r="D111" s="179">
        <f>VLOOKUP('414.2'!A88,'414.2'!A88:N217,14,FALSE)</f>
        <v>3358.8622828934335</v>
      </c>
    </row>
    <row r="112" spans="1:4" ht="54" thickTop="1" thickBot="1">
      <c r="A112" s="137" t="s">
        <v>1040</v>
      </c>
      <c r="B112" s="138" t="s">
        <v>1960</v>
      </c>
      <c r="C112" s="133" t="s">
        <v>998</v>
      </c>
      <c r="D112" s="179">
        <f>VLOOKUP('414.3'!A88,'414.3'!A88:N218,14,FALSE)</f>
        <v>3358.8622828934335</v>
      </c>
    </row>
    <row r="113" spans="1:4" ht="54" thickTop="1" thickBot="1">
      <c r="A113" s="137" t="s">
        <v>1041</v>
      </c>
      <c r="B113" s="138" t="s">
        <v>1206</v>
      </c>
      <c r="C113" s="133" t="s">
        <v>998</v>
      </c>
      <c r="D113" s="179">
        <f>VLOOKUP('414.4'!A88,'414.4'!A88:N219,14,FALSE)</f>
        <v>3394.692827435013</v>
      </c>
    </row>
    <row r="114" spans="1:4" ht="54" thickTop="1" thickBot="1">
      <c r="A114" s="137" t="s">
        <v>1042</v>
      </c>
      <c r="B114" s="138" t="s">
        <v>1207</v>
      </c>
      <c r="C114" s="133" t="s">
        <v>998</v>
      </c>
      <c r="D114" s="179">
        <f>VLOOKUP('414.5'!A88,'414.5'!A88:N220,14,FALSE)</f>
        <v>3602.1865262113233</v>
      </c>
    </row>
    <row r="115" spans="1:4" ht="54" thickTop="1" thickBot="1">
      <c r="A115" s="137" t="s">
        <v>1546</v>
      </c>
      <c r="B115" s="138" t="s">
        <v>2056</v>
      </c>
      <c r="C115" s="133" t="s">
        <v>998</v>
      </c>
      <c r="D115" s="179">
        <f>VLOOKUP('414.6'!A88,'414.6'!A88:N221,14,FALSE)</f>
        <v>4764.6512241749961</v>
      </c>
    </row>
    <row r="116" spans="1:4" ht="54" thickTop="1" thickBot="1">
      <c r="A116" s="137" t="s">
        <v>1043</v>
      </c>
      <c r="B116" s="138" t="s">
        <v>1961</v>
      </c>
      <c r="C116" s="133" t="s">
        <v>1464</v>
      </c>
      <c r="D116" s="179">
        <f>VLOOKUP('415.1'!A88,'415.1'!A88:N222,14,FALSE)</f>
        <v>2682.9322655986525</v>
      </c>
    </row>
    <row r="117" spans="1:4" ht="54" thickTop="1" thickBot="1">
      <c r="A117" s="137" t="s">
        <v>1044</v>
      </c>
      <c r="B117" s="138" t="s">
        <v>2058</v>
      </c>
      <c r="C117" s="133" t="s">
        <v>233</v>
      </c>
      <c r="D117" s="179">
        <f>VLOOKUP('420.1'!A87,'420.1'!A87:N223,14,FALSE)</f>
        <v>1855.4165564310308</v>
      </c>
    </row>
    <row r="118" spans="1:4" ht="54" thickTop="1" thickBot="1">
      <c r="A118" s="137" t="s">
        <v>1045</v>
      </c>
      <c r="B118" s="138" t="s">
        <v>2057</v>
      </c>
      <c r="C118" s="142" t="s">
        <v>233</v>
      </c>
      <c r="D118" s="179">
        <f>VLOOKUP('420.2 '!A88,'420.2 '!A59:N107,14,FALSE)</f>
        <v>2045.2077678003454</v>
      </c>
    </row>
    <row r="119" spans="1:4" ht="54" thickTop="1" thickBot="1">
      <c r="A119" s="137" t="s">
        <v>1551</v>
      </c>
      <c r="B119" s="138" t="s">
        <v>1552</v>
      </c>
      <c r="C119" s="133" t="s">
        <v>233</v>
      </c>
      <c r="D119" s="179">
        <f>VLOOKUP('420.3'!A88,'420.3'!A88:N225,14,FALSE)</f>
        <v>4235.9193642844184</v>
      </c>
    </row>
    <row r="120" spans="1:4" ht="54" thickTop="1" thickBot="1">
      <c r="A120" s="137" t="s">
        <v>1046</v>
      </c>
      <c r="B120" s="138" t="s">
        <v>1208</v>
      </c>
      <c r="C120" s="133" t="s">
        <v>233</v>
      </c>
      <c r="D120" s="179">
        <f>VLOOKUP('421.1'!A88,'421.1'!A88:N226,14,FALSE)</f>
        <v>1184.5710691816021</v>
      </c>
    </row>
    <row r="121" spans="1:4" ht="54" thickTop="1" thickBot="1">
      <c r="A121" s="137" t="s">
        <v>1047</v>
      </c>
      <c r="B121" s="138" t="s">
        <v>1209</v>
      </c>
      <c r="C121" s="133" t="s">
        <v>233</v>
      </c>
      <c r="D121" s="179">
        <f>VLOOKUP('421.2'!A88,'421.2'!A88:N227,14,FALSE)</f>
        <v>1650.0045548461344</v>
      </c>
    </row>
    <row r="122" spans="1:4" ht="54" thickTop="1" thickBot="1">
      <c r="A122" s="137" t="s">
        <v>1048</v>
      </c>
      <c r="B122" s="138" t="s">
        <v>1962</v>
      </c>
      <c r="C122" s="133" t="s">
        <v>233</v>
      </c>
      <c r="D122" s="179">
        <f>VLOOKUP('421.3'!A88,'421.3'!A88:N228,14,FALSE)</f>
        <v>1499.0896149062098</v>
      </c>
    </row>
    <row r="123" spans="1:4" ht="54" thickTop="1" thickBot="1">
      <c r="A123" s="137" t="s">
        <v>1049</v>
      </c>
      <c r="B123" s="138" t="s">
        <v>1963</v>
      </c>
      <c r="C123" s="133" t="s">
        <v>233</v>
      </c>
      <c r="D123" s="179">
        <f>VLOOKUP('421.4'!A88,'421.4'!A88:N229,14,FALSE)</f>
        <v>1725.4620248160963</v>
      </c>
    </row>
    <row r="124" spans="1:4" ht="54" thickTop="1" thickBot="1">
      <c r="A124" s="137" t="s">
        <v>1556</v>
      </c>
      <c r="B124" s="140" t="s">
        <v>1557</v>
      </c>
      <c r="C124" s="133" t="s">
        <v>233</v>
      </c>
      <c r="D124" s="179">
        <f>VLOOKUP('430.1.1'!A87,'430.1.1'!A87:N230,14,FALSE)</f>
        <v>7850.3450462171013</v>
      </c>
    </row>
    <row r="125" spans="1:4" ht="54" thickTop="1" thickBot="1">
      <c r="A125" s="137" t="s">
        <v>1558</v>
      </c>
      <c r="B125" s="138" t="s">
        <v>1559</v>
      </c>
      <c r="C125" s="133" t="s">
        <v>233</v>
      </c>
      <c r="D125" s="179">
        <f>VLOOKUP('430.1.2'!A88,'430.1.2'!A88:N231,14,FALSE)</f>
        <v>6415.345735795192</v>
      </c>
    </row>
    <row r="126" spans="1:4" ht="54" thickTop="1" thickBot="1">
      <c r="A126" s="137" t="s">
        <v>1560</v>
      </c>
      <c r="B126" s="138" t="s">
        <v>1609</v>
      </c>
      <c r="C126" s="133" t="s">
        <v>233</v>
      </c>
      <c r="D126" s="179">
        <f>VLOOKUP('430.2.1'!A88,'430.2.1'!A88:N232,14,FALSE)</f>
        <v>7850.3450462171013</v>
      </c>
    </row>
    <row r="127" spans="1:4" ht="54" thickTop="1" thickBot="1">
      <c r="A127" s="137" t="s">
        <v>1562</v>
      </c>
      <c r="B127" s="138" t="s">
        <v>1610</v>
      </c>
      <c r="C127" s="133" t="s">
        <v>233</v>
      </c>
      <c r="D127" s="179">
        <f>VLOOKUP('430.2.2'!A88,'430.2.2'!A88:N233,14,FALSE)</f>
        <v>6415.345735795192</v>
      </c>
    </row>
    <row r="128" spans="1:4" ht="54" thickTop="1" thickBot="1">
      <c r="A128" s="137" t="s">
        <v>1563</v>
      </c>
      <c r="B128" s="138" t="s">
        <v>1611</v>
      </c>
      <c r="C128" s="133" t="s">
        <v>233</v>
      </c>
      <c r="D128" s="179">
        <f>VLOOKUP('431.1.1'!A88,'431.1.1'!A88:N234,14,FALSE)</f>
        <v>15926.513666331011</v>
      </c>
    </row>
    <row r="129" spans="1:4" ht="54" thickTop="1" thickBot="1">
      <c r="A129" s="137" t="s">
        <v>1565</v>
      </c>
      <c r="B129" s="138" t="s">
        <v>1612</v>
      </c>
      <c r="C129" s="133" t="s">
        <v>233</v>
      </c>
      <c r="D129" s="179">
        <f>VLOOKUP('431.1.2'!A88,'431.1.2'!A88:N235,14,FALSE)</f>
        <v>12601.851301023169</v>
      </c>
    </row>
    <row r="130" spans="1:4" ht="54" thickTop="1" thickBot="1">
      <c r="A130" s="137" t="s">
        <v>1568</v>
      </c>
      <c r="B130" s="138" t="s">
        <v>1613</v>
      </c>
      <c r="C130" s="133" t="s">
        <v>233</v>
      </c>
      <c r="D130" s="179">
        <f>VLOOKUP('431.2.1'!A88,'431.2.1'!A88:N236,14,FALSE)</f>
        <v>16637.490716714656</v>
      </c>
    </row>
    <row r="131" spans="1:4" ht="54" thickTop="1" thickBot="1">
      <c r="A131" s="137" t="s">
        <v>1569</v>
      </c>
      <c r="B131" s="138" t="s">
        <v>1614</v>
      </c>
      <c r="C131" s="133" t="s">
        <v>233</v>
      </c>
      <c r="D131" s="179">
        <f>VLOOKUP('431.2.2'!A88,'431.2.2'!A88:N237,14,FALSE)</f>
        <v>13145.1450848069</v>
      </c>
    </row>
    <row r="132" spans="1:4" ht="54" thickTop="1" thickBot="1">
      <c r="A132" s="137" t="s">
        <v>1050</v>
      </c>
      <c r="B132" s="138" t="s">
        <v>1210</v>
      </c>
      <c r="C132" s="133" t="s">
        <v>233</v>
      </c>
      <c r="D132" s="179">
        <f>VLOOKUP('432.1'!A88,'432.1'!A88:N238,14,FALSE)</f>
        <v>4748.6051072836235</v>
      </c>
    </row>
    <row r="133" spans="1:4" ht="54" thickTop="1" thickBot="1">
      <c r="A133" s="137" t="s">
        <v>1051</v>
      </c>
      <c r="B133" s="138" t="s">
        <v>1964</v>
      </c>
      <c r="C133" s="133" t="s">
        <v>233</v>
      </c>
      <c r="D133" s="179">
        <f>VLOOKUP('432.2'!A88,'432.2'!A88:N239,14,FALSE)</f>
        <v>3455.734313771035</v>
      </c>
    </row>
    <row r="134" spans="1:4" ht="54" thickTop="1" thickBot="1">
      <c r="A134" s="137" t="s">
        <v>1052</v>
      </c>
      <c r="B134" s="138" t="s">
        <v>1965</v>
      </c>
      <c r="C134" s="133" t="s">
        <v>233</v>
      </c>
      <c r="D134" s="179">
        <f>VLOOKUP('433.1'!A88,'433.1'!A88:N240,14,FALSE)</f>
        <v>5045.7336011056886</v>
      </c>
    </row>
    <row r="135" spans="1:4" ht="54" thickTop="1" thickBot="1">
      <c r="A135" s="137" t="s">
        <v>1053</v>
      </c>
      <c r="B135" s="138" t="s">
        <v>1966</v>
      </c>
      <c r="C135" s="133" t="s">
        <v>233</v>
      </c>
      <c r="D135" s="179">
        <f>VLOOKUP('433.2'!A88,'433.2'!A88:N241,14,FALSE)</f>
        <v>4412.6788836119849</v>
      </c>
    </row>
    <row r="136" spans="1:4" ht="54" thickTop="1" thickBot="1">
      <c r="A136" s="137" t="s">
        <v>1054</v>
      </c>
      <c r="B136" s="138" t="s">
        <v>1967</v>
      </c>
      <c r="C136" s="133" t="s">
        <v>233</v>
      </c>
      <c r="D136" s="179">
        <f>VLOOKUP('433.3'!A88,'433.3'!A88:N242,14,FALSE)</f>
        <v>5308.6727151702789</v>
      </c>
    </row>
    <row r="137" spans="1:4" ht="54" thickTop="1" thickBot="1">
      <c r="A137" s="137" t="s">
        <v>1055</v>
      </c>
      <c r="B137" s="138" t="s">
        <v>1211</v>
      </c>
      <c r="C137" s="133" t="s">
        <v>233</v>
      </c>
      <c r="D137" s="179">
        <f>VLOOKUP('433.4'!A88,'433.4'!A88:N243,14,FALSE)</f>
        <v>3386.2830192243678</v>
      </c>
    </row>
    <row r="138" spans="1:4" ht="54" thickTop="1" thickBot="1">
      <c r="A138" s="137" t="s">
        <v>1056</v>
      </c>
      <c r="B138" s="138" t="s">
        <v>1968</v>
      </c>
      <c r="C138" s="133" t="s">
        <v>233</v>
      </c>
      <c r="D138" s="179">
        <f>VLOOKUP('433.5'!A88,'433.5'!A88:N244,14,FALSE)</f>
        <v>5168.3519898068771</v>
      </c>
    </row>
    <row r="139" spans="1:4" ht="54" thickTop="1" thickBot="1">
      <c r="A139" s="137" t="s">
        <v>1057</v>
      </c>
      <c r="B139" s="138" t="s">
        <v>1969</v>
      </c>
      <c r="C139" s="133" t="s">
        <v>233</v>
      </c>
      <c r="D139" s="179">
        <f>VLOOKUP('433.6'!A88,'433.6'!A88:N245,14,FALSE)</f>
        <v>4530.9584677899002</v>
      </c>
    </row>
    <row r="140" spans="1:4" ht="54" thickTop="1" thickBot="1">
      <c r="A140" s="137" t="s">
        <v>1058</v>
      </c>
      <c r="B140" s="138" t="s">
        <v>1970</v>
      </c>
      <c r="C140" s="133" t="s">
        <v>233</v>
      </c>
      <c r="D140" s="179">
        <f>VLOOKUP('433.7'!A88,'433.7'!A88:N246,14,FALSE)</f>
        <v>5452.0419081132059</v>
      </c>
    </row>
    <row r="141" spans="1:4" ht="54" thickTop="1" thickBot="1">
      <c r="A141" s="137" t="s">
        <v>1059</v>
      </c>
      <c r="B141" s="138" t="s">
        <v>1212</v>
      </c>
      <c r="C141" s="133" t="s">
        <v>233</v>
      </c>
      <c r="D141" s="179">
        <f>VLOOKUP('433.8'!A88,'433.8'!A88:N247,14,FALSE)</f>
        <v>3475.8887648136965</v>
      </c>
    </row>
    <row r="142" spans="1:4" ht="54" thickTop="1" thickBot="1">
      <c r="A142" s="137" t="s">
        <v>1060</v>
      </c>
      <c r="B142" s="138" t="s">
        <v>1971</v>
      </c>
      <c r="C142" s="133" t="s">
        <v>387</v>
      </c>
      <c r="D142" s="179">
        <f>VLOOKUP('440.1'!A89,'440.1'!A89:N248,14,FALSE)</f>
        <v>199421.66609865104</v>
      </c>
    </row>
    <row r="143" spans="1:4" ht="54" thickTop="1" thickBot="1">
      <c r="A143" s="137" t="s">
        <v>1061</v>
      </c>
      <c r="B143" s="138" t="s">
        <v>1972</v>
      </c>
      <c r="C143" s="133" t="s">
        <v>387</v>
      </c>
      <c r="D143" s="179">
        <f>VLOOKUP('440.2'!A93,'440.2'!A93:N250,14,FALSE)</f>
        <v>199421.66609865104</v>
      </c>
    </row>
    <row r="144" spans="1:4" ht="54" thickTop="1" thickBot="1">
      <c r="A144" s="137" t="s">
        <v>1062</v>
      </c>
      <c r="B144" s="138" t="s">
        <v>1973</v>
      </c>
      <c r="C144" s="133" t="s">
        <v>387</v>
      </c>
      <c r="D144" s="179">
        <f>VLOOKUP('440.3'!A93,'440.3'!A93:N252,14,FALSE)</f>
        <v>199421.66609865104</v>
      </c>
    </row>
    <row r="145" spans="1:4" ht="54" thickTop="1" thickBot="1">
      <c r="A145" s="137" t="s">
        <v>1063</v>
      </c>
      <c r="B145" s="138" t="s">
        <v>1213</v>
      </c>
      <c r="C145" s="133" t="s">
        <v>387</v>
      </c>
      <c r="D145" s="179">
        <f>VLOOKUP('440.4'!A93,'440.4'!A93:N254,14,FALSE)</f>
        <v>218899.24295927974</v>
      </c>
    </row>
    <row r="146" spans="1:4" ht="54" thickTop="1" thickBot="1">
      <c r="A146" s="137" t="s">
        <v>1064</v>
      </c>
      <c r="B146" s="138" t="s">
        <v>1974</v>
      </c>
      <c r="C146" s="133" t="s">
        <v>387</v>
      </c>
      <c r="D146" s="179">
        <f>VLOOKUP('441.1'!A93,'441.1'!A93:N256,14,FALSE)</f>
        <v>199421.66609865104</v>
      </c>
    </row>
    <row r="147" spans="1:4" ht="54" thickTop="1" thickBot="1">
      <c r="A147" s="137" t="s">
        <v>1065</v>
      </c>
      <c r="B147" s="138" t="s">
        <v>1975</v>
      </c>
      <c r="C147" s="133" t="s">
        <v>387</v>
      </c>
      <c r="D147" s="179">
        <f>VLOOKUP('441.2'!A92,'441.2'!A92:N258,14,FALSE)</f>
        <v>199421.66609865104</v>
      </c>
    </row>
    <row r="148" spans="1:4" ht="54" thickTop="1" thickBot="1">
      <c r="A148" s="137" t="s">
        <v>1066</v>
      </c>
      <c r="B148" s="138" t="s">
        <v>1976</v>
      </c>
      <c r="C148" s="133" t="s">
        <v>387</v>
      </c>
      <c r="D148" s="179">
        <f>VLOOKUP('441.3'!A93,'441.3'!A93:N260,14,FALSE)</f>
        <v>199421.66609865104</v>
      </c>
    </row>
    <row r="149" spans="1:4" ht="54" thickTop="1" thickBot="1">
      <c r="A149" s="137" t="s">
        <v>1067</v>
      </c>
      <c r="B149" s="138" t="s">
        <v>1977</v>
      </c>
      <c r="C149" s="133" t="s">
        <v>387</v>
      </c>
      <c r="D149" s="179">
        <f>VLOOKUP('441.4'!A92,'441.4'!A92:N262,14,FALSE)</f>
        <v>218899.24295927974</v>
      </c>
    </row>
    <row r="150" spans="1:4" ht="54" thickTop="1" thickBot="1">
      <c r="A150" s="137" t="s">
        <v>1068</v>
      </c>
      <c r="B150" s="138" t="s">
        <v>1957</v>
      </c>
      <c r="C150" s="133" t="s">
        <v>387</v>
      </c>
      <c r="D150" s="179">
        <f>VLOOKUP('450.1'!A95,'450.1'!A95:N264,14,FALSE)</f>
        <v>230412.54432035825</v>
      </c>
    </row>
    <row r="151" spans="1:4" ht="54" thickTop="1" thickBot="1">
      <c r="A151" s="137" t="s">
        <v>1069</v>
      </c>
      <c r="B151" s="138" t="s">
        <v>1978</v>
      </c>
      <c r="C151" s="133" t="s">
        <v>387</v>
      </c>
      <c r="D151" s="179">
        <f>VLOOKUP('450.2'!A93,'450.2'!A93:N266,14,FALSE)</f>
        <v>230412.54432035825</v>
      </c>
    </row>
    <row r="152" spans="1:4" ht="54" thickTop="1" thickBot="1">
      <c r="A152" s="137" t="s">
        <v>1070</v>
      </c>
      <c r="B152" s="138" t="s">
        <v>1979</v>
      </c>
      <c r="C152" s="133" t="s">
        <v>387</v>
      </c>
      <c r="D152" s="179">
        <f>VLOOKUP('450.3'!A93,'450.3'!A93:N268,14,FALSE)</f>
        <v>230412.54432035825</v>
      </c>
    </row>
    <row r="153" spans="1:4" ht="54" thickTop="1" thickBot="1">
      <c r="A153" s="137" t="s">
        <v>1071</v>
      </c>
      <c r="B153" s="138" t="s">
        <v>1980</v>
      </c>
      <c r="C153" s="133" t="s">
        <v>387</v>
      </c>
      <c r="D153" s="179">
        <f>VLOOKUP('450.4'!A92,'450.4'!A92:N270,14,FALSE)</f>
        <v>230412.54432035825</v>
      </c>
    </row>
    <row r="154" spans="1:4" ht="63.75" customHeight="1" thickTop="1" thickBot="1">
      <c r="A154" s="137" t="s">
        <v>1072</v>
      </c>
      <c r="B154" s="138" t="s">
        <v>1981</v>
      </c>
      <c r="C154" s="133" t="s">
        <v>387</v>
      </c>
      <c r="D154" s="179">
        <f>VLOOKUP('450.5'!A92,'450.5'!A92:N272,14,FALSE)</f>
        <v>230412.54432035825</v>
      </c>
    </row>
    <row r="155" spans="1:4" ht="54" thickTop="1" thickBot="1">
      <c r="A155" s="137" t="s">
        <v>1073</v>
      </c>
      <c r="B155" s="138" t="s">
        <v>1982</v>
      </c>
      <c r="C155" s="133" t="s">
        <v>387</v>
      </c>
      <c r="D155" s="179">
        <f>VLOOKUP('450.6'!A93,'450.6'!A93:N274,14,FALSE)</f>
        <v>230412.54432035825</v>
      </c>
    </row>
    <row r="156" spans="1:4" ht="54" thickTop="1" thickBot="1">
      <c r="A156" s="137" t="s">
        <v>1074</v>
      </c>
      <c r="B156" s="138" t="s">
        <v>1983</v>
      </c>
      <c r="C156" s="133" t="s">
        <v>387</v>
      </c>
      <c r="D156" s="179">
        <f>VLOOKUP('450.7'!A93,'450.7'!A93:N275,14,FALSE)</f>
        <v>230412.54432035825</v>
      </c>
    </row>
    <row r="157" spans="1:4" ht="54" thickTop="1" thickBot="1">
      <c r="A157" s="137" t="s">
        <v>1075</v>
      </c>
      <c r="B157" s="138" t="s">
        <v>1984</v>
      </c>
      <c r="C157" s="133" t="s">
        <v>387</v>
      </c>
      <c r="D157" s="179">
        <f>VLOOKUP('450.8'!A93,'450.8'!A93:N276,14,FALSE)</f>
        <v>230412.54432035825</v>
      </c>
    </row>
    <row r="158" spans="1:4" ht="54" thickTop="1" thickBot="1">
      <c r="A158" s="137" t="s">
        <v>1584</v>
      </c>
      <c r="B158" s="138" t="s">
        <v>1615</v>
      </c>
      <c r="C158" s="133" t="s">
        <v>387</v>
      </c>
      <c r="D158" s="179">
        <f>VLOOKUP('450.10'!A92,'450.10'!A92:N277,14,FALSE)</f>
        <v>266307.18699305423</v>
      </c>
    </row>
    <row r="159" spans="1:4" ht="54" thickTop="1" thickBot="1">
      <c r="A159" s="137" t="s">
        <v>1586</v>
      </c>
      <c r="B159" s="138" t="s">
        <v>1616</v>
      </c>
      <c r="C159" s="133" t="s">
        <v>387</v>
      </c>
      <c r="D159" s="179">
        <f>VLOOKUP('450.11'!A92,'450.11'!A92:N278,14,FALSE)</f>
        <v>266307.18699305423</v>
      </c>
    </row>
    <row r="160" spans="1:4" ht="54" thickTop="1" thickBot="1">
      <c r="A160" s="137" t="s">
        <v>1588</v>
      </c>
      <c r="B160" s="138" t="s">
        <v>1617</v>
      </c>
      <c r="C160" s="133" t="s">
        <v>387</v>
      </c>
      <c r="D160" s="179">
        <f>VLOOKUP('450.12'!A92,'450.11'!A92:N279,14,FALSE)</f>
        <v>266307.18699305423</v>
      </c>
    </row>
    <row r="161" spans="1:4" ht="54" thickTop="1" thickBot="1">
      <c r="A161" s="137" t="s">
        <v>1076</v>
      </c>
      <c r="B161" s="138" t="s">
        <v>1985</v>
      </c>
      <c r="C161" s="133" t="s">
        <v>387</v>
      </c>
      <c r="D161" s="179">
        <f>VLOOKUP('451.1'!A92,'451.1'!A92:N280,14,FALSE)</f>
        <v>230412.54432035825</v>
      </c>
    </row>
    <row r="162" spans="1:4" ht="54" thickTop="1" thickBot="1">
      <c r="A162" s="137" t="s">
        <v>1077</v>
      </c>
      <c r="B162" s="138" t="s">
        <v>1986</v>
      </c>
      <c r="C162" s="133" t="s">
        <v>387</v>
      </c>
      <c r="D162" s="179">
        <f>VLOOKUP('451.2'!A93,'451.2'!A93:N281,14,FALSE)</f>
        <v>230412.54432035825</v>
      </c>
    </row>
    <row r="163" spans="1:4" ht="54" thickTop="1" thickBot="1">
      <c r="A163" s="137" t="s">
        <v>1078</v>
      </c>
      <c r="B163" s="138" t="s">
        <v>1987</v>
      </c>
      <c r="C163" s="133" t="s">
        <v>387</v>
      </c>
      <c r="D163" s="179">
        <f>VLOOKUP('451.3'!A92,'451.3'!A92:N282,14,FALSE)</f>
        <v>230412.54432035825</v>
      </c>
    </row>
    <row r="164" spans="1:4" ht="54" thickTop="1" thickBot="1">
      <c r="A164" s="137" t="s">
        <v>1079</v>
      </c>
      <c r="B164" s="138" t="s">
        <v>1988</v>
      </c>
      <c r="C164" s="133" t="s">
        <v>387</v>
      </c>
      <c r="D164" s="179">
        <f>VLOOKUP('451.4'!A92,'451.4'!A92:N283,14,FALSE)</f>
        <v>266307.18699305423</v>
      </c>
    </row>
    <row r="165" spans="1:4" ht="54" thickTop="1" thickBot="1">
      <c r="A165" s="137" t="s">
        <v>1080</v>
      </c>
      <c r="B165" s="138" t="s">
        <v>1989</v>
      </c>
      <c r="C165" s="133" t="s">
        <v>387</v>
      </c>
      <c r="D165" s="179">
        <f>VLOOKUP('452.1'!A93,'452.1'!A93:N284,14,FALSE)</f>
        <v>230412.54432035825</v>
      </c>
    </row>
    <row r="166" spans="1:4" ht="54" thickTop="1" thickBot="1">
      <c r="A166" s="137" t="s">
        <v>1081</v>
      </c>
      <c r="B166" s="138" t="s">
        <v>1990</v>
      </c>
      <c r="C166" s="133" t="s">
        <v>387</v>
      </c>
      <c r="D166" s="179">
        <f>VLOOKUP('452.2'!A93,'452.2'!A93:N285,14,FALSE)</f>
        <v>230412.54432035825</v>
      </c>
    </row>
    <row r="167" spans="1:4" ht="54" thickTop="1" thickBot="1">
      <c r="A167" s="137" t="s">
        <v>1082</v>
      </c>
      <c r="B167" s="138" t="s">
        <v>1991</v>
      </c>
      <c r="C167" s="133" t="s">
        <v>387</v>
      </c>
      <c r="D167" s="179">
        <f>VLOOKUP('452.3'!A92,'452.3'!A92:N286,14,FALSE)</f>
        <v>230412.54432035825</v>
      </c>
    </row>
    <row r="168" spans="1:4" ht="54" thickTop="1" thickBot="1">
      <c r="A168" s="137" t="s">
        <v>1083</v>
      </c>
      <c r="B168" s="138" t="s">
        <v>1992</v>
      </c>
      <c r="C168" s="133" t="s">
        <v>387</v>
      </c>
      <c r="D168" s="179">
        <f>VLOOKUP('452.4'!A93,'452.4'!A93:N287,14,FALSE)</f>
        <v>230412.54432035825</v>
      </c>
    </row>
    <row r="169" spans="1:4" ht="54" thickTop="1" thickBot="1">
      <c r="A169" s="137" t="s">
        <v>1084</v>
      </c>
      <c r="B169" s="138" t="s">
        <v>1214</v>
      </c>
      <c r="C169" s="133" t="s">
        <v>387</v>
      </c>
      <c r="D169" s="179">
        <f>VLOOKUP('453.1'!A92,'453.1'!A92:N288,14,FALSE)</f>
        <v>233135.70347333487</v>
      </c>
    </row>
    <row r="170" spans="1:4" ht="54" thickTop="1" thickBot="1">
      <c r="A170" s="137" t="s">
        <v>1085</v>
      </c>
      <c r="B170" s="138" t="s">
        <v>1993</v>
      </c>
      <c r="C170" s="133" t="s">
        <v>233</v>
      </c>
      <c r="D170" s="179">
        <f>VLOOKUP('460.1'!A87,'460.1'!A87:N289,14,FALSE)</f>
        <v>2722.8847834359494</v>
      </c>
    </row>
    <row r="171" spans="1:4" ht="54" thickTop="1" thickBot="1">
      <c r="A171" s="196" t="s">
        <v>2017</v>
      </c>
      <c r="B171" s="138" t="s">
        <v>2073</v>
      </c>
      <c r="C171" s="133" t="s">
        <v>233</v>
      </c>
      <c r="D171" s="179">
        <f>VLOOKUP('460.2'!A87,'460.2'!A87:N290,14,FALSE)</f>
        <v>1361.4423917179747</v>
      </c>
    </row>
    <row r="172" spans="1:4" ht="51.75" customHeight="1" thickTop="1" thickBot="1">
      <c r="A172" s="137" t="s">
        <v>1086</v>
      </c>
      <c r="B172" s="138" t="s">
        <v>1215</v>
      </c>
      <c r="C172" s="133" t="s">
        <v>387</v>
      </c>
      <c r="D172" s="179">
        <f>VLOOKUP('461.1'!A87,'461.1'!A87:N291,14,FALSE)</f>
        <v>97587.643936011416</v>
      </c>
    </row>
    <row r="173" spans="1:4" ht="54" thickTop="1" thickBot="1">
      <c r="A173" s="137" t="s">
        <v>1087</v>
      </c>
      <c r="B173" s="138" t="s">
        <v>1216</v>
      </c>
      <c r="C173" s="133" t="s">
        <v>387</v>
      </c>
      <c r="D173" s="179">
        <f>VLOOKUP('461.2'!A89,'461.2'!A89:N294,14,FALSE)</f>
        <v>115557.44052735556</v>
      </c>
    </row>
    <row r="174" spans="1:4" ht="54" thickTop="1" thickBot="1">
      <c r="A174" s="137" t="s">
        <v>1598</v>
      </c>
      <c r="B174" s="138" t="s">
        <v>2078</v>
      </c>
      <c r="C174" s="133" t="s">
        <v>387</v>
      </c>
      <c r="D174" s="179">
        <f>VLOOKUP('462.1.1'!A88,'462.1.1'!A88:N293,14,FALSE)</f>
        <v>146557.62563034758</v>
      </c>
    </row>
    <row r="175" spans="1:4" ht="54" thickTop="1" thickBot="1">
      <c r="A175" s="137" t="s">
        <v>1599</v>
      </c>
      <c r="B175" s="138" t="s">
        <v>2079</v>
      </c>
      <c r="C175" s="133" t="s">
        <v>387</v>
      </c>
      <c r="D175" s="179">
        <f>VLOOKUP('462.1.2'!A88,'462.1.2'!A88:N294,14,FALSE)</f>
        <v>146893.82099797946</v>
      </c>
    </row>
    <row r="176" spans="1:4" ht="54" thickTop="1" thickBot="1">
      <c r="A176" s="137" t="s">
        <v>1600</v>
      </c>
      <c r="B176" s="138" t="s">
        <v>2082</v>
      </c>
      <c r="C176" s="133" t="s">
        <v>387</v>
      </c>
      <c r="D176" s="179">
        <f>VLOOKUP('462.2.1'!A88,'462.2.1'!A88:N295,14,FALSE)</f>
        <v>160971.5987221587</v>
      </c>
    </row>
    <row r="177" spans="1:4" ht="54" thickTop="1" thickBot="1">
      <c r="A177" s="137" t="s">
        <v>1601</v>
      </c>
      <c r="B177" s="138" t="s">
        <v>2083</v>
      </c>
      <c r="C177" s="133" t="s">
        <v>387</v>
      </c>
      <c r="D177" s="179">
        <f>VLOOKUP('462.2.2'!A88,'462.2.2'!A88:N296,14,FALSE)</f>
        <v>161307.79408979058</v>
      </c>
    </row>
    <row r="178" spans="1:4" ht="54" thickTop="1" thickBot="1">
      <c r="A178" s="137" t="s">
        <v>1088</v>
      </c>
      <c r="B178" s="138" t="s">
        <v>1618</v>
      </c>
      <c r="C178" s="133" t="s">
        <v>233</v>
      </c>
      <c r="D178" s="179">
        <f>VLOOKUP('464.1'!A88,'464.1'!A88:N297,14,FALSE)</f>
        <v>9165.9162427058291</v>
      </c>
    </row>
    <row r="179" spans="1:4" ht="54" thickTop="1" thickBot="1">
      <c r="A179" s="137" t="s">
        <v>1089</v>
      </c>
      <c r="B179" s="138" t="s">
        <v>1619</v>
      </c>
      <c r="C179" s="133" t="s">
        <v>387</v>
      </c>
      <c r="D179" s="179">
        <f>VLOOKUP('465.1'!A92,'465.1'!A92:N298,14,FALSE)</f>
        <v>94827.315778850985</v>
      </c>
    </row>
    <row r="180" spans="1:4" ht="54" thickTop="1" thickBot="1">
      <c r="A180" s="137" t="s">
        <v>1602</v>
      </c>
      <c r="B180" s="138" t="s">
        <v>1620</v>
      </c>
      <c r="C180" s="133" t="s">
        <v>387</v>
      </c>
      <c r="D180" s="179">
        <f>VLOOKUP('465.2'!A92,'465.2'!A92:N299,14,FALSE)</f>
        <v>23893.301841032466</v>
      </c>
    </row>
    <row r="181" spans="1:4" ht="54" thickTop="1" thickBot="1">
      <c r="A181" s="137" t="s">
        <v>1090</v>
      </c>
      <c r="B181" s="138" t="s">
        <v>1621</v>
      </c>
      <c r="C181" s="133" t="s">
        <v>144</v>
      </c>
      <c r="D181" s="179">
        <f>VLOOKUP('466.1'!A92,'466.1'!A92:N300,14,FALSE)</f>
        <v>3349.7637090689286</v>
      </c>
    </row>
    <row r="182" spans="1:4" ht="54" thickTop="1" thickBot="1">
      <c r="A182" s="137" t="s">
        <v>1091</v>
      </c>
      <c r="B182" s="138" t="s">
        <v>1622</v>
      </c>
      <c r="C182" s="133" t="s">
        <v>144</v>
      </c>
      <c r="D182" s="179">
        <f>VLOOKUP('466.2'!A96,'466.2'!A96:N301,14,FALSE)</f>
        <v>3877.1897598293899</v>
      </c>
    </row>
    <row r="183" spans="1:4" ht="54" thickTop="1" thickBot="1">
      <c r="A183" s="139" t="s">
        <v>1092</v>
      </c>
      <c r="B183" s="140" t="s">
        <v>1735</v>
      </c>
      <c r="C183" s="133" t="s">
        <v>387</v>
      </c>
      <c r="D183" s="179">
        <f>VLOOKUP('500.1'!A95,'500.1'!A95:N302,14,FALSE)</f>
        <v>816966.27420823649</v>
      </c>
    </row>
    <row r="184" spans="1:4" ht="54" thickTop="1" thickBot="1">
      <c r="A184" s="137" t="s">
        <v>1624</v>
      </c>
      <c r="B184" s="138" t="s">
        <v>1736</v>
      </c>
      <c r="C184" s="133" t="s">
        <v>387</v>
      </c>
      <c r="D184" s="179">
        <f>VLOOKUP('500.2'!A95,'500.2'!A95:N303,14,FALSE)</f>
        <v>842877.32498126419</v>
      </c>
    </row>
    <row r="185" spans="1:4" ht="57.75" thickTop="1" thickBot="1">
      <c r="A185" s="137" t="s">
        <v>1093</v>
      </c>
      <c r="B185" s="138" t="s">
        <v>1875</v>
      </c>
      <c r="C185" s="133" t="s">
        <v>377</v>
      </c>
      <c r="D185" s="179">
        <f>VLOOKUP('501.1'!A88,'501.1'!A88:N304,14,FALSE)</f>
        <v>1104.1756517743584</v>
      </c>
    </row>
    <row r="186" spans="1:4" ht="57.75" thickTop="1" thickBot="1">
      <c r="A186" s="137" t="s">
        <v>1626</v>
      </c>
      <c r="B186" s="138" t="s">
        <v>1876</v>
      </c>
      <c r="C186" s="133" t="s">
        <v>377</v>
      </c>
      <c r="D186" s="179">
        <f>VLOOKUP('501.10'!A88,'501.10'!A88:N305,14,FALSE)</f>
        <v>1162.804823689065</v>
      </c>
    </row>
    <row r="187" spans="1:4" ht="57.75" thickTop="1" thickBot="1">
      <c r="A187" s="137" t="s">
        <v>1627</v>
      </c>
      <c r="B187" s="138" t="s">
        <v>1877</v>
      </c>
      <c r="C187" s="133" t="s">
        <v>377</v>
      </c>
      <c r="D187" s="179">
        <f>VLOOKUP('501.20'!A88,'501.20'!A88:N306,14,FALSE)</f>
        <v>549.55020146190896</v>
      </c>
    </row>
    <row r="188" spans="1:4" ht="54" thickTop="1" thickBot="1">
      <c r="A188" s="137" t="s">
        <v>1628</v>
      </c>
      <c r="B188" s="138" t="s">
        <v>1737</v>
      </c>
      <c r="C188" s="133" t="s">
        <v>387</v>
      </c>
      <c r="D188" s="179">
        <f>VLOOKUP('505.1'!A84,'505.1'!A84:N307,14,FALSE)</f>
        <v>738561.23488106125</v>
      </c>
    </row>
    <row r="189" spans="1:4" ht="54" thickTop="1" thickBot="1">
      <c r="A189" s="137" t="s">
        <v>1094</v>
      </c>
      <c r="B189" s="138" t="s">
        <v>1738</v>
      </c>
      <c r="C189" s="133" t="s">
        <v>233</v>
      </c>
      <c r="D189" s="179">
        <f>VLOOKUP('510.1'!A84,'510.1'!A84:N308,14,FALSE)</f>
        <v>94166.942654280778</v>
      </c>
    </row>
    <row r="190" spans="1:4" ht="54" thickTop="1" thickBot="1">
      <c r="A190" s="137" t="s">
        <v>1632</v>
      </c>
      <c r="B190" s="138" t="s">
        <v>1217</v>
      </c>
      <c r="C190" s="133" t="s">
        <v>387</v>
      </c>
      <c r="D190" s="179">
        <f>VLOOKUP('600.1.1'!A85,'600.1.1'!A85:N311,14,FALSE)</f>
        <v>23891.758067630621</v>
      </c>
    </row>
    <row r="191" spans="1:4" ht="54" thickTop="1" thickBot="1">
      <c r="A191" s="137" t="s">
        <v>1633</v>
      </c>
      <c r="B191" s="138" t="s">
        <v>1739</v>
      </c>
      <c r="C191" s="133" t="s">
        <v>387</v>
      </c>
      <c r="D191" s="179">
        <f>VLOOKUP('600.2.1'!A88,'600.2.1'!A88:N310,14,FALSE)</f>
        <v>111002.26906872295</v>
      </c>
    </row>
    <row r="192" spans="1:4" ht="54" thickTop="1" thickBot="1">
      <c r="A192" s="137" t="s">
        <v>1634</v>
      </c>
      <c r="B192" s="138" t="s">
        <v>1740</v>
      </c>
      <c r="C192" s="133" t="s">
        <v>387</v>
      </c>
      <c r="D192" s="179">
        <f>VLOOKUP('600.2.2'!A90,'600.2.2'!A90:N312,14,FALSE)</f>
        <v>154790.77832075267</v>
      </c>
    </row>
    <row r="193" spans="1:4" ht="54" thickTop="1" thickBot="1">
      <c r="A193" s="137" t="s">
        <v>1635</v>
      </c>
      <c r="B193" s="138" t="s">
        <v>1741</v>
      </c>
      <c r="C193" s="133" t="s">
        <v>387</v>
      </c>
      <c r="D193" s="179">
        <f>VLOOKUP('600.2.3'!A89,'600.2.3'!A89:N312,14,FALSE)</f>
        <v>22338.441643903301</v>
      </c>
    </row>
    <row r="194" spans="1:4" ht="54" thickTop="1" thickBot="1">
      <c r="A194" s="137" t="s">
        <v>1636</v>
      </c>
      <c r="B194" s="138" t="s">
        <v>1742</v>
      </c>
      <c r="C194" s="133" t="s">
        <v>387</v>
      </c>
      <c r="D194" s="179">
        <f>VLOOKUP('600.2.4'!A88,'600.2.4'!A88:N312,14,FALSE)</f>
        <v>29025.657372225847</v>
      </c>
    </row>
    <row r="195" spans="1:4" ht="54" thickTop="1" thickBot="1">
      <c r="A195" s="137" t="s">
        <v>1095</v>
      </c>
      <c r="B195" s="138" t="s">
        <v>2094</v>
      </c>
      <c r="C195" s="133" t="s">
        <v>387</v>
      </c>
      <c r="D195" s="179">
        <f>VLOOKUP('610.1'!A89,'610.1'!A89:N314,14,FALSE)</f>
        <v>62873.626727018112</v>
      </c>
    </row>
    <row r="196" spans="1:4" ht="54" thickTop="1" thickBot="1">
      <c r="A196" s="137" t="s">
        <v>1096</v>
      </c>
      <c r="B196" s="138" t="s">
        <v>1743</v>
      </c>
      <c r="C196" s="133" t="s">
        <v>387</v>
      </c>
      <c r="D196" s="179">
        <f>VLOOKUP('610.2'!A89,'610.2'!A89:N315,14,FALSE)</f>
        <v>49362.585632941584</v>
      </c>
    </row>
    <row r="197" spans="1:4" ht="54" thickTop="1" thickBot="1">
      <c r="A197" s="137" t="s">
        <v>1638</v>
      </c>
      <c r="B197" s="138" t="s">
        <v>1744</v>
      </c>
      <c r="C197" s="133" t="s">
        <v>387</v>
      </c>
      <c r="D197" s="179">
        <f>VLOOKUP('610.3'!A89,'610.3'!A89:N316,14,FALSE)</f>
        <v>85399.34009380627</v>
      </c>
    </row>
    <row r="198" spans="1:4" ht="54" thickTop="1" thickBot="1">
      <c r="A198" s="137" t="s">
        <v>1640</v>
      </c>
      <c r="B198" s="138" t="s">
        <v>1745</v>
      </c>
      <c r="C198" s="133" t="s">
        <v>387</v>
      </c>
      <c r="D198" s="179">
        <f>VLOOKUP('610.4'!A89,'610.4'!A89:N317,14,FALSE)</f>
        <v>81623.798948594384</v>
      </c>
    </row>
    <row r="199" spans="1:4" ht="54" thickTop="1" thickBot="1">
      <c r="A199" s="137" t="s">
        <v>1642</v>
      </c>
      <c r="B199" s="138" t="s">
        <v>1218</v>
      </c>
      <c r="C199" s="133" t="s">
        <v>387</v>
      </c>
      <c r="D199" s="179">
        <f>VLOOKUP('610.5'!A89,'610.5'!A89:N318,14,FALSE)</f>
        <v>99912.136703958997</v>
      </c>
    </row>
    <row r="200" spans="1:4" ht="54" thickTop="1" thickBot="1">
      <c r="A200" s="137" t="s">
        <v>1644</v>
      </c>
      <c r="B200" s="138" t="s">
        <v>1746</v>
      </c>
      <c r="C200" s="133" t="s">
        <v>387</v>
      </c>
      <c r="D200" s="179">
        <f>VLOOKUP('610.6'!A89,'610.6'!A89:N319,14,FALSE)</f>
        <v>85275.063973396405</v>
      </c>
    </row>
    <row r="201" spans="1:4" ht="54" thickTop="1" thickBot="1">
      <c r="A201" s="137" t="s">
        <v>1646</v>
      </c>
      <c r="B201" s="138" t="s">
        <v>1747</v>
      </c>
      <c r="C201" s="133" t="s">
        <v>387</v>
      </c>
      <c r="D201" s="179">
        <f>VLOOKUP('610.7'!A89,'610.7'!A89:N320,14,FALSE)</f>
        <v>54589.483947829722</v>
      </c>
    </row>
    <row r="202" spans="1:4" ht="54" thickTop="1" thickBot="1">
      <c r="A202" s="137" t="s">
        <v>1097</v>
      </c>
      <c r="B202" s="138" t="s">
        <v>1748</v>
      </c>
      <c r="C202" s="133" t="s">
        <v>144</v>
      </c>
      <c r="D202" s="179">
        <f>VLOOKUP('620.1'!A88,'620.1'!A88:N321,14,FALSE)</f>
        <v>631804.29841434897</v>
      </c>
    </row>
    <row r="203" spans="1:4" ht="54" thickTop="1" thickBot="1">
      <c r="A203" s="137" t="s">
        <v>1098</v>
      </c>
      <c r="B203" s="138" t="s">
        <v>1878</v>
      </c>
      <c r="C203" s="133" t="s">
        <v>144</v>
      </c>
      <c r="D203" s="179">
        <f>VLOOKUP('620.2'!A88,'620.2'!A88:N322,14,FALSE)</f>
        <v>631804.29841434897</v>
      </c>
    </row>
    <row r="204" spans="1:4" ht="54" thickTop="1" thickBot="1">
      <c r="A204" s="137" t="s">
        <v>1099</v>
      </c>
      <c r="B204" s="138" t="s">
        <v>1749</v>
      </c>
      <c r="C204" s="133" t="s">
        <v>1845</v>
      </c>
      <c r="D204" s="179">
        <f>VLOOKUP('620.3'!A91,'620.3'!A91:N321,14,FALSE)</f>
        <v>95619068.733974695</v>
      </c>
    </row>
    <row r="205" spans="1:4" ht="54" thickTop="1" thickBot="1">
      <c r="A205" s="137" t="s">
        <v>1650</v>
      </c>
      <c r="B205" s="138" t="s">
        <v>1750</v>
      </c>
      <c r="C205" s="133" t="s">
        <v>144</v>
      </c>
      <c r="D205" s="179">
        <f>VLOOKUP('621.1.1'!A95,'621.1.1'!A95:N325,14,FALSE)</f>
        <v>5242313.2516068369</v>
      </c>
    </row>
    <row r="206" spans="1:4" ht="54" thickTop="1" thickBot="1">
      <c r="A206" s="137" t="s">
        <v>1652</v>
      </c>
      <c r="B206" s="138" t="s">
        <v>1751</v>
      </c>
      <c r="C206" s="133" t="s">
        <v>144</v>
      </c>
      <c r="D206" s="179">
        <f>VLOOKUP('621.1.2'!A99,'621.1.2'!A99:N326,14,FALSE)</f>
        <v>7638554.1076039039</v>
      </c>
    </row>
    <row r="207" spans="1:4" ht="54" thickTop="1" thickBot="1">
      <c r="A207" s="137" t="s">
        <v>1100</v>
      </c>
      <c r="B207" s="138" t="s">
        <v>1752</v>
      </c>
      <c r="C207" s="133" t="s">
        <v>387</v>
      </c>
      <c r="D207" s="179">
        <f>VLOOKUP('621.2'!A89,'621.2'!A89:N326,14,FALSE)</f>
        <v>2811536.6961533148</v>
      </c>
    </row>
    <row r="208" spans="1:4" ht="54" thickTop="1" thickBot="1">
      <c r="A208" s="137" t="s">
        <v>1101</v>
      </c>
      <c r="B208" s="138" t="s">
        <v>1753</v>
      </c>
      <c r="C208" s="133" t="s">
        <v>144</v>
      </c>
      <c r="D208" s="179">
        <f>VLOOKUP('621.3'!A93,'621.3'!A93:N327,14,FALSE)</f>
        <v>82801979.236824304</v>
      </c>
    </row>
    <row r="209" spans="1:4" ht="54" thickTop="1" thickBot="1">
      <c r="A209" s="137" t="s">
        <v>1102</v>
      </c>
      <c r="B209" s="138" t="s">
        <v>1754</v>
      </c>
      <c r="C209" s="133" t="s">
        <v>387</v>
      </c>
      <c r="D209" s="179">
        <f>VLOOKUP('621.4'!A93,'621.4'!A93:N328,14,FALSE)</f>
        <v>74952761.173489839</v>
      </c>
    </row>
    <row r="210" spans="1:4" ht="54" thickTop="1" thickBot="1">
      <c r="A210" s="137" t="s">
        <v>1103</v>
      </c>
      <c r="B210" s="138" t="s">
        <v>1755</v>
      </c>
      <c r="C210" s="133" t="s">
        <v>144</v>
      </c>
      <c r="D210" s="179">
        <f>VLOOKUP('621.5'!A89,'621.5'!A89:N329,14,FALSE)</f>
        <v>4950758.0824251492</v>
      </c>
    </row>
    <row r="211" spans="1:4" ht="54" thickTop="1" thickBot="1">
      <c r="A211" s="137" t="s">
        <v>1656</v>
      </c>
      <c r="B211" s="138" t="s">
        <v>1756</v>
      </c>
      <c r="C211" s="133" t="s">
        <v>144</v>
      </c>
      <c r="D211" s="179">
        <f>VLOOKUP('621.5.1'!A89,'621.5.1'!A89:N330,14,FALSE)</f>
        <v>1652697.6914964803</v>
      </c>
    </row>
    <row r="212" spans="1:4" ht="54" thickTop="1" thickBot="1">
      <c r="A212" s="137" t="s">
        <v>1104</v>
      </c>
      <c r="B212" s="138" t="s">
        <v>1757</v>
      </c>
      <c r="C212" s="133" t="s">
        <v>1845</v>
      </c>
      <c r="D212" s="179">
        <f>VLOOKUP('621.6'!A98,'621.6'!A98:N331,14,FALSE)</f>
        <v>83426844.786407083</v>
      </c>
    </row>
    <row r="213" spans="1:4" ht="54" thickTop="1" thickBot="1">
      <c r="A213" s="137" t="s">
        <v>1731</v>
      </c>
      <c r="B213" s="138" t="s">
        <v>1758</v>
      </c>
      <c r="C213" s="133" t="s">
        <v>1845</v>
      </c>
      <c r="D213" s="179">
        <f>VLOOKUP('621.7'!A89,'621.7'!A89:N332,14,FALSE)</f>
        <v>684066.73728448665</v>
      </c>
    </row>
    <row r="214" spans="1:4" ht="54" thickTop="1" thickBot="1">
      <c r="A214" s="137" t="s">
        <v>1105</v>
      </c>
      <c r="B214" s="138" t="s">
        <v>1994</v>
      </c>
      <c r="C214" s="133" t="s">
        <v>233</v>
      </c>
      <c r="D214" s="179">
        <f>VLOOKUP('622.1'!A89,'622.1'!A89:N333,14,FALSE)</f>
        <v>80985.5283897591</v>
      </c>
    </row>
    <row r="215" spans="1:4" ht="54" thickTop="1" thickBot="1">
      <c r="A215" s="137" t="s">
        <v>1106</v>
      </c>
      <c r="B215" s="138" t="s">
        <v>1759</v>
      </c>
      <c r="C215" s="133" t="s">
        <v>233</v>
      </c>
      <c r="D215" s="179">
        <f>VLOOKUP('622.2'!A89,'622.2'!A89:N335,14,FALSE)</f>
        <v>35542.119032028029</v>
      </c>
    </row>
    <row r="216" spans="1:4" ht="54" thickTop="1" thickBot="1">
      <c r="A216" s="137" t="s">
        <v>1107</v>
      </c>
      <c r="B216" s="138" t="s">
        <v>1760</v>
      </c>
      <c r="C216" s="133" t="s">
        <v>233</v>
      </c>
      <c r="D216" s="179">
        <f>VLOOKUP('622.3'!A89,'622.3'!A89:N336,14,FALSE)</f>
        <v>1525336.4075877396</v>
      </c>
    </row>
    <row r="217" spans="1:4" ht="54" thickTop="1" thickBot="1">
      <c r="A217" s="137" t="s">
        <v>1108</v>
      </c>
      <c r="B217" s="138" t="s">
        <v>1761</v>
      </c>
      <c r="C217" s="133" t="s">
        <v>233</v>
      </c>
      <c r="D217" s="179">
        <f>VLOOKUP('622.4'!A89,'622.4'!A89:N337,14,FALSE)</f>
        <v>1506537.6572814814</v>
      </c>
    </row>
    <row r="218" spans="1:4" ht="54" thickTop="1" thickBot="1">
      <c r="A218" s="137" t="s">
        <v>1109</v>
      </c>
      <c r="B218" s="138" t="s">
        <v>1762</v>
      </c>
      <c r="C218" s="133" t="s">
        <v>144</v>
      </c>
      <c r="D218" s="179">
        <f>VLOOKUP('622.5'!A89,'622.5'!A89:N338,14,FALSE)</f>
        <v>76691.709061645844</v>
      </c>
    </row>
    <row r="219" spans="1:4" ht="54" thickTop="1" thickBot="1">
      <c r="A219" s="137" t="s">
        <v>1110</v>
      </c>
      <c r="B219" s="138" t="s">
        <v>1763</v>
      </c>
      <c r="C219" s="133" t="s">
        <v>144</v>
      </c>
      <c r="D219" s="179">
        <f>VLOOKUP('623.1'!A103,'623.1'!A103:N339,14,FALSE)</f>
        <v>428711.03621230408</v>
      </c>
    </row>
    <row r="220" spans="1:4" ht="54" thickTop="1" thickBot="1">
      <c r="A220" s="137" t="s">
        <v>1111</v>
      </c>
      <c r="B220" s="138" t="s">
        <v>1219</v>
      </c>
      <c r="C220" s="133" t="s">
        <v>1995</v>
      </c>
      <c r="D220" s="179">
        <f>VLOOKUP('623.2'!A89,'623.2'!A89:N340,14,FALSE)</f>
        <v>2713550.8954142136</v>
      </c>
    </row>
    <row r="221" spans="1:4" ht="54" thickTop="1" thickBot="1">
      <c r="A221" s="137" t="s">
        <v>1112</v>
      </c>
      <c r="B221" s="138" t="s">
        <v>2114</v>
      </c>
      <c r="C221" s="133" t="s">
        <v>387</v>
      </c>
      <c r="D221" s="179">
        <f>VLOOKUP('630.1'!A89,'630.1'!A89:N341,14,FALSE)</f>
        <v>1132489.3905256651</v>
      </c>
    </row>
    <row r="222" spans="1:4" ht="54" thickTop="1" thickBot="1">
      <c r="A222" s="137" t="s">
        <v>1113</v>
      </c>
      <c r="B222" s="138" t="s">
        <v>2115</v>
      </c>
      <c r="C222" s="133" t="s">
        <v>387</v>
      </c>
      <c r="D222" s="179">
        <f>VLOOKUP('630.2'!A89,'630.2'!A89:N342,14,FALSE)</f>
        <v>1166768.335184057</v>
      </c>
    </row>
    <row r="223" spans="1:4" ht="54" thickTop="1" thickBot="1">
      <c r="A223" s="137" t="s">
        <v>1114</v>
      </c>
      <c r="B223" s="138" t="s">
        <v>2116</v>
      </c>
      <c r="C223" s="133" t="s">
        <v>387</v>
      </c>
      <c r="D223" s="179">
        <f>VLOOKUP('630.3'!A89,'630.3'!A89:N343,14,FALSE)</f>
        <v>738665.68583015783</v>
      </c>
    </row>
    <row r="224" spans="1:4" ht="54" thickTop="1" thickBot="1">
      <c r="A224" s="137" t="s">
        <v>1115</v>
      </c>
      <c r="B224" s="138" t="s">
        <v>2117</v>
      </c>
      <c r="C224" s="133" t="s">
        <v>387</v>
      </c>
      <c r="D224" s="179">
        <f>VLOOKUP('630.4'!A89,'630.4'!A89:N344,14,FALSE)</f>
        <v>636847.65755608748</v>
      </c>
    </row>
    <row r="225" spans="1:4" ht="54" thickTop="1" thickBot="1">
      <c r="A225" s="137" t="s">
        <v>1116</v>
      </c>
      <c r="B225" s="138" t="s">
        <v>2118</v>
      </c>
      <c r="C225" s="133" t="s">
        <v>387</v>
      </c>
      <c r="D225" s="179">
        <f>VLOOKUP('630.5'!A93,'630.5'!A93:N345,14,FALSE)</f>
        <v>403758.53650024754</v>
      </c>
    </row>
    <row r="226" spans="1:4" ht="54" thickTop="1" thickBot="1">
      <c r="A226" s="137" t="s">
        <v>1117</v>
      </c>
      <c r="B226" s="138" t="s">
        <v>2119</v>
      </c>
      <c r="C226" s="133" t="s">
        <v>387</v>
      </c>
      <c r="D226" s="179">
        <f>VLOOKUP('630.6'!A93,'630.6'!A89:N346,14,FALSE)</f>
        <v>339838.97662268457</v>
      </c>
    </row>
    <row r="227" spans="1:4" ht="54" thickTop="1" thickBot="1">
      <c r="A227" s="137" t="s">
        <v>1118</v>
      </c>
      <c r="B227" s="138" t="s">
        <v>2120</v>
      </c>
      <c r="C227" s="133" t="s">
        <v>387</v>
      </c>
      <c r="D227" s="179">
        <f>VLOOKUP('630.7'!A93,'630.7'!A90:N347,14,FALSE)</f>
        <v>252638.49571763218</v>
      </c>
    </row>
    <row r="228" spans="1:4" ht="54" thickTop="1" thickBot="1">
      <c r="A228" s="137" t="s">
        <v>1119</v>
      </c>
      <c r="B228" s="138" t="s">
        <v>1764</v>
      </c>
      <c r="C228" s="133" t="s">
        <v>144</v>
      </c>
      <c r="D228" s="179">
        <f>VLOOKUP('632.1'!A90,'632.1'!A90:N349,14,FALSE)</f>
        <v>1142223.5127665799</v>
      </c>
    </row>
    <row r="229" spans="1:4" ht="54" thickTop="1" thickBot="1">
      <c r="A229" s="137" t="s">
        <v>1659</v>
      </c>
      <c r="B229" s="138" t="s">
        <v>1765</v>
      </c>
      <c r="C229" s="133" t="s">
        <v>144</v>
      </c>
      <c r="D229" s="179">
        <f>VLOOKUP('632.2'!A90,'632.2'!A90:N350,14,FALSE)</f>
        <v>1146823.6970832865</v>
      </c>
    </row>
    <row r="230" spans="1:4" ht="54" thickTop="1" thickBot="1">
      <c r="A230" s="137" t="s">
        <v>1662</v>
      </c>
      <c r="B230" s="138" t="s">
        <v>1766</v>
      </c>
      <c r="C230" s="133" t="s">
        <v>377</v>
      </c>
      <c r="D230" s="179">
        <f>VLOOKUP('640.1'!A90,'640.1'!A90:N351,14,FALSE)</f>
        <v>29323.71512838237</v>
      </c>
    </row>
    <row r="231" spans="1:4" ht="54" thickTop="1" thickBot="1">
      <c r="A231" s="137" t="s">
        <v>1663</v>
      </c>
      <c r="B231" s="138" t="s">
        <v>1767</v>
      </c>
      <c r="C231" s="133" t="s">
        <v>377</v>
      </c>
      <c r="D231" s="179">
        <f>VLOOKUP('640.2'!A90,'640.2'!A90:N352,14,FALSE)</f>
        <v>6569.9990964167746</v>
      </c>
    </row>
    <row r="232" spans="1:4" ht="54" thickTop="1" thickBot="1">
      <c r="A232" s="137" t="s">
        <v>1120</v>
      </c>
      <c r="B232" s="138" t="s">
        <v>1768</v>
      </c>
      <c r="C232" s="133" t="s">
        <v>1664</v>
      </c>
      <c r="D232" s="179">
        <f>VLOOKUP('641.1'!A90,'641.1'!A90:N353,14,FALSE)</f>
        <v>1988.5664919883332</v>
      </c>
    </row>
    <row r="233" spans="1:4" ht="54" thickTop="1" thickBot="1">
      <c r="A233" s="137" t="s">
        <v>1121</v>
      </c>
      <c r="B233" s="138" t="s">
        <v>1768</v>
      </c>
      <c r="C233" s="133" t="s">
        <v>377</v>
      </c>
      <c r="D233" s="179">
        <f>VLOOKUP('641.2'!A90,'641.2'!A90:N354,14,FALSE)</f>
        <v>43999.910578305455</v>
      </c>
    </row>
    <row r="234" spans="1:4" ht="54" thickTop="1" thickBot="1">
      <c r="A234" s="137" t="s">
        <v>1122</v>
      </c>
      <c r="B234" s="138" t="s">
        <v>1769</v>
      </c>
      <c r="C234" s="133" t="s">
        <v>1845</v>
      </c>
      <c r="D234" s="179">
        <f>VLOOKUP('642.1'!A90,'642.1'!A90:N355,14,FALSE)</f>
        <v>631422.87319359696</v>
      </c>
    </row>
    <row r="235" spans="1:4" ht="54" thickTop="1" thickBot="1">
      <c r="A235" s="137" t="s">
        <v>1123</v>
      </c>
      <c r="B235" s="138" t="s">
        <v>1770</v>
      </c>
      <c r="C235" s="133" t="s">
        <v>144</v>
      </c>
      <c r="D235" s="179">
        <f>VLOOKUP('642.2'!A90,'642.2'!A90:N356,14,FALSE)</f>
        <v>50803.37740399404</v>
      </c>
    </row>
    <row r="236" spans="1:4" ht="54" thickTop="1" thickBot="1">
      <c r="A236" s="137" t="s">
        <v>1124</v>
      </c>
      <c r="B236" s="138" t="s">
        <v>1771</v>
      </c>
      <c r="C236" s="133" t="s">
        <v>377</v>
      </c>
      <c r="D236" s="179">
        <f>VLOOKUP('650.1'!A95,'650.1'!A95:N358,14,FALSE)</f>
        <v>11648.875873712903</v>
      </c>
    </row>
    <row r="237" spans="1:4" ht="54" thickTop="1" thickBot="1">
      <c r="A237" s="137" t="s">
        <v>1125</v>
      </c>
      <c r="B237" s="138" t="s">
        <v>2127</v>
      </c>
      <c r="C237" s="133" t="s">
        <v>377</v>
      </c>
      <c r="D237" s="179">
        <f>VLOOKUP('650.2'!A93,'650.2'!A93:N359,14,FALSE)</f>
        <v>11463.785329448159</v>
      </c>
    </row>
    <row r="238" spans="1:4" ht="54" thickTop="1" thickBot="1">
      <c r="A238" s="137" t="s">
        <v>1126</v>
      </c>
      <c r="B238" s="138" t="s">
        <v>1772</v>
      </c>
      <c r="C238" s="133" t="s">
        <v>377</v>
      </c>
      <c r="D238" s="201">
        <f>VLOOKUP('650.3'!A90,'650.3'!A90:N360,14,FALSE)</f>
        <v>0.59511732173598586</v>
      </c>
    </row>
    <row r="239" spans="1:4" ht="54" thickTop="1" thickBot="1">
      <c r="A239" s="137" t="s">
        <v>1127</v>
      </c>
      <c r="B239" s="138" t="s">
        <v>2131</v>
      </c>
      <c r="C239" s="133" t="s">
        <v>377</v>
      </c>
      <c r="D239" s="179">
        <f>VLOOKUP('650.4'!A93,'650.4'!A93:N361,14,FALSE)</f>
        <v>4356.7660084166691</v>
      </c>
    </row>
    <row r="240" spans="1:4" ht="57.75" thickTop="1" thickBot="1">
      <c r="A240" s="137" t="s">
        <v>1128</v>
      </c>
      <c r="B240" s="138" t="s">
        <v>1773</v>
      </c>
      <c r="C240" s="133" t="s">
        <v>233</v>
      </c>
      <c r="D240" s="179">
        <f>VLOOKUP('660.1'!A87,'660.1'!A87:N362,14,FALSE)</f>
        <v>397903.65885611752</v>
      </c>
    </row>
    <row r="241" spans="1:4" ht="76.5" thickTop="1" thickBot="1">
      <c r="A241" s="137" t="s">
        <v>1129</v>
      </c>
      <c r="B241" s="138" t="s">
        <v>1880</v>
      </c>
      <c r="C241" s="133" t="s">
        <v>144</v>
      </c>
      <c r="D241" s="179">
        <f>VLOOKUP('660.2'!A87,'660.2'!A87:N363,14,FALSE)</f>
        <v>456556.70103824418</v>
      </c>
    </row>
    <row r="242" spans="1:4" ht="54" thickTop="1" thickBot="1">
      <c r="A242" s="137" t="s">
        <v>1677</v>
      </c>
      <c r="B242" s="138" t="s">
        <v>1774</v>
      </c>
      <c r="C242" s="133" t="s">
        <v>144</v>
      </c>
      <c r="D242" s="179">
        <f>VLOOKUP('661.1'!A87,'661.1'!A87:N364,14,FALSE)</f>
        <v>676439.05551555823</v>
      </c>
    </row>
    <row r="243" spans="1:4" ht="54" thickTop="1" thickBot="1">
      <c r="A243" s="137" t="s">
        <v>1130</v>
      </c>
      <c r="B243" s="138" t="s">
        <v>1775</v>
      </c>
      <c r="C243" s="133" t="s">
        <v>144</v>
      </c>
      <c r="D243" s="179">
        <f>VLOOKUP('662.1'!A87,'662.1'!A87:N365,14,FALSE)</f>
        <v>440517.752913362</v>
      </c>
    </row>
    <row r="244" spans="1:4" ht="54" thickTop="1" thickBot="1">
      <c r="A244" s="137" t="s">
        <v>1131</v>
      </c>
      <c r="B244" s="138" t="s">
        <v>1776</v>
      </c>
      <c r="C244" s="133" t="s">
        <v>144</v>
      </c>
      <c r="D244" s="179">
        <f>VLOOKUP('662.2'!A87,'662.2'!A87:N366,14,FALSE)</f>
        <v>413036.08517229359</v>
      </c>
    </row>
    <row r="245" spans="1:4" ht="54" thickTop="1" thickBot="1">
      <c r="A245" s="137" t="s">
        <v>1678</v>
      </c>
      <c r="B245" s="138" t="s">
        <v>1777</v>
      </c>
      <c r="C245" s="133" t="s">
        <v>144</v>
      </c>
      <c r="D245" s="179">
        <f>VLOOKUP('663.1'!A87,'663.1'!A87:N367,14,FALSE)</f>
        <v>9544.6642124950649</v>
      </c>
    </row>
    <row r="246" spans="1:4" ht="54" thickTop="1" thickBot="1">
      <c r="A246" s="137" t="s">
        <v>1132</v>
      </c>
      <c r="B246" s="138" t="s">
        <v>1778</v>
      </c>
      <c r="C246" s="133" t="s">
        <v>387</v>
      </c>
      <c r="D246" s="179">
        <f>VLOOKUP('670.1'!A87,'670.1'!A87:N368,14,FALSE)</f>
        <v>252642.54294330254</v>
      </c>
    </row>
    <row r="247" spans="1:4" ht="54" thickTop="1" thickBot="1">
      <c r="A247" s="137" t="s">
        <v>1133</v>
      </c>
      <c r="B247" s="138" t="s">
        <v>1779</v>
      </c>
      <c r="C247" s="133" t="s">
        <v>387</v>
      </c>
      <c r="D247" s="179">
        <f>VLOOKUP('670.2'!A87,'670.2'!A87:N369,14,FALSE)</f>
        <v>321804.10078814137</v>
      </c>
    </row>
    <row r="248" spans="1:4" ht="54" thickTop="1" thickBot="1">
      <c r="A248" s="137" t="s">
        <v>1680</v>
      </c>
      <c r="B248" s="138" t="s">
        <v>1780</v>
      </c>
      <c r="C248" s="133" t="s">
        <v>387</v>
      </c>
      <c r="D248" s="179">
        <f>VLOOKUP('670.3'!A87,'670.3'!A87:N370,14,FALSE)</f>
        <v>322889.51425458875</v>
      </c>
    </row>
    <row r="249" spans="1:4" ht="54" thickTop="1" thickBot="1">
      <c r="A249" s="137" t="s">
        <v>1681</v>
      </c>
      <c r="B249" s="138" t="s">
        <v>1781</v>
      </c>
      <c r="C249" s="133" t="s">
        <v>387</v>
      </c>
      <c r="D249" s="179">
        <f>VLOOKUP('670.4'!A87,'670.4'!A87:N371,14,FALSE)</f>
        <v>306962.40697650862</v>
      </c>
    </row>
    <row r="250" spans="1:4" ht="54" thickTop="1" thickBot="1">
      <c r="A250" s="137" t="s">
        <v>1682</v>
      </c>
      <c r="B250" s="138" t="s">
        <v>1782</v>
      </c>
      <c r="C250" s="133" t="s">
        <v>387</v>
      </c>
      <c r="D250" s="179">
        <f>VLOOKUP('670.5'!A89,'670.5'!A89:N372,14,FALSE)</f>
        <v>288578.84365034592</v>
      </c>
    </row>
    <row r="251" spans="1:4" ht="54" thickTop="1" thickBot="1">
      <c r="A251" s="137" t="s">
        <v>1134</v>
      </c>
      <c r="B251" s="138" t="s">
        <v>1783</v>
      </c>
      <c r="C251" s="133" t="s">
        <v>387</v>
      </c>
      <c r="D251" s="179">
        <f>VLOOKUP('671.1'!A89,'671.1'!A89:N373,14,FALSE)</f>
        <v>598091.12224412535</v>
      </c>
    </row>
    <row r="252" spans="1:4" ht="54" thickTop="1" thickBot="1">
      <c r="A252" s="137" t="s">
        <v>1135</v>
      </c>
      <c r="B252" s="138" t="s">
        <v>1784</v>
      </c>
      <c r="C252" s="133" t="s">
        <v>144</v>
      </c>
      <c r="D252" s="179">
        <f>VLOOKUP('671.2'!A89,'671.2'!A89:N374,14,FALSE)</f>
        <v>79010.176595610741</v>
      </c>
    </row>
    <row r="253" spans="1:4" ht="54" thickTop="1" thickBot="1">
      <c r="A253" s="137" t="s">
        <v>1683</v>
      </c>
      <c r="B253" s="138" t="s">
        <v>1785</v>
      </c>
      <c r="C253" s="133" t="s">
        <v>387</v>
      </c>
      <c r="D253" s="179">
        <f>VLOOKUP('671.3'!A87,'671.3'!A87:N375,14,FALSE)</f>
        <v>637459.42927147599</v>
      </c>
    </row>
    <row r="254" spans="1:4" ht="54" thickTop="1" thickBot="1">
      <c r="A254" s="137" t="s">
        <v>1684</v>
      </c>
      <c r="B254" s="138" t="s">
        <v>1786</v>
      </c>
      <c r="C254" s="133" t="s">
        <v>144</v>
      </c>
      <c r="D254" s="179">
        <f>VLOOKUP('671.4'!A87,'671.4'!A87:N376,14,FALSE)</f>
        <v>82188.626826780994</v>
      </c>
    </row>
    <row r="255" spans="1:4" ht="54" thickTop="1" thickBot="1">
      <c r="A255" s="137" t="s">
        <v>1136</v>
      </c>
      <c r="B255" s="138" t="s">
        <v>1787</v>
      </c>
      <c r="C255" s="133" t="s">
        <v>144</v>
      </c>
      <c r="D255" s="179">
        <f>VLOOKUP('672.1'!A87,'672.1'!A87:N377,14,FALSE)</f>
        <v>44964.252837035485</v>
      </c>
    </row>
    <row r="256" spans="1:4" ht="54" thickTop="1" thickBot="1">
      <c r="A256" s="137" t="s">
        <v>1685</v>
      </c>
      <c r="B256" s="138" t="s">
        <v>1788</v>
      </c>
      <c r="C256" s="133" t="s">
        <v>144</v>
      </c>
      <c r="D256" s="179">
        <f>VLOOKUP('672.2'!A87,'672.2'!A87:N378,14,FALSE)</f>
        <v>36560.053729156127</v>
      </c>
    </row>
    <row r="257" spans="1:4" ht="54" thickTop="1" thickBot="1">
      <c r="A257" s="137" t="s">
        <v>1686</v>
      </c>
      <c r="B257" s="138" t="s">
        <v>1789</v>
      </c>
      <c r="C257" s="133" t="s">
        <v>144</v>
      </c>
      <c r="D257" s="179">
        <f>VLOOKUP('672.3'!A87,'672.3'!A87:N379,14,FALSE)</f>
        <v>46975.284189177662</v>
      </c>
    </row>
    <row r="258" spans="1:4" ht="54" thickTop="1" thickBot="1">
      <c r="A258" s="137" t="s">
        <v>1687</v>
      </c>
      <c r="B258" s="138" t="s">
        <v>1790</v>
      </c>
      <c r="C258" s="133" t="s">
        <v>144</v>
      </c>
      <c r="D258" s="179">
        <f>VLOOKUP('672.4'!A87,'672.3'!A87:N380,14,FALSE)</f>
        <v>46975.284189177662</v>
      </c>
    </row>
    <row r="259" spans="1:4" ht="54" thickTop="1" thickBot="1">
      <c r="A259" s="137" t="s">
        <v>1732</v>
      </c>
      <c r="B259" s="138" t="s">
        <v>1791</v>
      </c>
      <c r="C259" s="133" t="s">
        <v>233</v>
      </c>
      <c r="D259" s="179">
        <f>VLOOKUP('673.1.1'!A87,'673.1.1'!A87:N381,14,FALSE)</f>
        <v>8930.396567024025</v>
      </c>
    </row>
    <row r="260" spans="1:4" ht="54" thickTop="1" thickBot="1">
      <c r="A260" s="137" t="s">
        <v>1733</v>
      </c>
      <c r="B260" s="138" t="s">
        <v>2046</v>
      </c>
      <c r="C260" s="133" t="s">
        <v>233</v>
      </c>
      <c r="D260" s="179">
        <f>VLOOKUP('673.1.2'!A87,'673.1.2'!A87:N382,14,FALSE)</f>
        <v>11105.502233690931</v>
      </c>
    </row>
    <row r="261" spans="1:4" ht="54" thickTop="1" thickBot="1">
      <c r="A261" s="137" t="s">
        <v>1137</v>
      </c>
      <c r="B261" s="138" t="s">
        <v>1792</v>
      </c>
      <c r="C261" s="133" t="s">
        <v>387</v>
      </c>
      <c r="D261" s="179">
        <f>VLOOKUP('673.2'!A87,'673.2'!A87:N383,14,FALSE)</f>
        <v>80491.804411760546</v>
      </c>
    </row>
    <row r="262" spans="1:4" ht="54" thickTop="1" thickBot="1">
      <c r="A262" s="137" t="s">
        <v>1138</v>
      </c>
      <c r="B262" s="138" t="s">
        <v>1793</v>
      </c>
      <c r="C262" s="133" t="s">
        <v>387</v>
      </c>
      <c r="D262" s="179">
        <f>VLOOKUP('673.3'!A89,'673.3'!A89:N384,14,FALSE)</f>
        <v>116034.4378074845</v>
      </c>
    </row>
    <row r="263" spans="1:4" ht="54" thickTop="1" thickBot="1">
      <c r="A263" s="137" t="s">
        <v>1139</v>
      </c>
      <c r="B263" s="138" t="s">
        <v>1996</v>
      </c>
      <c r="C263" s="133" t="s">
        <v>144</v>
      </c>
      <c r="D263" s="179">
        <f>VLOOKUP('674.1'!A89,'674.1'!A89:N385,14,FALSE)</f>
        <v>69775.764303357995</v>
      </c>
    </row>
    <row r="264" spans="1:4" ht="54" thickTop="1" thickBot="1">
      <c r="A264" s="137" t="s">
        <v>1140</v>
      </c>
      <c r="B264" s="138" t="s">
        <v>1794</v>
      </c>
      <c r="C264" s="133" t="s">
        <v>144</v>
      </c>
      <c r="D264" s="179">
        <f>VLOOKUP('674.2'!A89,'674.2'!A89:N386,14,FALSE)</f>
        <v>138638.44920040641</v>
      </c>
    </row>
    <row r="265" spans="1:4" ht="54" thickTop="1" thickBot="1">
      <c r="A265" s="137" t="s">
        <v>1141</v>
      </c>
      <c r="B265" s="138" t="s">
        <v>1795</v>
      </c>
      <c r="C265" s="133" t="s">
        <v>233</v>
      </c>
      <c r="D265" s="179">
        <f>VLOOKUP('680.1'!A87,'680.1'!A87:N387,14,FALSE)</f>
        <v>256028.97562757265</v>
      </c>
    </row>
    <row r="266" spans="1:4" ht="54" thickTop="1" thickBot="1">
      <c r="A266" s="137" t="s">
        <v>1142</v>
      </c>
      <c r="B266" s="138" t="s">
        <v>1796</v>
      </c>
      <c r="C266" s="133" t="s">
        <v>144</v>
      </c>
      <c r="D266" s="179">
        <f>VLOOKUP('680.2'!A87,'680.2'!A87:N388,14,FALSE)</f>
        <v>12911.183461763885</v>
      </c>
    </row>
    <row r="267" spans="1:4" ht="54" thickTop="1" thickBot="1">
      <c r="A267" s="137" t="s">
        <v>1143</v>
      </c>
      <c r="B267" s="138" t="s">
        <v>1797</v>
      </c>
      <c r="C267" s="133" t="s">
        <v>387</v>
      </c>
      <c r="D267" s="179">
        <f>VLOOKUP('680.3'!A89,'680.3'!A89:N389,14,FALSE)</f>
        <v>65554.409427326755</v>
      </c>
    </row>
    <row r="268" spans="1:4" ht="54" thickTop="1" thickBot="1">
      <c r="A268" s="137" t="s">
        <v>1144</v>
      </c>
      <c r="B268" s="138" t="s">
        <v>1798</v>
      </c>
      <c r="C268" s="133" t="s">
        <v>387</v>
      </c>
      <c r="D268" s="179">
        <f>VLOOKUP('681.1'!A89,'681.1'!A89:N390,14,FALSE)</f>
        <v>150800.20667329695</v>
      </c>
    </row>
    <row r="269" spans="1:4" ht="54" thickTop="1" thickBot="1">
      <c r="A269" s="137" t="s">
        <v>1692</v>
      </c>
      <c r="B269" s="138" t="s">
        <v>1799</v>
      </c>
      <c r="C269" s="133" t="s">
        <v>387</v>
      </c>
      <c r="D269" s="179">
        <f>VLOOKUP('681.2'!A89,'681.2'!A89:N391,14,FALSE)</f>
        <v>219961.76451813581</v>
      </c>
    </row>
    <row r="270" spans="1:4" ht="54" thickTop="1" thickBot="1">
      <c r="A270" s="137" t="s">
        <v>1693</v>
      </c>
      <c r="B270" s="138" t="s">
        <v>1800</v>
      </c>
      <c r="C270" s="133" t="s">
        <v>387</v>
      </c>
      <c r="D270" s="179">
        <f>VLOOKUP('681.3'!A89,'681.3'!A89:N392,14,FALSE)</f>
        <v>221047.17798458319</v>
      </c>
    </row>
    <row r="271" spans="1:4" ht="54" thickTop="1" thickBot="1">
      <c r="A271" s="137" t="s">
        <v>1694</v>
      </c>
      <c r="B271" s="138" t="s">
        <v>1801</v>
      </c>
      <c r="C271" s="133" t="s">
        <v>387</v>
      </c>
      <c r="D271" s="179">
        <f>VLOOKUP('681.4'!A89,'681.4'!A89:N393,14,FALSE)</f>
        <v>205120.07070650306</v>
      </c>
    </row>
    <row r="272" spans="1:4" ht="54" thickTop="1" thickBot="1">
      <c r="A272" s="137" t="s">
        <v>1145</v>
      </c>
      <c r="B272" s="138" t="s">
        <v>1802</v>
      </c>
      <c r="C272" s="133" t="s">
        <v>387</v>
      </c>
      <c r="D272" s="179">
        <f>VLOOKUP('682.1'!A89,'682.1'!A89:N394,14,FALSE)</f>
        <v>85412.609107819328</v>
      </c>
    </row>
    <row r="273" spans="1:4" ht="54" thickTop="1" thickBot="1">
      <c r="A273" s="137" t="s">
        <v>1695</v>
      </c>
      <c r="B273" s="138" t="s">
        <v>1803</v>
      </c>
      <c r="C273" s="133" t="s">
        <v>387</v>
      </c>
      <c r="D273" s="179">
        <f>VLOOKUP('682.2'!A89,'682.2'!A89:N395,14,FALSE)</f>
        <v>85412.609107819328</v>
      </c>
    </row>
    <row r="274" spans="1:4" ht="54" thickTop="1" thickBot="1">
      <c r="A274" s="137" t="s">
        <v>1697</v>
      </c>
      <c r="B274" s="138" t="s">
        <v>1804</v>
      </c>
      <c r="C274" s="133" t="s">
        <v>387</v>
      </c>
      <c r="D274" s="179">
        <f>VLOOKUP('682.3'!A89,'682.3'!A89:N396,14,FALSE)</f>
        <v>85412.609107819328</v>
      </c>
    </row>
    <row r="275" spans="1:4" ht="54" thickTop="1" thickBot="1">
      <c r="A275" s="137" t="s">
        <v>1699</v>
      </c>
      <c r="B275" s="138" t="s">
        <v>1997</v>
      </c>
      <c r="C275" s="133" t="s">
        <v>387</v>
      </c>
      <c r="D275" s="179">
        <f>VLOOKUP('682.4'!A89,'682.4'!A89:N397,14,FALSE)</f>
        <v>85412.609107819328</v>
      </c>
    </row>
    <row r="276" spans="1:4" ht="54" thickTop="1" thickBot="1">
      <c r="A276" s="137" t="s">
        <v>1701</v>
      </c>
      <c r="B276" s="138" t="s">
        <v>1805</v>
      </c>
      <c r="C276" s="133" t="s">
        <v>233</v>
      </c>
      <c r="D276" s="179">
        <f>VLOOKUP('683.1'!A89,'683.1'!A89:N398,14,FALSE)</f>
        <v>14877.98607603997</v>
      </c>
    </row>
    <row r="277" spans="1:4" ht="54" thickTop="1" thickBot="1">
      <c r="A277" s="137" t="s">
        <v>1703</v>
      </c>
      <c r="B277" s="138" t="s">
        <v>1806</v>
      </c>
      <c r="C277" s="133" t="s">
        <v>233</v>
      </c>
      <c r="D277" s="179">
        <f>VLOOKUP('683.2'!A89,'683.2'!A89:N399,14,FALSE)</f>
        <v>27766.453015144427</v>
      </c>
    </row>
    <row r="278" spans="1:4" ht="54" thickTop="1" thickBot="1">
      <c r="A278" s="137" t="s">
        <v>1705</v>
      </c>
      <c r="B278" s="138" t="s">
        <v>1807</v>
      </c>
      <c r="C278" s="133" t="s">
        <v>233</v>
      </c>
      <c r="D278" s="179">
        <f>VLOOKUP('683.3'!A89,'683.3'!A89:N400,14,FALSE)</f>
        <v>14877.98607603997</v>
      </c>
    </row>
    <row r="279" spans="1:4" ht="54" thickTop="1" thickBot="1">
      <c r="A279" s="137" t="s">
        <v>1706</v>
      </c>
      <c r="B279" s="138" t="s">
        <v>1808</v>
      </c>
      <c r="C279" s="133" t="s">
        <v>233</v>
      </c>
      <c r="D279" s="179">
        <f>VLOOKUP('683.4'!A89,'683.4'!A89:N401,14,FALSE)</f>
        <v>27766.453015144427</v>
      </c>
    </row>
    <row r="280" spans="1:4" ht="54" thickTop="1" thickBot="1">
      <c r="A280" s="137" t="s">
        <v>1707</v>
      </c>
      <c r="B280" s="138" t="s">
        <v>1809</v>
      </c>
      <c r="C280" s="133" t="s">
        <v>233</v>
      </c>
      <c r="D280" s="179">
        <f>VLOOKUP('683.5'!A87,'683.5'!A87:N402,14,FALSE)</f>
        <v>75043.277415005767</v>
      </c>
    </row>
    <row r="281" spans="1:4" ht="54" thickTop="1" thickBot="1">
      <c r="A281" s="137" t="s">
        <v>2047</v>
      </c>
      <c r="B281" s="138" t="s">
        <v>1810</v>
      </c>
      <c r="C281" s="133" t="s">
        <v>233</v>
      </c>
      <c r="D281" s="179">
        <f>VLOOKUP('690.1.1'!A89,'690.1.1'!A89:N403,14,FALSE)</f>
        <v>15706.903318418428</v>
      </c>
    </row>
    <row r="282" spans="1:4" ht="54" thickTop="1" thickBot="1">
      <c r="A282" s="137" t="s">
        <v>1710</v>
      </c>
      <c r="B282" s="138" t="s">
        <v>1811</v>
      </c>
      <c r="C282" s="133" t="s">
        <v>233</v>
      </c>
      <c r="D282" s="179">
        <f>VLOOKUP('690.1.2'!A89,'690.1.2'!A89:N404,14,FALSE)</f>
        <v>29913.734299361939</v>
      </c>
    </row>
    <row r="283" spans="1:4" ht="54" thickTop="1" thickBot="1">
      <c r="A283" s="137" t="s">
        <v>1146</v>
      </c>
      <c r="B283" s="138" t="s">
        <v>1812</v>
      </c>
      <c r="C283" s="133" t="s">
        <v>144</v>
      </c>
      <c r="D283" s="179">
        <f>VLOOKUP('700.1'!A89,'700.1'!A89:N405,14,FALSE)</f>
        <v>1962.0940961490364</v>
      </c>
    </row>
    <row r="284" spans="1:4" ht="54" thickTop="1" thickBot="1">
      <c r="A284" s="137" t="s">
        <v>1147</v>
      </c>
      <c r="B284" s="138" t="s">
        <v>1813</v>
      </c>
      <c r="C284" s="133" t="s">
        <v>144</v>
      </c>
      <c r="D284" s="179">
        <f>VLOOKUP('700.2'!A89,'700.2'!A89:N406,14,FALSE)</f>
        <v>2055.1647237990478</v>
      </c>
    </row>
    <row r="285" spans="1:4" ht="54" thickTop="1" thickBot="1">
      <c r="A285" s="137" t="s">
        <v>1148</v>
      </c>
      <c r="B285" s="138" t="s">
        <v>1814</v>
      </c>
      <c r="C285" s="133" t="s">
        <v>233</v>
      </c>
      <c r="D285" s="179">
        <f>VLOOKUP('700.3'!A89,'700.3'!A89:N407,14,FALSE)</f>
        <v>37874.811946132482</v>
      </c>
    </row>
    <row r="286" spans="1:4" ht="54" thickTop="1" thickBot="1">
      <c r="A286" s="137" t="s">
        <v>1149</v>
      </c>
      <c r="B286" s="138" t="s">
        <v>1815</v>
      </c>
      <c r="C286" s="133" t="s">
        <v>233</v>
      </c>
      <c r="D286" s="179">
        <f>VLOOKUP('700.4'!A89,'700.4'!A89:N408,14,FALSE)</f>
        <v>50199.733653468371</v>
      </c>
    </row>
    <row r="287" spans="1:4" ht="54" thickTop="1" thickBot="1">
      <c r="A287" s="137" t="s">
        <v>1150</v>
      </c>
      <c r="B287" s="138" t="s">
        <v>1816</v>
      </c>
      <c r="C287" s="133" t="s">
        <v>1845</v>
      </c>
      <c r="D287" s="179">
        <f>VLOOKUP('701.1'!A89,'701.1'!A89:N409,14,FALSE)</f>
        <v>6455.9985648970223</v>
      </c>
    </row>
    <row r="288" spans="1:4" ht="54" thickTop="1" thickBot="1">
      <c r="A288" s="137" t="s">
        <v>1713</v>
      </c>
      <c r="B288" s="138" t="s">
        <v>1817</v>
      </c>
      <c r="C288" s="133" t="s">
        <v>1845</v>
      </c>
      <c r="D288" s="179">
        <f>VLOOKUP('710.1'!A89,'710.1'!A89:N410,14,FALSE)</f>
        <v>806175.3696042099</v>
      </c>
    </row>
    <row r="289" spans="1:4" ht="54" thickTop="1" thickBot="1">
      <c r="A289" s="137" t="s">
        <v>1151</v>
      </c>
      <c r="B289" s="138" t="s">
        <v>1818</v>
      </c>
      <c r="C289" s="133" t="s">
        <v>233</v>
      </c>
      <c r="D289" s="179">
        <f>VLOOKUP('710.2'!A89,'710.2'!A89:N411,14,FALSE)</f>
        <v>814158.76992703206</v>
      </c>
    </row>
    <row r="290" spans="1:4" ht="54" thickTop="1" thickBot="1">
      <c r="A290" s="137" t="s">
        <v>1152</v>
      </c>
      <c r="B290" s="138" t="s">
        <v>1819</v>
      </c>
      <c r="C290" s="133" t="s">
        <v>1845</v>
      </c>
      <c r="D290" s="179">
        <f>VLOOKUP('720.1'!A89,'720.1'!A89:N412,14,FALSE)</f>
        <v>463308.27990315907</v>
      </c>
    </row>
    <row r="291" spans="1:4" ht="54" thickTop="1" thickBot="1">
      <c r="A291" s="137" t="s">
        <v>1153</v>
      </c>
      <c r="B291" s="138" t="s">
        <v>1820</v>
      </c>
      <c r="C291" s="133" t="s">
        <v>144</v>
      </c>
      <c r="D291" s="179">
        <f>VLOOKUP('730.1'!A89,'730.1'!A89:N413,14,FALSE)</f>
        <v>126256.2687953663</v>
      </c>
    </row>
    <row r="292" spans="1:4" ht="54" thickTop="1" thickBot="1">
      <c r="A292" s="137" t="s">
        <v>1154</v>
      </c>
      <c r="B292" s="138" t="s">
        <v>1821</v>
      </c>
      <c r="C292" s="133" t="s">
        <v>1845</v>
      </c>
      <c r="D292" s="179">
        <f>VLOOKUP('730.2'!A89,'730.2'!A89:N414,14,FALSE)</f>
        <v>109794.77036045003</v>
      </c>
    </row>
    <row r="293" spans="1:4" ht="54" thickTop="1" thickBot="1">
      <c r="A293" s="137" t="s">
        <v>1155</v>
      </c>
      <c r="B293" s="138" t="s">
        <v>1822</v>
      </c>
      <c r="C293" s="133" t="s">
        <v>1845</v>
      </c>
      <c r="D293" s="179">
        <f>VLOOKUP('730.3'!A89,'730.3'!A89:N415,14,FALSE)</f>
        <v>82771.998447294813</v>
      </c>
    </row>
    <row r="294" spans="1:4" ht="54" thickTop="1" thickBot="1">
      <c r="A294" s="137" t="s">
        <v>1714</v>
      </c>
      <c r="B294" s="138" t="s">
        <v>1823</v>
      </c>
      <c r="C294" s="133" t="s">
        <v>1845</v>
      </c>
      <c r="D294" s="179">
        <f>VLOOKUP('730.4'!A89,'730.4'!A89:N416,14,FALSE)</f>
        <v>46656.50980579391</v>
      </c>
    </row>
    <row r="295" spans="1:4" ht="54" thickTop="1" thickBot="1">
      <c r="A295" s="137" t="s">
        <v>1156</v>
      </c>
      <c r="B295" s="138" t="s">
        <v>1824</v>
      </c>
      <c r="C295" s="133" t="s">
        <v>144</v>
      </c>
      <c r="D295" s="179">
        <f>VLOOKUP('731.1'!A89,'731.1'!A89:N417,14,FALSE)</f>
        <v>386492.86203465861</v>
      </c>
    </row>
    <row r="296" spans="1:4" ht="54" thickTop="1" thickBot="1">
      <c r="A296" s="137" t="s">
        <v>1157</v>
      </c>
      <c r="B296" s="138" t="s">
        <v>1825</v>
      </c>
      <c r="C296" s="133" t="s">
        <v>1995</v>
      </c>
      <c r="D296" s="179">
        <f>VLOOKUP('740.1'!A89,'740.1'!A89:N418,14,FALSE)</f>
        <v>15599.559784950659</v>
      </c>
    </row>
    <row r="297" spans="1:4" ht="54" thickTop="1" thickBot="1">
      <c r="A297" s="137" t="s">
        <v>1717</v>
      </c>
      <c r="B297" s="138" t="s">
        <v>1826</v>
      </c>
      <c r="C297" s="133" t="s">
        <v>1845</v>
      </c>
      <c r="D297" s="179">
        <f>VLOOKUP('741.1'!A89,'741.1'!A89:N419,14,FALSE)</f>
        <v>71715.064061326833</v>
      </c>
    </row>
    <row r="298" spans="1:4" ht="54" thickTop="1" thickBot="1">
      <c r="A298" s="137" t="s">
        <v>1158</v>
      </c>
      <c r="B298" s="138" t="s">
        <v>1827</v>
      </c>
      <c r="C298" s="133" t="s">
        <v>144</v>
      </c>
      <c r="D298" s="179">
        <f>VLOOKUP('800.1'!A89,'800.1'!A89:N420,14,FALSE)</f>
        <v>15309.285429857082</v>
      </c>
    </row>
    <row r="299" spans="1:4" ht="54" thickTop="1" thickBot="1">
      <c r="A299" s="137" t="s">
        <v>1159</v>
      </c>
      <c r="B299" s="138" t="s">
        <v>1828</v>
      </c>
      <c r="C299" s="133" t="s">
        <v>144</v>
      </c>
      <c r="D299" s="179">
        <f>VLOOKUP('800.2'!A89,'800.2'!A89:N421,14,FALSE)</f>
        <v>25037.028780844637</v>
      </c>
    </row>
    <row r="300" spans="1:4" ht="54" thickTop="1" thickBot="1">
      <c r="A300" s="137" t="s">
        <v>1160</v>
      </c>
      <c r="B300" s="138" t="s">
        <v>1829</v>
      </c>
      <c r="C300" s="133" t="s">
        <v>144</v>
      </c>
      <c r="D300" s="179">
        <f>VLOOKUP('800.3'!A89,'800.3'!A89:N422,14,FALSE)</f>
        <v>47173.092047173704</v>
      </c>
    </row>
    <row r="301" spans="1:4" ht="54" thickTop="1" thickBot="1">
      <c r="A301" s="137" t="s">
        <v>1161</v>
      </c>
      <c r="B301" s="138" t="s">
        <v>1830</v>
      </c>
      <c r="C301" s="133" t="s">
        <v>144</v>
      </c>
      <c r="D301" s="179">
        <f>VLOOKUP('800.4'!A89,'800.4'!A89:N423,14,FALSE)</f>
        <v>56531.932211641455</v>
      </c>
    </row>
    <row r="302" spans="1:4" ht="54" thickTop="1" thickBot="1">
      <c r="A302" s="137" t="s">
        <v>1718</v>
      </c>
      <c r="B302" s="138" t="s">
        <v>1831</v>
      </c>
      <c r="C302" s="133" t="s">
        <v>1845</v>
      </c>
      <c r="D302" s="179">
        <f>VLOOKUP('802.1'!A89,'802.1'!A89:N424,14,FALSE)</f>
        <v>280451.39697294036</v>
      </c>
    </row>
    <row r="303" spans="1:4" ht="54" thickTop="1" thickBot="1">
      <c r="A303" s="137" t="s">
        <v>1719</v>
      </c>
      <c r="B303" s="138" t="s">
        <v>1881</v>
      </c>
      <c r="C303" s="133" t="s">
        <v>1845</v>
      </c>
      <c r="D303" s="179">
        <f>VLOOKUP('802.2'!A89,'802.2'!A89:N425,14,FALSE)</f>
        <v>75830.342595266251</v>
      </c>
    </row>
    <row r="304" spans="1:4" ht="54" thickTop="1" thickBot="1">
      <c r="A304" s="137" t="s">
        <v>1720</v>
      </c>
      <c r="B304" s="138" t="s">
        <v>1832</v>
      </c>
      <c r="C304" s="133" t="s">
        <v>1845</v>
      </c>
      <c r="D304" s="179">
        <f>VLOOKUP('802.3'!A89,'802.3'!A89:N426,14,FALSE)</f>
        <v>50138.85877408502</v>
      </c>
    </row>
    <row r="305" spans="1:4" ht="54" thickTop="1" thickBot="1">
      <c r="A305" s="137" t="s">
        <v>1721</v>
      </c>
      <c r="B305" s="138" t="s">
        <v>1833</v>
      </c>
      <c r="C305" s="133" t="s">
        <v>1845</v>
      </c>
      <c r="D305" s="179">
        <f>VLOOKUP('802.4'!A89,'802.4'!A89:N427,14,FALSE)</f>
        <v>43444.116603177943</v>
      </c>
    </row>
    <row r="306" spans="1:4" ht="54" thickTop="1" thickBot="1">
      <c r="A306" s="137" t="s">
        <v>1722</v>
      </c>
      <c r="B306" s="138" t="s">
        <v>1834</v>
      </c>
      <c r="C306" s="133" t="s">
        <v>1845</v>
      </c>
      <c r="D306" s="179">
        <f>VLOOKUP('802.5'!A89,'802.5'!A89:N428,14,FALSE)</f>
        <v>503563.79962581844</v>
      </c>
    </row>
    <row r="307" spans="1:4" ht="54" thickTop="1" thickBot="1">
      <c r="A307" s="137" t="s">
        <v>1723</v>
      </c>
      <c r="B307" s="138" t="s">
        <v>1835</v>
      </c>
      <c r="C307" s="133" t="s">
        <v>1845</v>
      </c>
      <c r="D307" s="179">
        <f>VLOOKUP('802.6'!A89,'802.6'!A89:N429,14,FALSE)</f>
        <v>486062.73936387768</v>
      </c>
    </row>
    <row r="308" spans="1:4" ht="54" thickTop="1" thickBot="1">
      <c r="A308" s="137" t="s">
        <v>1724</v>
      </c>
      <c r="B308" s="138" t="s">
        <v>1836</v>
      </c>
      <c r="C308" s="133" t="s">
        <v>1845</v>
      </c>
      <c r="D308" s="179">
        <f>VLOOKUP('802.7'!A89,'802.7'!A89:N430,14,FALSE)</f>
        <v>320129.62484970619</v>
      </c>
    </row>
    <row r="309" spans="1:4" ht="54" thickTop="1" thickBot="1">
      <c r="A309" s="137" t="s">
        <v>1725</v>
      </c>
      <c r="B309" s="138" t="s">
        <v>1837</v>
      </c>
      <c r="C309" s="133" t="s">
        <v>1845</v>
      </c>
      <c r="D309" s="179">
        <f>VLOOKUP('802.8'!A89,'802.8'!A89:N431,14,FALSE)</f>
        <v>272457.33508483536</v>
      </c>
    </row>
    <row r="310" spans="1:4" ht="54" thickTop="1" thickBot="1">
      <c r="A310" s="137" t="s">
        <v>1162</v>
      </c>
      <c r="B310" s="138" t="s">
        <v>1838</v>
      </c>
      <c r="C310" s="133" t="s">
        <v>233</v>
      </c>
      <c r="D310" s="179">
        <f>VLOOKUP('810.1'!A89,'810.1'!A89:N432,14,FALSE)</f>
        <v>23789.118775479044</v>
      </c>
    </row>
    <row r="311" spans="1:4" ht="54" thickTop="1" thickBot="1">
      <c r="A311" s="137" t="s">
        <v>1163</v>
      </c>
      <c r="B311" s="138" t="s">
        <v>1839</v>
      </c>
      <c r="C311" s="133" t="s">
        <v>233</v>
      </c>
      <c r="D311" s="179">
        <f>VLOOKUP('810.2'!A89,'810.2'!A89:N433,14,FALSE)</f>
        <v>21082.965338274054</v>
      </c>
    </row>
    <row r="312" spans="1:4" ht="54" thickTop="1" thickBot="1">
      <c r="A312" s="137" t="s">
        <v>1164</v>
      </c>
      <c r="B312" s="138" t="s">
        <v>1840</v>
      </c>
      <c r="C312" s="133" t="s">
        <v>233</v>
      </c>
      <c r="D312" s="179">
        <f>VLOOKUP('810.3'!A89,'810.3'!A89:N435,14,FALSE)</f>
        <v>13769.495750678692</v>
      </c>
    </row>
    <row r="313" spans="1:4" ht="57.75" thickTop="1" thickBot="1">
      <c r="A313" s="137" t="s">
        <v>1726</v>
      </c>
      <c r="B313" s="138" t="s">
        <v>2050</v>
      </c>
      <c r="C313" s="133" t="s">
        <v>233</v>
      </c>
      <c r="D313" s="179">
        <f>VLOOKUP('811.1'!A89,'811.1'!A89:N436,14,FALSE)</f>
        <v>42276.503348569699</v>
      </c>
    </row>
    <row r="314" spans="1:4" ht="57.75" thickTop="1" thickBot="1">
      <c r="A314" s="137" t="s">
        <v>1727</v>
      </c>
      <c r="B314" s="138" t="s">
        <v>2051</v>
      </c>
      <c r="C314" s="133" t="s">
        <v>233</v>
      </c>
      <c r="D314" s="179">
        <f>VLOOKUP('811.2'!A89,'811.2'!A89:N437,14,FALSE)</f>
        <v>48958.440168836401</v>
      </c>
    </row>
    <row r="315" spans="1:4" ht="54" thickTop="1" thickBot="1">
      <c r="A315" s="137" t="s">
        <v>1165</v>
      </c>
      <c r="B315" s="138" t="s">
        <v>2053</v>
      </c>
      <c r="C315" s="133" t="s">
        <v>233</v>
      </c>
      <c r="D315" s="179">
        <f>VLOOKUP('812.1'!A89,'812.1'!A89:N438,14,FALSE)</f>
        <v>64328.153670622756</v>
      </c>
    </row>
    <row r="316" spans="1:4" ht="54" thickTop="1" thickBot="1">
      <c r="A316" s="137" t="s">
        <v>1728</v>
      </c>
      <c r="B316" s="138" t="s">
        <v>1841</v>
      </c>
      <c r="C316" s="133" t="s">
        <v>1995</v>
      </c>
      <c r="D316" s="179">
        <f>VLOOKUP('820.1'!A89,'820.1'!A89:N439,14,FALSE)</f>
        <v>138646.83346455597</v>
      </c>
    </row>
    <row r="317" spans="1:4" ht="54" thickTop="1" thickBot="1">
      <c r="A317" s="137" t="s">
        <v>1729</v>
      </c>
      <c r="B317" s="138" t="s">
        <v>1842</v>
      </c>
      <c r="C317" s="133" t="s">
        <v>984</v>
      </c>
      <c r="D317" s="179">
        <f>VLOOKUP('820.1.2'!A88,'820.1.2'!A88:N440,14,FALSE)</f>
        <v>7810506.6911485763</v>
      </c>
    </row>
    <row r="318" spans="1:4" ht="57.75" thickTop="1" thickBot="1">
      <c r="A318" s="137" t="s">
        <v>1166</v>
      </c>
      <c r="B318" s="138" t="s">
        <v>1843</v>
      </c>
      <c r="C318" s="133" t="s">
        <v>1998</v>
      </c>
      <c r="D318" s="179">
        <f>VLOOKUP('900.1'!A88,'900.1'!A88:N441,14,FALSE)</f>
        <v>1381.8413336760868</v>
      </c>
    </row>
    <row r="319" spans="1:4" ht="57.75" thickTop="1" thickBot="1">
      <c r="A319" s="137" t="s">
        <v>1167</v>
      </c>
      <c r="B319" s="138" t="s">
        <v>2195</v>
      </c>
      <c r="C319" s="133" t="s">
        <v>1999</v>
      </c>
      <c r="D319" s="179">
        <f>VLOOKUP('900.2'!A88,'900.2'!A88:N442,14,FALSE)</f>
        <v>1695.8961822388337</v>
      </c>
    </row>
    <row r="320" spans="1:4" ht="54" thickTop="1" thickBot="1">
      <c r="A320" s="137" t="s">
        <v>1168</v>
      </c>
      <c r="B320" s="138" t="s">
        <v>1844</v>
      </c>
      <c r="C320" s="133" t="s">
        <v>1999</v>
      </c>
      <c r="D320" s="179">
        <f>VLOOKUP('900.3'!A88,'900.3'!A88:N443,14,FALSE)</f>
        <v>1695.8961822388337</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9.7109375" customWidth="1"/>
  </cols>
  <sheetData>
    <row r="1" spans="1:4" ht="66" customHeight="1" thickTop="1">
      <c r="A1" s="671" t="s">
        <v>1850</v>
      </c>
      <c r="B1" s="672"/>
      <c r="C1" s="672"/>
      <c r="D1" s="673"/>
    </row>
    <row r="2" spans="1:4" ht="20.25" customHeight="1" thickBot="1">
      <c r="A2" s="674"/>
      <c r="B2" s="675"/>
      <c r="C2" s="675"/>
      <c r="D2" s="676"/>
    </row>
    <row r="3" spans="1:4" ht="16.5" thickTop="1" thickBot="1">
      <c r="A3" s="670" t="s">
        <v>2223</v>
      </c>
      <c r="B3" s="670"/>
      <c r="C3" s="670"/>
      <c r="D3" s="670"/>
    </row>
    <row r="4" spans="1:4" ht="16.5" thickTop="1" thickBot="1">
      <c r="A4" s="670"/>
      <c r="B4" s="670"/>
      <c r="C4" s="670"/>
      <c r="D4" s="670"/>
    </row>
    <row r="5" spans="1:4" ht="16.5" thickTop="1" thickBot="1">
      <c r="A5" s="670"/>
      <c r="B5" s="670"/>
      <c r="C5" s="670"/>
      <c r="D5" s="670"/>
    </row>
    <row r="6" spans="1:4" ht="16.5" thickTop="1" thickBot="1">
      <c r="A6" s="650" t="s">
        <v>2237</v>
      </c>
      <c r="B6" s="651" t="s">
        <v>1882</v>
      </c>
      <c r="C6" s="652" t="s">
        <v>2238</v>
      </c>
      <c r="D6" s="653">
        <v>29260</v>
      </c>
    </row>
    <row r="7" spans="1:4" ht="16.5" thickTop="1" thickBot="1">
      <c r="A7" s="654"/>
      <c r="B7" s="655"/>
      <c r="C7" s="656"/>
      <c r="D7" s="657" t="s">
        <v>1848</v>
      </c>
    </row>
    <row r="8" spans="1:4" ht="16.5" thickTop="1" thickBot="1">
      <c r="A8" s="658" t="s">
        <v>98</v>
      </c>
      <c r="B8" s="659" t="s">
        <v>1882</v>
      </c>
      <c r="C8" s="660" t="s">
        <v>99</v>
      </c>
      <c r="D8" s="661">
        <v>58677.433987924393</v>
      </c>
    </row>
    <row r="9" spans="1:4" ht="16.5" thickTop="1" thickBot="1">
      <c r="A9" s="658" t="s">
        <v>102</v>
      </c>
      <c r="B9" s="659" t="s">
        <v>1882</v>
      </c>
      <c r="C9" s="660" t="s">
        <v>103</v>
      </c>
      <c r="D9" s="661">
        <f>$D$6*1.85</f>
        <v>54131</v>
      </c>
    </row>
    <row r="10" spans="1:4" ht="16.5" thickTop="1" thickBot="1">
      <c r="A10" s="658" t="s">
        <v>0</v>
      </c>
      <c r="B10" s="659" t="s">
        <v>1882</v>
      </c>
      <c r="C10" s="660" t="s">
        <v>1</v>
      </c>
      <c r="D10" s="661">
        <v>69346.058349365194</v>
      </c>
    </row>
    <row r="11" spans="1:4" ht="16.5" thickTop="1" thickBot="1">
      <c r="A11" s="658" t="s">
        <v>1674</v>
      </c>
      <c r="B11" s="659" t="s">
        <v>1882</v>
      </c>
      <c r="C11" s="660" t="s">
        <v>1673</v>
      </c>
      <c r="D11" s="661">
        <v>320058.73084322392</v>
      </c>
    </row>
    <row r="12" spans="1:4" ht="16.5" thickTop="1" thickBot="1">
      <c r="A12" s="658" t="s">
        <v>100</v>
      </c>
      <c r="B12" s="659" t="s">
        <v>1882</v>
      </c>
      <c r="C12" s="660" t="s">
        <v>101</v>
      </c>
      <c r="D12" s="661">
        <v>80014.682710805981</v>
      </c>
    </row>
    <row r="13" spans="1:4" ht="16.5" thickTop="1" thickBot="1">
      <c r="A13" s="658" t="s">
        <v>62</v>
      </c>
      <c r="B13" s="659" t="s">
        <v>1882</v>
      </c>
      <c r="C13" s="660" t="s">
        <v>63</v>
      </c>
      <c r="D13" s="661">
        <v>586774.33987924387</v>
      </c>
    </row>
    <row r="14" spans="1:4" ht="16.5" thickTop="1" thickBot="1">
      <c r="A14" s="658" t="s">
        <v>108</v>
      </c>
      <c r="B14" s="659" t="s">
        <v>1882</v>
      </c>
      <c r="C14" s="660" t="s">
        <v>109</v>
      </c>
      <c r="D14" s="661">
        <v>320058.73084322392</v>
      </c>
    </row>
    <row r="15" spans="1:4" ht="16.5" thickTop="1" thickBot="1">
      <c r="A15" s="658" t="s">
        <v>41</v>
      </c>
      <c r="B15" s="659" t="s">
        <v>1882</v>
      </c>
      <c r="C15" s="660" t="s">
        <v>42</v>
      </c>
      <c r="D15" s="661">
        <v>213372.48722881597</v>
      </c>
    </row>
    <row r="16" spans="1:4" ht="16.5" thickTop="1" thickBot="1">
      <c r="A16" s="658" t="s">
        <v>43</v>
      </c>
      <c r="B16" s="659" t="s">
        <v>1882</v>
      </c>
      <c r="C16" s="660" t="s">
        <v>44</v>
      </c>
      <c r="D16" s="661">
        <v>320058.73084322392</v>
      </c>
    </row>
    <row r="17" spans="1:4" ht="16.5" thickTop="1" thickBot="1">
      <c r="A17" s="658" t="s">
        <v>106</v>
      </c>
      <c r="B17" s="659" t="s">
        <v>1882</v>
      </c>
      <c r="C17" s="660" t="s">
        <v>107</v>
      </c>
      <c r="D17" s="661">
        <v>106686.24361440798</v>
      </c>
    </row>
    <row r="18" spans="1:4" ht="16.5" thickTop="1" thickBot="1">
      <c r="A18" s="658" t="s">
        <v>1675</v>
      </c>
      <c r="B18" s="659" t="s">
        <v>1882</v>
      </c>
      <c r="C18" s="660" t="s">
        <v>2000</v>
      </c>
      <c r="D18" s="661">
        <v>96017.619252967183</v>
      </c>
    </row>
    <row r="19" spans="1:4" ht="16.5" thickTop="1" thickBot="1">
      <c r="A19" s="658" t="s">
        <v>96</v>
      </c>
      <c r="B19" s="659" t="s">
        <v>92</v>
      </c>
      <c r="C19" s="660" t="s">
        <v>97</v>
      </c>
      <c r="D19" s="661">
        <v>2133724.8722881596</v>
      </c>
    </row>
    <row r="20" spans="1:4" ht="16.5" thickTop="1" thickBot="1">
      <c r="A20" s="658" t="s">
        <v>76</v>
      </c>
      <c r="B20" s="659" t="s">
        <v>1882</v>
      </c>
      <c r="C20" s="660" t="s">
        <v>77</v>
      </c>
      <c r="D20" s="661">
        <v>485912.31941843667</v>
      </c>
    </row>
    <row r="21" spans="1:4" ht="16.5" thickTop="1" thickBot="1">
      <c r="A21" s="658" t="s">
        <v>74</v>
      </c>
      <c r="B21" s="659" t="s">
        <v>1882</v>
      </c>
      <c r="C21" s="660" t="s">
        <v>75</v>
      </c>
      <c r="D21" s="661">
        <v>477235.31371453602</v>
      </c>
    </row>
    <row r="22" spans="1:4" ht="16.5" thickTop="1" thickBot="1">
      <c r="A22" s="658" t="s">
        <v>84</v>
      </c>
      <c r="B22" s="659" t="s">
        <v>1882</v>
      </c>
      <c r="C22" s="660" t="s">
        <v>85</v>
      </c>
      <c r="D22" s="661">
        <v>544482.10791976599</v>
      </c>
    </row>
    <row r="23" spans="1:4" ht="16.5" thickTop="1" thickBot="1">
      <c r="A23" s="658" t="s">
        <v>78</v>
      </c>
      <c r="B23" s="659" t="s">
        <v>1882</v>
      </c>
      <c r="C23" s="660" t="s">
        <v>79</v>
      </c>
      <c r="D23" s="661">
        <v>605221.14784707059</v>
      </c>
    </row>
    <row r="24" spans="1:4" ht="16.5" thickTop="1" thickBot="1">
      <c r="A24" s="658" t="s">
        <v>64</v>
      </c>
      <c r="B24" s="659" t="s">
        <v>1882</v>
      </c>
      <c r="C24" s="660" t="s">
        <v>65</v>
      </c>
      <c r="D24" s="661">
        <v>468558.30801063532</v>
      </c>
    </row>
    <row r="25" spans="1:4" ht="16.5" thickTop="1" thickBot="1">
      <c r="A25" s="658" t="s">
        <v>80</v>
      </c>
      <c r="B25" s="659" t="s">
        <v>1882</v>
      </c>
      <c r="C25" s="660" t="s">
        <v>81</v>
      </c>
      <c r="D25" s="661">
        <v>557497.61647561705</v>
      </c>
    </row>
    <row r="26" spans="1:4" ht="16.5" thickTop="1" thickBot="1">
      <c r="A26" s="658" t="s">
        <v>82</v>
      </c>
      <c r="B26" s="659" t="s">
        <v>1882</v>
      </c>
      <c r="C26" s="660" t="s">
        <v>83</v>
      </c>
      <c r="D26" s="661">
        <v>577020.87930939358</v>
      </c>
    </row>
    <row r="27" spans="1:4" ht="16.5" thickTop="1" thickBot="1">
      <c r="A27" s="658" t="s">
        <v>104</v>
      </c>
      <c r="B27" s="659" t="s">
        <v>1882</v>
      </c>
      <c r="C27" s="660" t="s">
        <v>105</v>
      </c>
      <c r="D27" s="661">
        <v>145339.84554033595</v>
      </c>
    </row>
    <row r="28" spans="1:4" ht="16.5" thickTop="1" thickBot="1">
      <c r="A28" s="658" t="s">
        <v>4</v>
      </c>
      <c r="B28" s="659" t="s">
        <v>1882</v>
      </c>
      <c r="C28" s="660" t="s">
        <v>5</v>
      </c>
      <c r="D28" s="661">
        <v>162693.85694813728</v>
      </c>
    </row>
    <row r="29" spans="1:4" ht="16.5" customHeight="1" thickTop="1" thickBot="1">
      <c r="A29" s="658" t="s">
        <v>45</v>
      </c>
      <c r="B29" s="659" t="s">
        <v>1882</v>
      </c>
      <c r="C29" s="660" t="s">
        <v>2226</v>
      </c>
      <c r="D29" s="661">
        <f>$D$43+$D$64</f>
        <v>160817.24361440798</v>
      </c>
    </row>
    <row r="30" spans="1:4" ht="16.5" thickTop="1" thickBot="1">
      <c r="A30" s="658" t="s">
        <v>66</v>
      </c>
      <c r="B30" s="659" t="s">
        <v>1882</v>
      </c>
      <c r="C30" s="660" t="s">
        <v>67</v>
      </c>
      <c r="D30" s="661">
        <v>160029.36542161196</v>
      </c>
    </row>
    <row r="31" spans="1:4" ht="16.5" thickTop="1" thickBot="1">
      <c r="A31" s="658" t="s">
        <v>23</v>
      </c>
      <c r="B31" s="659" t="s">
        <v>1882</v>
      </c>
      <c r="C31" s="660" t="s">
        <v>24</v>
      </c>
      <c r="D31" s="661">
        <f>$D$64*10</f>
        <v>541310</v>
      </c>
    </row>
    <row r="32" spans="1:4" ht="16.5" thickTop="1" thickBot="1">
      <c r="A32" s="658" t="s">
        <v>7</v>
      </c>
      <c r="B32" s="659" t="s">
        <v>1882</v>
      </c>
      <c r="C32" s="660" t="s">
        <v>8</v>
      </c>
      <c r="D32" s="661">
        <f>$D$64*2</f>
        <v>108262</v>
      </c>
    </row>
    <row r="33" spans="1:4" ht="16.5" thickTop="1" thickBot="1">
      <c r="A33" s="658" t="s">
        <v>9</v>
      </c>
      <c r="B33" s="659" t="s">
        <v>1882</v>
      </c>
      <c r="C33" s="660" t="s">
        <v>10</v>
      </c>
      <c r="D33" s="661">
        <f>$D$64*3</f>
        <v>162393</v>
      </c>
    </row>
    <row r="34" spans="1:4" ht="16.5" thickTop="1" thickBot="1">
      <c r="A34" s="658" t="s">
        <v>11</v>
      </c>
      <c r="B34" s="659" t="s">
        <v>1882</v>
      </c>
      <c r="C34" s="660" t="s">
        <v>12</v>
      </c>
      <c r="D34" s="661">
        <f>$D$64*4</f>
        <v>216524</v>
      </c>
    </row>
    <row r="35" spans="1:4" ht="16.5" thickTop="1" thickBot="1">
      <c r="A35" s="658" t="s">
        <v>13</v>
      </c>
      <c r="B35" s="659" t="s">
        <v>1882</v>
      </c>
      <c r="C35" s="660" t="s">
        <v>14</v>
      </c>
      <c r="D35" s="661">
        <f>$D$64*5</f>
        <v>270655</v>
      </c>
    </row>
    <row r="36" spans="1:4" ht="16.5" thickTop="1" thickBot="1">
      <c r="A36" s="658" t="s">
        <v>15</v>
      </c>
      <c r="B36" s="659" t="s">
        <v>1882</v>
      </c>
      <c r="C36" s="660" t="s">
        <v>16</v>
      </c>
      <c r="D36" s="661">
        <f>$D$64*6</f>
        <v>324786</v>
      </c>
    </row>
    <row r="37" spans="1:4" ht="16.5" thickTop="1" thickBot="1">
      <c r="A37" s="658" t="s">
        <v>17</v>
      </c>
      <c r="B37" s="659" t="s">
        <v>1882</v>
      </c>
      <c r="C37" s="660" t="s">
        <v>18</v>
      </c>
      <c r="D37" s="661">
        <f>$D$64*7</f>
        <v>378917</v>
      </c>
    </row>
    <row r="38" spans="1:4" ht="16.5" thickTop="1" thickBot="1">
      <c r="A38" s="658" t="s">
        <v>19</v>
      </c>
      <c r="B38" s="659" t="s">
        <v>1882</v>
      </c>
      <c r="C38" s="660" t="s">
        <v>20</v>
      </c>
      <c r="D38" s="661">
        <f>$D$64*8</f>
        <v>433048</v>
      </c>
    </row>
    <row r="39" spans="1:4" ht="16.5" thickTop="1" thickBot="1">
      <c r="A39" s="658" t="s">
        <v>21</v>
      </c>
      <c r="B39" s="659" t="s">
        <v>1882</v>
      </c>
      <c r="C39" s="660" t="s">
        <v>22</v>
      </c>
      <c r="D39" s="661">
        <f>$D$64*9</f>
        <v>487179</v>
      </c>
    </row>
    <row r="40" spans="1:4" ht="16.5" thickTop="1" thickBot="1">
      <c r="A40" s="658" t="s">
        <v>72</v>
      </c>
      <c r="B40" s="659" t="s">
        <v>1882</v>
      </c>
      <c r="C40" s="660" t="s">
        <v>73</v>
      </c>
      <c r="D40" s="661">
        <v>58677.433987924393</v>
      </c>
    </row>
    <row r="41" spans="1:4" ht="16.5" thickTop="1" thickBot="1">
      <c r="A41" s="658" t="s">
        <v>27</v>
      </c>
      <c r="B41" s="659" t="s">
        <v>1882</v>
      </c>
      <c r="C41" s="660" t="s">
        <v>28</v>
      </c>
      <c r="D41" s="661">
        <v>117354.86797584879</v>
      </c>
    </row>
    <row r="42" spans="1:4" ht="16.5" thickTop="1" thickBot="1">
      <c r="A42" s="658" t="s">
        <v>25</v>
      </c>
      <c r="B42" s="659" t="s">
        <v>1882</v>
      </c>
      <c r="C42" s="660" t="s">
        <v>26</v>
      </c>
      <c r="D42" s="661">
        <v>117354.86797584879</v>
      </c>
    </row>
    <row r="43" spans="1:4" ht="16.5" thickTop="1" thickBot="1">
      <c r="A43" s="658" t="s">
        <v>30</v>
      </c>
      <c r="B43" s="659" t="s">
        <v>1882</v>
      </c>
      <c r="C43" s="660" t="s">
        <v>31</v>
      </c>
      <c r="D43" s="661">
        <v>106686.24361440798</v>
      </c>
    </row>
    <row r="44" spans="1:4" ht="17.25" customHeight="1" thickTop="1" thickBot="1">
      <c r="A44" s="658" t="s">
        <v>40</v>
      </c>
      <c r="B44" s="659" t="s">
        <v>1882</v>
      </c>
      <c r="C44" s="660" t="s">
        <v>2225</v>
      </c>
      <c r="D44" s="661">
        <v>266715.60903601995</v>
      </c>
    </row>
    <row r="45" spans="1:4" ht="16.5" thickTop="1" thickBot="1">
      <c r="A45" s="658" t="s">
        <v>32</v>
      </c>
      <c r="B45" s="659" t="s">
        <v>1882</v>
      </c>
      <c r="C45" s="660" t="s">
        <v>33</v>
      </c>
      <c r="D45" s="661">
        <f>D43*2</f>
        <v>213372.48722881597</v>
      </c>
    </row>
    <row r="46" spans="1:4" ht="16.5" thickTop="1" thickBot="1">
      <c r="A46" s="658" t="s">
        <v>34</v>
      </c>
      <c r="B46" s="659" t="s">
        <v>1882</v>
      </c>
      <c r="C46" s="660" t="s">
        <v>35</v>
      </c>
      <c r="D46" s="661">
        <f>D43*3</f>
        <v>320058.73084322398</v>
      </c>
    </row>
    <row r="47" spans="1:4" ht="16.5" thickTop="1" thickBot="1">
      <c r="A47" s="658" t="s">
        <v>70</v>
      </c>
      <c r="B47" s="659" t="s">
        <v>1882</v>
      </c>
      <c r="C47" s="660" t="s">
        <v>71</v>
      </c>
      <c r="D47" s="661">
        <f>D43+(3*D8)</f>
        <v>282718.54557818116</v>
      </c>
    </row>
    <row r="48" spans="1:4" ht="16.5" thickTop="1" thickBot="1">
      <c r="A48" s="658" t="s">
        <v>36</v>
      </c>
      <c r="B48" s="659" t="s">
        <v>1882</v>
      </c>
      <c r="C48" s="660" t="s">
        <v>37</v>
      </c>
      <c r="D48" s="661">
        <v>117354.86797584879</v>
      </c>
    </row>
    <row r="49" spans="1:4" ht="16.5" thickTop="1" thickBot="1">
      <c r="A49" s="658" t="s">
        <v>38</v>
      </c>
      <c r="B49" s="659" t="s">
        <v>1882</v>
      </c>
      <c r="C49" s="660" t="s">
        <v>39</v>
      </c>
      <c r="D49" s="661">
        <v>128023.49233728957</v>
      </c>
    </row>
    <row r="50" spans="1:4" ht="16.5" thickTop="1" thickBot="1">
      <c r="A50" s="658" t="s">
        <v>89</v>
      </c>
      <c r="B50" s="659" t="s">
        <v>1882</v>
      </c>
      <c r="C50" s="660" t="s">
        <v>90</v>
      </c>
      <c r="D50" s="661">
        <v>133357.80451800997</v>
      </c>
    </row>
    <row r="51" spans="1:4" ht="16.5" thickTop="1" thickBot="1">
      <c r="A51" s="658" t="s">
        <v>46</v>
      </c>
      <c r="B51" s="659" t="s">
        <v>1882</v>
      </c>
      <c r="C51" s="660" t="s">
        <v>47</v>
      </c>
      <c r="D51" s="661">
        <f>$D$6*1.85</f>
        <v>54131</v>
      </c>
    </row>
    <row r="52" spans="1:4" ht="16.5" thickTop="1" thickBot="1">
      <c r="A52" s="658" t="s">
        <v>48</v>
      </c>
      <c r="B52" s="659" t="s">
        <v>1882</v>
      </c>
      <c r="C52" s="660" t="s">
        <v>49</v>
      </c>
      <c r="D52" s="661">
        <f>D51*2</f>
        <v>108262</v>
      </c>
    </row>
    <row r="53" spans="1:4" ht="16.5" thickTop="1" thickBot="1">
      <c r="A53" s="658" t="s">
        <v>50</v>
      </c>
      <c r="B53" s="659" t="s">
        <v>1882</v>
      </c>
      <c r="C53" s="660" t="s">
        <v>51</v>
      </c>
      <c r="D53" s="661">
        <v>106686.24361440798</v>
      </c>
    </row>
    <row r="54" spans="1:4" ht="16.5" thickTop="1" thickBot="1">
      <c r="A54" s="658" t="s">
        <v>68</v>
      </c>
      <c r="B54" s="659" t="s">
        <v>1882</v>
      </c>
      <c r="C54" s="660" t="s">
        <v>69</v>
      </c>
      <c r="D54" s="661">
        <v>213372.48722881597</v>
      </c>
    </row>
    <row r="55" spans="1:4" ht="46.5" thickTop="1" thickBot="1">
      <c r="A55" s="658" t="s">
        <v>29</v>
      </c>
      <c r="B55" s="659" t="s">
        <v>1882</v>
      </c>
      <c r="C55" s="660" t="s">
        <v>1883</v>
      </c>
      <c r="D55" s="662">
        <v>800146.82710805978</v>
      </c>
    </row>
    <row r="56" spans="1:4" ht="16.5" thickTop="1" thickBot="1">
      <c r="A56" s="658" t="s">
        <v>52</v>
      </c>
      <c r="B56" s="659" t="s">
        <v>1882</v>
      </c>
      <c r="C56" s="660" t="s">
        <v>53</v>
      </c>
      <c r="D56" s="661">
        <v>80014.682710805981</v>
      </c>
    </row>
    <row r="57" spans="1:4" ht="16.5" thickTop="1" thickBot="1">
      <c r="A57" s="658" t="s">
        <v>54</v>
      </c>
      <c r="B57" s="659" t="s">
        <v>1882</v>
      </c>
      <c r="C57" s="660" t="s">
        <v>55</v>
      </c>
      <c r="D57" s="661">
        <v>160029.36542161196</v>
      </c>
    </row>
    <row r="58" spans="1:4" ht="16.5" thickTop="1" thickBot="1">
      <c r="A58" s="658" t="s">
        <v>56</v>
      </c>
      <c r="B58" s="659" t="s">
        <v>1882</v>
      </c>
      <c r="C58" s="660" t="s">
        <v>57</v>
      </c>
      <c r="D58" s="661">
        <v>106686.24361440798</v>
      </c>
    </row>
    <row r="59" spans="1:4" ht="16.5" thickTop="1" thickBot="1">
      <c r="A59" s="658" t="s">
        <v>2</v>
      </c>
      <c r="B59" s="659" t="s">
        <v>1882</v>
      </c>
      <c r="C59" s="660" t="s">
        <v>3</v>
      </c>
      <c r="D59" s="661">
        <v>213372.48722881597</v>
      </c>
    </row>
    <row r="60" spans="1:4" ht="16.5" thickTop="1" thickBot="1">
      <c r="A60" s="658" t="s">
        <v>58</v>
      </c>
      <c r="B60" s="659" t="s">
        <v>1882</v>
      </c>
      <c r="C60" s="660" t="s">
        <v>59</v>
      </c>
      <c r="D60" s="661">
        <v>133357.80451800997</v>
      </c>
    </row>
    <row r="61" spans="1:4" ht="16.5" thickTop="1" thickBot="1">
      <c r="A61" s="658" t="s">
        <v>86</v>
      </c>
      <c r="B61" s="659" t="s">
        <v>1882</v>
      </c>
      <c r="C61" s="660" t="s">
        <v>87</v>
      </c>
      <c r="D61" s="661">
        <v>160029.36542161196</v>
      </c>
    </row>
    <row r="62" spans="1:4" ht="16.5" thickTop="1" thickBot="1">
      <c r="A62" s="658" t="s">
        <v>88</v>
      </c>
      <c r="B62" s="659" t="s">
        <v>1882</v>
      </c>
      <c r="C62" s="660" t="s">
        <v>87</v>
      </c>
      <c r="D62" s="661">
        <v>160029.36542161196</v>
      </c>
    </row>
    <row r="63" spans="1:4" ht="16.5" thickTop="1" thickBot="1">
      <c r="A63" s="658" t="s">
        <v>60</v>
      </c>
      <c r="B63" s="659" t="s">
        <v>1882</v>
      </c>
      <c r="C63" s="660" t="s">
        <v>61</v>
      </c>
      <c r="D63" s="661">
        <v>160029.36542161196</v>
      </c>
    </row>
    <row r="64" spans="1:4" ht="17.25" customHeight="1" thickTop="1" thickBot="1">
      <c r="A64" s="658" t="s">
        <v>6</v>
      </c>
      <c r="B64" s="659" t="s">
        <v>1882</v>
      </c>
      <c r="C64" s="660" t="s">
        <v>2224</v>
      </c>
      <c r="D64" s="661">
        <f>$D$6*1.85</f>
        <v>54131</v>
      </c>
    </row>
    <row r="65" spans="1:4" ht="16.5" thickTop="1" thickBot="1">
      <c r="A65" s="658" t="s">
        <v>91</v>
      </c>
      <c r="B65" s="659" t="s">
        <v>92</v>
      </c>
      <c r="C65" s="660" t="s">
        <v>93</v>
      </c>
      <c r="D65" s="661">
        <v>533431.21807203989</v>
      </c>
    </row>
    <row r="66" spans="1:4" ht="16.5" thickTop="1" thickBot="1">
      <c r="A66" s="658" t="s">
        <v>94</v>
      </c>
      <c r="B66" s="659" t="s">
        <v>92</v>
      </c>
      <c r="C66" s="660" t="s">
        <v>95</v>
      </c>
      <c r="D66" s="661">
        <v>266715.60903601995</v>
      </c>
    </row>
    <row r="67" spans="1:4" ht="16.5" thickTop="1" thickBot="1">
      <c r="A67" s="658" t="s">
        <v>2228</v>
      </c>
      <c r="B67" s="659" t="s">
        <v>1882</v>
      </c>
      <c r="C67" s="660" t="s">
        <v>2227</v>
      </c>
      <c r="D67" s="661">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42578125" style="183" customWidth="1"/>
  </cols>
  <sheetData>
    <row r="1" spans="1:4" ht="15.75" customHeight="1" thickTop="1">
      <c r="A1" s="680" t="s">
        <v>1850</v>
      </c>
      <c r="B1" s="681"/>
      <c r="C1" s="681"/>
      <c r="D1" s="682"/>
    </row>
    <row r="2" spans="1:4" ht="89.25" customHeight="1" thickBot="1">
      <c r="A2" s="683"/>
      <c r="B2" s="684"/>
      <c r="C2" s="684"/>
      <c r="D2" s="685"/>
    </row>
    <row r="3" spans="1:4" ht="33" customHeight="1" thickTop="1" thickBot="1">
      <c r="A3" s="677" t="s">
        <v>110</v>
      </c>
      <c r="B3" s="678"/>
      <c r="C3" s="678"/>
      <c r="D3" s="679"/>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68500.587473149571</v>
      </c>
    </row>
    <row r="8" spans="1:4" ht="30" customHeight="1" thickTop="1" thickBot="1">
      <c r="A8" s="10" t="s">
        <v>112</v>
      </c>
      <c r="B8" s="8" t="s">
        <v>113</v>
      </c>
      <c r="C8" s="11" t="s">
        <v>114</v>
      </c>
      <c r="D8" s="648">
        <v>2336.9070353313282</v>
      </c>
    </row>
    <row r="9" spans="1:4" ht="30" customHeight="1" thickTop="1" thickBot="1">
      <c r="A9" s="10" t="s">
        <v>117</v>
      </c>
      <c r="B9" s="8" t="s">
        <v>113</v>
      </c>
      <c r="C9" s="11" t="s">
        <v>118</v>
      </c>
      <c r="D9" s="648">
        <v>68878.616552394335</v>
      </c>
    </row>
    <row r="10" spans="1:4" ht="30" customHeight="1" thickTop="1" thickBot="1">
      <c r="A10" s="10" t="s">
        <v>119</v>
      </c>
      <c r="B10" s="8" t="s">
        <v>113</v>
      </c>
      <c r="C10" s="11" t="s">
        <v>120</v>
      </c>
      <c r="D10" s="648">
        <v>44414.518144314083</v>
      </c>
    </row>
    <row r="11" spans="1:4" ht="30" customHeight="1" thickTop="1" thickBot="1">
      <c r="A11" s="10" t="s">
        <v>123</v>
      </c>
      <c r="B11" s="8" t="s">
        <v>113</v>
      </c>
      <c r="C11" s="11" t="s">
        <v>124</v>
      </c>
      <c r="D11" s="648">
        <v>16181.486379332631</v>
      </c>
    </row>
    <row r="12" spans="1:4" ht="30" customHeight="1" thickTop="1" thickBot="1">
      <c r="A12" s="10" t="s">
        <v>121</v>
      </c>
      <c r="B12" s="8" t="s">
        <v>113</v>
      </c>
      <c r="C12" s="11" t="s">
        <v>122</v>
      </c>
      <c r="D12" s="648">
        <v>71694.50361426876</v>
      </c>
    </row>
    <row r="13" spans="1:4" ht="30" customHeight="1" thickTop="1" thickBot="1">
      <c r="A13" s="10" t="s">
        <v>125</v>
      </c>
      <c r="B13" s="8" t="s">
        <v>113</v>
      </c>
      <c r="C13" s="11" t="s">
        <v>126</v>
      </c>
      <c r="D13" s="648">
        <v>46739.214652874427</v>
      </c>
    </row>
    <row r="14" spans="1:4" ht="30" customHeight="1" thickTop="1" thickBot="1">
      <c r="A14" s="10" t="s">
        <v>131</v>
      </c>
      <c r="B14" s="8" t="s">
        <v>113</v>
      </c>
      <c r="C14" s="11" t="s">
        <v>132</v>
      </c>
      <c r="D14" s="648">
        <v>209097.33445726548</v>
      </c>
    </row>
    <row r="15" spans="1:4" ht="30" customHeight="1" thickTop="1" thickBot="1">
      <c r="A15" s="10" t="s">
        <v>129</v>
      </c>
      <c r="B15" s="8" t="s">
        <v>113</v>
      </c>
      <c r="C15" s="11" t="s">
        <v>130</v>
      </c>
      <c r="D15" s="648">
        <v>196797.42808058823</v>
      </c>
    </row>
    <row r="16" spans="1:4" ht="30" customHeight="1" thickTop="1" thickBot="1">
      <c r="A16" s="10" t="s">
        <v>127</v>
      </c>
      <c r="B16" s="8" t="s">
        <v>113</v>
      </c>
      <c r="C16" s="11" t="s">
        <v>128</v>
      </c>
      <c r="D16" s="648">
        <v>120538.65291293796</v>
      </c>
    </row>
    <row r="17" spans="1:4" ht="30" customHeight="1" thickTop="1" thickBot="1">
      <c r="A17" s="10" t="s">
        <v>1711</v>
      </c>
      <c r="B17" s="8" t="s">
        <v>113</v>
      </c>
      <c r="C17" s="11" t="s">
        <v>1712</v>
      </c>
      <c r="D17" s="648">
        <v>69806.50611054062</v>
      </c>
    </row>
    <row r="18" spans="1:4" ht="30" customHeight="1" thickTop="1" thickBot="1">
      <c r="A18" s="10" t="s">
        <v>133</v>
      </c>
      <c r="B18" s="8" t="s">
        <v>113</v>
      </c>
      <c r="C18" s="11" t="s">
        <v>134</v>
      </c>
      <c r="D18" s="648">
        <v>48600.111298240241</v>
      </c>
    </row>
    <row r="19" spans="1:4" ht="30" customHeight="1" thickTop="1" thickBot="1">
      <c r="A19" s="10" t="s">
        <v>146</v>
      </c>
      <c r="B19" s="8" t="s">
        <v>113</v>
      </c>
      <c r="C19" s="11" t="s">
        <v>147</v>
      </c>
      <c r="D19" s="648">
        <v>131321.32865769783</v>
      </c>
    </row>
    <row r="20" spans="1:4" ht="30" customHeight="1" thickTop="1" thickBot="1">
      <c r="A20" s="10" t="s">
        <v>135</v>
      </c>
      <c r="B20" s="8" t="s">
        <v>113</v>
      </c>
      <c r="C20" s="11" t="s">
        <v>1884</v>
      </c>
      <c r="D20" s="648">
        <v>40855.966584087131</v>
      </c>
    </row>
    <row r="21" spans="1:4" ht="30" customHeight="1" thickTop="1" thickBot="1">
      <c r="A21" s="10" t="s">
        <v>136</v>
      </c>
      <c r="B21" s="8" t="s">
        <v>113</v>
      </c>
      <c r="C21" s="11" t="s">
        <v>137</v>
      </c>
      <c r="D21" s="648">
        <v>116848.57360530998</v>
      </c>
    </row>
    <row r="22" spans="1:4" ht="30" customHeight="1" thickTop="1" thickBot="1">
      <c r="A22" s="10" t="s">
        <v>138</v>
      </c>
      <c r="B22" s="8" t="s">
        <v>113</v>
      </c>
      <c r="C22" s="11" t="s">
        <v>139</v>
      </c>
      <c r="D22" s="648">
        <v>36899.719130031772</v>
      </c>
    </row>
    <row r="23" spans="1:4" ht="30" customHeight="1" thickTop="1" thickBot="1">
      <c r="A23" s="10" t="s">
        <v>143</v>
      </c>
      <c r="B23" s="8" t="s">
        <v>144</v>
      </c>
      <c r="C23" s="11" t="s">
        <v>145</v>
      </c>
      <c r="D23" s="648">
        <v>32083.070208404461</v>
      </c>
    </row>
    <row r="24" spans="1:4" ht="30" customHeight="1" thickTop="1" thickBot="1">
      <c r="A24" s="10" t="s">
        <v>140</v>
      </c>
      <c r="B24" s="8" t="s">
        <v>998</v>
      </c>
      <c r="C24" s="11" t="s">
        <v>142</v>
      </c>
      <c r="D24" s="648">
        <v>43894.331042307931</v>
      </c>
    </row>
    <row r="25" spans="1:4" ht="30" customHeight="1" thickTop="1" thickBot="1">
      <c r="A25" s="10" t="s">
        <v>148</v>
      </c>
      <c r="B25" s="8" t="s">
        <v>113</v>
      </c>
      <c r="C25" s="11" t="s">
        <v>149</v>
      </c>
      <c r="D25" s="648">
        <v>135297.89619720195</v>
      </c>
    </row>
    <row r="26" spans="1:4" ht="30" customHeight="1" thickTop="1" thickBot="1">
      <c r="A26" s="10" t="s">
        <v>150</v>
      </c>
      <c r="B26" s="8" t="s">
        <v>113</v>
      </c>
      <c r="C26" s="11" t="s">
        <v>151</v>
      </c>
      <c r="D26" s="648">
        <v>166048.19911201901</v>
      </c>
    </row>
    <row r="27" spans="1:4" ht="30" customHeight="1" thickTop="1" thickBot="1">
      <c r="A27" s="10" t="s">
        <v>152</v>
      </c>
      <c r="B27" s="8" t="s">
        <v>113</v>
      </c>
      <c r="C27" s="11" t="s">
        <v>153</v>
      </c>
      <c r="D27" s="648">
        <v>63827.847348734758</v>
      </c>
    </row>
    <row r="28" spans="1:4" ht="30" customHeight="1" thickTop="1" thickBot="1">
      <c r="A28" s="10" t="s">
        <v>154</v>
      </c>
      <c r="B28" s="8" t="s">
        <v>113</v>
      </c>
      <c r="C28" s="11" t="s">
        <v>155</v>
      </c>
      <c r="D28" s="648">
        <v>86099.344636740789</v>
      </c>
    </row>
    <row r="29" spans="1:4" ht="30" customHeight="1" thickTop="1" thickBot="1">
      <c r="A29" s="10" t="s">
        <v>156</v>
      </c>
      <c r="B29" s="8" t="s">
        <v>113</v>
      </c>
      <c r="C29" s="11" t="s">
        <v>157</v>
      </c>
      <c r="D29" s="648">
        <v>1032.0623441881464</v>
      </c>
    </row>
    <row r="30" spans="1:4" ht="30" customHeight="1" thickTop="1" thickBot="1">
      <c r="A30" s="10" t="s">
        <v>166</v>
      </c>
      <c r="B30" s="8" t="s">
        <v>113</v>
      </c>
      <c r="C30" s="11" t="s">
        <v>167</v>
      </c>
      <c r="D30" s="648">
        <v>126898.62326946879</v>
      </c>
    </row>
    <row r="31" spans="1:4" ht="30" customHeight="1" thickTop="1" thickBot="1">
      <c r="A31" s="10" t="s">
        <v>162</v>
      </c>
      <c r="B31" s="8" t="s">
        <v>113</v>
      </c>
      <c r="C31" s="11" t="s">
        <v>163</v>
      </c>
      <c r="D31" s="648">
        <v>13483.245316127426</v>
      </c>
    </row>
    <row r="32" spans="1:4" ht="30" customHeight="1" thickTop="1" thickBot="1">
      <c r="A32" s="10" t="s">
        <v>164</v>
      </c>
      <c r="B32" s="8" t="s">
        <v>113</v>
      </c>
      <c r="C32" s="11" t="s">
        <v>165</v>
      </c>
      <c r="D32" s="648">
        <v>21704.45366913886</v>
      </c>
    </row>
    <row r="33" spans="1:4" ht="30" customHeight="1" thickTop="1" thickBot="1">
      <c r="A33" s="10" t="s">
        <v>171</v>
      </c>
      <c r="B33" s="8" t="s">
        <v>113</v>
      </c>
      <c r="C33" s="11" t="s">
        <v>172</v>
      </c>
      <c r="D33" s="648">
        <v>11500.458385015318</v>
      </c>
    </row>
    <row r="34" spans="1:4" ht="30" customHeight="1" thickTop="1" thickBot="1">
      <c r="A34" s="10" t="s">
        <v>160</v>
      </c>
      <c r="B34" s="8" t="s">
        <v>113</v>
      </c>
      <c r="C34" s="11" t="s">
        <v>161</v>
      </c>
      <c r="D34" s="648">
        <v>7666.9722566768787</v>
      </c>
    </row>
    <row r="35" spans="1:4" ht="30" customHeight="1" thickTop="1" thickBot="1">
      <c r="A35" s="10" t="s">
        <v>173</v>
      </c>
      <c r="B35" s="8" t="s">
        <v>113</v>
      </c>
      <c r="C35" s="11" t="s">
        <v>1886</v>
      </c>
      <c r="D35" s="648">
        <v>122997.98982052467</v>
      </c>
    </row>
    <row r="36" spans="1:4" ht="30" customHeight="1" thickTop="1" thickBot="1">
      <c r="A36" s="10" t="s">
        <v>170</v>
      </c>
      <c r="B36" s="8" t="s">
        <v>113</v>
      </c>
      <c r="C36" s="11" t="s">
        <v>1885</v>
      </c>
      <c r="D36" s="648">
        <v>151009.36169066787</v>
      </c>
    </row>
    <row r="37" spans="1:4" ht="30" customHeight="1" thickTop="1" thickBot="1">
      <c r="A37" s="10" t="s">
        <v>168</v>
      </c>
      <c r="B37" s="8" t="s">
        <v>113</v>
      </c>
      <c r="C37" s="11" t="s">
        <v>169</v>
      </c>
      <c r="D37" s="648">
        <v>91752.597685446715</v>
      </c>
    </row>
    <row r="38" spans="1:4" ht="30" customHeight="1" thickTop="1" thickBot="1">
      <c r="A38" s="10" t="s">
        <v>174</v>
      </c>
      <c r="B38" s="8" t="s">
        <v>113</v>
      </c>
      <c r="C38" s="11" t="s">
        <v>175</v>
      </c>
      <c r="D38" s="648">
        <v>86099.344636740789</v>
      </c>
    </row>
    <row r="39" spans="1:4" ht="30" customHeight="1" thickTop="1" thickBot="1">
      <c r="A39" s="10" t="s">
        <v>176</v>
      </c>
      <c r="B39" s="8" t="s">
        <v>113</v>
      </c>
      <c r="C39" s="11" t="s">
        <v>177</v>
      </c>
      <c r="D39" s="648">
        <v>71339.027406228925</v>
      </c>
    </row>
    <row r="40" spans="1:4" ht="30" customHeight="1" thickTop="1" thickBot="1">
      <c r="A40" s="10" t="s">
        <v>180</v>
      </c>
      <c r="B40" s="8" t="s">
        <v>113</v>
      </c>
      <c r="C40" s="11" t="s">
        <v>181</v>
      </c>
      <c r="D40" s="648">
        <v>110699.15739009528</v>
      </c>
    </row>
    <row r="41" spans="1:4" ht="30" customHeight="1" thickTop="1" thickBot="1">
      <c r="A41" s="10" t="s">
        <v>178</v>
      </c>
      <c r="B41" s="8" t="s">
        <v>113</v>
      </c>
      <c r="C41" s="11" t="s">
        <v>179</v>
      </c>
      <c r="D41" s="648">
        <v>71339.027406228925</v>
      </c>
    </row>
    <row r="42" spans="1:4" ht="30" customHeight="1" thickTop="1" thickBot="1">
      <c r="A42" s="10" t="s">
        <v>182</v>
      </c>
      <c r="B42" s="8" t="s">
        <v>113</v>
      </c>
      <c r="C42" s="11" t="s">
        <v>183</v>
      </c>
      <c r="D42" s="648">
        <v>88091.514926510834</v>
      </c>
    </row>
    <row r="43" spans="1:4" ht="30" customHeight="1" thickTop="1" thickBot="1">
      <c r="A43" s="10" t="s">
        <v>1672</v>
      </c>
      <c r="B43" s="8" t="s">
        <v>113</v>
      </c>
      <c r="C43" s="11" t="s">
        <v>1671</v>
      </c>
      <c r="D43" s="648">
        <v>12363.767947335897</v>
      </c>
    </row>
    <row r="44" spans="1:4" ht="30" customHeight="1" thickTop="1" thickBot="1">
      <c r="A44" s="10" t="s">
        <v>184</v>
      </c>
      <c r="B44" s="8" t="s">
        <v>113</v>
      </c>
      <c r="C44" s="11" t="s">
        <v>185</v>
      </c>
      <c r="D44" s="648">
        <v>19640.328980762562</v>
      </c>
    </row>
    <row r="45" spans="1:4" ht="30" customHeight="1" thickTop="1" thickBot="1">
      <c r="A45" s="10" t="s">
        <v>1603</v>
      </c>
      <c r="B45" s="8" t="s">
        <v>113</v>
      </c>
      <c r="C45" s="11" t="s">
        <v>1604</v>
      </c>
      <c r="D45" s="648">
        <v>3758.8118674906482</v>
      </c>
    </row>
    <row r="46" spans="1:4" ht="30" customHeight="1" thickTop="1" thickBot="1">
      <c r="A46" s="10" t="s">
        <v>188</v>
      </c>
      <c r="B46" s="8" t="s">
        <v>113</v>
      </c>
      <c r="C46" s="11" t="s">
        <v>189</v>
      </c>
      <c r="D46" s="648">
        <v>3439.8498318778707</v>
      </c>
    </row>
    <row r="47" spans="1:4" ht="30" customHeight="1" thickTop="1" thickBot="1">
      <c r="A47" s="10" t="s">
        <v>186</v>
      </c>
      <c r="B47" s="8" t="s">
        <v>113</v>
      </c>
      <c r="C47" s="11" t="s">
        <v>187</v>
      </c>
      <c r="D47" s="648">
        <v>3700.8187701065067</v>
      </c>
    </row>
    <row r="48" spans="1:4" ht="30" customHeight="1" thickTop="1" thickBot="1">
      <c r="A48" s="10" t="s">
        <v>190</v>
      </c>
      <c r="B48" s="8" t="s">
        <v>113</v>
      </c>
      <c r="C48" s="11" t="s">
        <v>191</v>
      </c>
      <c r="D48" s="648">
        <v>4599.7117795606991</v>
      </c>
    </row>
    <row r="49" spans="1:4" ht="30" customHeight="1" thickTop="1" thickBot="1">
      <c r="A49" s="10" t="s">
        <v>201</v>
      </c>
      <c r="B49" s="8" t="s">
        <v>113</v>
      </c>
      <c r="C49" s="11" t="s">
        <v>1888</v>
      </c>
      <c r="D49" s="648">
        <v>120260.50083474365</v>
      </c>
    </row>
    <row r="50" spans="1:4" ht="30" customHeight="1" thickTop="1" thickBot="1">
      <c r="A50" s="10" t="s">
        <v>192</v>
      </c>
      <c r="B50" s="8" t="s">
        <v>113</v>
      </c>
      <c r="C50" s="11" t="s">
        <v>193</v>
      </c>
      <c r="D50" s="648">
        <v>41136.43707781766</v>
      </c>
    </row>
    <row r="51" spans="1:4" ht="30" customHeight="1" thickTop="1" thickBot="1">
      <c r="A51" s="10" t="s">
        <v>194</v>
      </c>
      <c r="B51" s="8" t="s">
        <v>113</v>
      </c>
      <c r="C51" s="11" t="s">
        <v>1887</v>
      </c>
      <c r="D51" s="648">
        <v>2214.4771630759187</v>
      </c>
    </row>
    <row r="52" spans="1:4" ht="30" customHeight="1" thickTop="1" thickBot="1">
      <c r="A52" s="10" t="s">
        <v>224</v>
      </c>
      <c r="B52" s="8" t="s">
        <v>92</v>
      </c>
      <c r="C52" s="11" t="s">
        <v>1891</v>
      </c>
      <c r="D52" s="648">
        <v>171017.83657051853</v>
      </c>
    </row>
    <row r="53" spans="1:4" ht="30" customHeight="1" thickTop="1" thickBot="1">
      <c r="A53" s="10" t="s">
        <v>195</v>
      </c>
      <c r="B53" s="8" t="s">
        <v>113</v>
      </c>
      <c r="C53" s="11" t="s">
        <v>196</v>
      </c>
      <c r="D53" s="648">
        <v>11685.609122904498</v>
      </c>
    </row>
    <row r="54" spans="1:4" ht="30" customHeight="1" thickTop="1" thickBot="1">
      <c r="A54" s="10" t="s">
        <v>214</v>
      </c>
      <c r="B54" s="8" t="s">
        <v>113</v>
      </c>
      <c r="C54" s="11" t="s">
        <v>215</v>
      </c>
      <c r="D54" s="648">
        <v>14822.606112887404</v>
      </c>
    </row>
    <row r="55" spans="1:4" ht="30" customHeight="1" thickTop="1" thickBot="1">
      <c r="A55" s="10" t="s">
        <v>197</v>
      </c>
      <c r="B55" s="8" t="s">
        <v>113</v>
      </c>
      <c r="C55" s="11" t="s">
        <v>198</v>
      </c>
      <c r="D55" s="648">
        <v>97111.589462240518</v>
      </c>
    </row>
    <row r="56" spans="1:4" ht="30" customHeight="1" thickTop="1" thickBot="1">
      <c r="A56" s="10" t="s">
        <v>199</v>
      </c>
      <c r="B56" s="8" t="s">
        <v>113</v>
      </c>
      <c r="C56" s="11" t="s">
        <v>200</v>
      </c>
      <c r="D56" s="648">
        <v>11300.062419924743</v>
      </c>
    </row>
    <row r="57" spans="1:4" ht="30" customHeight="1" thickTop="1" thickBot="1">
      <c r="A57" s="10" t="s">
        <v>202</v>
      </c>
      <c r="B57" s="8" t="s">
        <v>113</v>
      </c>
      <c r="C57" s="11" t="s">
        <v>203</v>
      </c>
      <c r="D57" s="648">
        <v>91732.192706737478</v>
      </c>
    </row>
    <row r="58" spans="1:4" ht="30" customHeight="1" thickTop="1" thickBot="1">
      <c r="A58" s="10" t="s">
        <v>212</v>
      </c>
      <c r="B58" s="8" t="s">
        <v>113</v>
      </c>
      <c r="C58" s="11" t="s">
        <v>213</v>
      </c>
      <c r="D58" s="648">
        <v>26641.094043374382</v>
      </c>
    </row>
    <row r="59" spans="1:4" ht="30" customHeight="1" thickTop="1" thickBot="1">
      <c r="A59" s="10" t="s">
        <v>206</v>
      </c>
      <c r="B59" s="8" t="s">
        <v>113</v>
      </c>
      <c r="C59" s="11" t="s">
        <v>207</v>
      </c>
      <c r="D59" s="648">
        <v>10372.172861778481</v>
      </c>
    </row>
    <row r="60" spans="1:4" ht="30" customHeight="1" thickTop="1" thickBot="1">
      <c r="A60" s="10" t="s">
        <v>204</v>
      </c>
      <c r="B60" s="8" t="s">
        <v>113</v>
      </c>
      <c r="C60" s="11" t="s">
        <v>205</v>
      </c>
      <c r="D60" s="648">
        <v>14912.817597707184</v>
      </c>
    </row>
    <row r="61" spans="1:4" ht="30" customHeight="1" thickTop="1" thickBot="1">
      <c r="A61" s="10" t="s">
        <v>208</v>
      </c>
      <c r="B61" s="8" t="s">
        <v>113</v>
      </c>
      <c r="C61" s="11" t="s">
        <v>209</v>
      </c>
      <c r="D61" s="648">
        <v>15861.11213456268</v>
      </c>
    </row>
    <row r="62" spans="1:4" ht="30" customHeight="1" thickTop="1" thickBot="1">
      <c r="A62" s="10" t="s">
        <v>210</v>
      </c>
      <c r="B62" s="8" t="s">
        <v>113</v>
      </c>
      <c r="C62" s="11" t="s">
        <v>211</v>
      </c>
      <c r="D62" s="648">
        <v>17723.203243387343</v>
      </c>
    </row>
    <row r="63" spans="1:4" ht="30" customHeight="1" thickTop="1" thickBot="1">
      <c r="A63" s="10" t="s">
        <v>217</v>
      </c>
      <c r="B63" s="8" t="s">
        <v>113</v>
      </c>
      <c r="C63" s="11" t="s">
        <v>218</v>
      </c>
      <c r="D63" s="648">
        <v>32362.296232846627</v>
      </c>
    </row>
    <row r="64" spans="1:4" ht="30" customHeight="1" thickTop="1" thickBot="1">
      <c r="A64" s="10" t="s">
        <v>219</v>
      </c>
      <c r="B64" s="8" t="s">
        <v>113</v>
      </c>
      <c r="C64" s="11" t="s">
        <v>220</v>
      </c>
      <c r="D64" s="648">
        <v>18449.322591891952</v>
      </c>
    </row>
    <row r="65" spans="1:4" ht="30" customHeight="1" thickTop="1" thickBot="1">
      <c r="A65" s="10" t="s">
        <v>216</v>
      </c>
      <c r="B65" s="8" t="s">
        <v>113</v>
      </c>
      <c r="C65" s="11" t="s">
        <v>1889</v>
      </c>
      <c r="D65" s="648">
        <v>18449.322591891952</v>
      </c>
    </row>
    <row r="66" spans="1:4" ht="30" customHeight="1" thickTop="1" thickBot="1">
      <c r="A66" s="10" t="s">
        <v>221</v>
      </c>
      <c r="B66" s="8" t="s">
        <v>113</v>
      </c>
      <c r="C66" s="11" t="s">
        <v>1890</v>
      </c>
      <c r="D66" s="648">
        <v>90820.41234230905</v>
      </c>
    </row>
    <row r="67" spans="1:4" ht="30" customHeight="1" thickTop="1" thickBot="1">
      <c r="A67" s="10" t="s">
        <v>222</v>
      </c>
      <c r="B67" s="8" t="s">
        <v>113</v>
      </c>
      <c r="C67" s="11" t="s">
        <v>223</v>
      </c>
      <c r="D67" s="648">
        <v>34074.166551926661</v>
      </c>
    </row>
    <row r="68" spans="1:4" ht="30" customHeight="1" thickTop="1" thickBot="1">
      <c r="A68" s="10" t="s">
        <v>225</v>
      </c>
      <c r="B68" s="8" t="s">
        <v>113</v>
      </c>
      <c r="C68" s="11" t="s">
        <v>226</v>
      </c>
      <c r="D68" s="648">
        <v>68264.319298621587</v>
      </c>
    </row>
    <row r="69" spans="1:4" ht="30" customHeight="1" thickTop="1" thickBot="1">
      <c r="A69" s="10" t="s">
        <v>227</v>
      </c>
      <c r="B69" s="8" t="s">
        <v>113</v>
      </c>
      <c r="C69" s="11" t="s">
        <v>1892</v>
      </c>
      <c r="D69" s="648">
        <v>21868.767445060592</v>
      </c>
    </row>
    <row r="70" spans="1:4" ht="30" customHeight="1" thickTop="1" thickBot="1">
      <c r="A70" s="10" t="s">
        <v>232</v>
      </c>
      <c r="B70" s="8" t="s">
        <v>233</v>
      </c>
      <c r="C70" s="11" t="s">
        <v>1895</v>
      </c>
      <c r="D70" s="648">
        <v>4012.2631819843027</v>
      </c>
    </row>
    <row r="71" spans="1:4" ht="30" customHeight="1" thickTop="1" thickBot="1">
      <c r="A71" s="10" t="s">
        <v>228</v>
      </c>
      <c r="B71" s="8" t="s">
        <v>113</v>
      </c>
      <c r="C71" s="11" t="s">
        <v>1893</v>
      </c>
      <c r="D71" s="648">
        <v>4730.7332217989433</v>
      </c>
    </row>
    <row r="72" spans="1:4" ht="30" customHeight="1" thickTop="1" thickBot="1">
      <c r="A72" s="10" t="s">
        <v>229</v>
      </c>
      <c r="B72" s="8" t="s">
        <v>113</v>
      </c>
      <c r="C72" s="11" t="s">
        <v>1894</v>
      </c>
      <c r="D72" s="648">
        <v>9428.1265885310495</v>
      </c>
    </row>
    <row r="73" spans="1:4" ht="30" customHeight="1" thickTop="1" thickBot="1">
      <c r="A73" s="10" t="s">
        <v>230</v>
      </c>
      <c r="B73" s="8" t="s">
        <v>113</v>
      </c>
      <c r="C73" s="11" t="s">
        <v>231</v>
      </c>
      <c r="D73" s="648">
        <v>3975.7490095572512</v>
      </c>
    </row>
    <row r="74" spans="1:4" ht="30" customHeight="1" thickTop="1" thickBot="1">
      <c r="A74" s="10" t="s">
        <v>234</v>
      </c>
      <c r="B74" s="8" t="s">
        <v>113</v>
      </c>
      <c r="C74" s="11" t="s">
        <v>235</v>
      </c>
      <c r="D74" s="648">
        <v>13529.574830470621</v>
      </c>
    </row>
    <row r="75" spans="1:4" ht="30" customHeight="1" thickTop="1" thickBot="1">
      <c r="A75" s="10" t="s">
        <v>236</v>
      </c>
      <c r="B75" s="8" t="s">
        <v>113</v>
      </c>
      <c r="C75" s="11" t="s">
        <v>237</v>
      </c>
      <c r="D75" s="648">
        <v>57104.380471260956</v>
      </c>
    </row>
    <row r="76" spans="1:4" ht="30" customHeight="1" thickTop="1" thickBot="1">
      <c r="A76" s="10" t="s">
        <v>238</v>
      </c>
      <c r="B76" s="8" t="s">
        <v>113</v>
      </c>
      <c r="C76" s="11" t="s">
        <v>239</v>
      </c>
      <c r="D76" s="648">
        <v>522743.33614316367</v>
      </c>
    </row>
    <row r="77" spans="1:4" ht="30" customHeight="1" thickTop="1" thickBot="1">
      <c r="A77" s="10" t="s">
        <v>240</v>
      </c>
      <c r="B77" s="8" t="s">
        <v>113</v>
      </c>
      <c r="C77" s="11" t="s">
        <v>1896</v>
      </c>
      <c r="D77" s="648">
        <v>147597.80257387916</v>
      </c>
    </row>
    <row r="78" spans="1:4" ht="30" customHeight="1" thickTop="1" thickBot="1">
      <c r="A78" s="10" t="s">
        <v>241</v>
      </c>
      <c r="B78" s="8" t="s">
        <v>113</v>
      </c>
      <c r="C78" s="11" t="s">
        <v>1897</v>
      </c>
      <c r="D78" s="648">
        <v>107960.13665927169</v>
      </c>
    </row>
    <row r="79" spans="1:4" ht="30" customHeight="1" thickTop="1" thickBot="1">
      <c r="A79" s="10" t="s">
        <v>246</v>
      </c>
      <c r="B79" s="8" t="s">
        <v>113</v>
      </c>
      <c r="C79" s="11" t="s">
        <v>1902</v>
      </c>
      <c r="D79" s="648">
        <v>158655.15314178882</v>
      </c>
    </row>
    <row r="80" spans="1:4" ht="30" customHeight="1" thickTop="1" thickBot="1">
      <c r="A80" s="10" t="s">
        <v>243</v>
      </c>
      <c r="B80" s="8" t="s">
        <v>113</v>
      </c>
      <c r="C80" s="11" t="s">
        <v>1899</v>
      </c>
      <c r="D80" s="648">
        <v>166048.19911201901</v>
      </c>
    </row>
    <row r="81" spans="1:4" ht="30" customHeight="1" thickTop="1" thickBot="1">
      <c r="A81" s="10" t="s">
        <v>244</v>
      </c>
      <c r="B81" s="8" t="s">
        <v>113</v>
      </c>
      <c r="C81" s="11" t="s">
        <v>1900</v>
      </c>
      <c r="D81" s="648">
        <v>377893.76201754413</v>
      </c>
    </row>
    <row r="82" spans="1:4" ht="30" customHeight="1" thickTop="1" thickBot="1">
      <c r="A82" s="10" t="s">
        <v>245</v>
      </c>
      <c r="B82" s="8" t="s">
        <v>113</v>
      </c>
      <c r="C82" s="11" t="s">
        <v>1901</v>
      </c>
      <c r="D82" s="648">
        <v>206397.43359015931</v>
      </c>
    </row>
    <row r="83" spans="1:4" ht="30" customHeight="1" thickTop="1" thickBot="1">
      <c r="A83" s="10" t="s">
        <v>247</v>
      </c>
      <c r="B83" s="8" t="s">
        <v>113</v>
      </c>
      <c r="C83" s="11" t="s">
        <v>1903</v>
      </c>
      <c r="D83" s="648">
        <v>163524.425429561</v>
      </c>
    </row>
    <row r="84" spans="1:4" ht="30" customHeight="1" thickTop="1" thickBot="1">
      <c r="A84" s="10" t="s">
        <v>242</v>
      </c>
      <c r="B84" s="8" t="s">
        <v>113</v>
      </c>
      <c r="C84" s="11" t="s">
        <v>1898</v>
      </c>
      <c r="D84" s="648">
        <v>184497.52170391101</v>
      </c>
    </row>
    <row r="85" spans="1:4" ht="30" customHeight="1" thickTop="1" thickBot="1">
      <c r="A85" s="10" t="s">
        <v>248</v>
      </c>
      <c r="B85" s="8" t="s">
        <v>113</v>
      </c>
      <c r="C85" s="11" t="s">
        <v>1904</v>
      </c>
      <c r="D85" s="648">
        <v>259526.62841776788</v>
      </c>
    </row>
    <row r="86" spans="1:4" ht="30" customHeight="1" thickTop="1" thickBot="1">
      <c r="A86" s="10" t="s">
        <v>249</v>
      </c>
      <c r="B86" s="8" t="s">
        <v>113</v>
      </c>
      <c r="C86" s="11" t="s">
        <v>250</v>
      </c>
      <c r="D86" s="648">
        <v>5492.1611115277647</v>
      </c>
    </row>
    <row r="87" spans="1:4" ht="30" customHeight="1" thickTop="1" thickBot="1">
      <c r="A87" s="10" t="s">
        <v>255</v>
      </c>
      <c r="B87" s="8" t="s">
        <v>113</v>
      </c>
      <c r="C87" s="11" t="s">
        <v>256</v>
      </c>
      <c r="D87" s="648">
        <v>2006641.7154598825</v>
      </c>
    </row>
    <row r="88" spans="1:4" ht="30" customHeight="1" thickTop="1" thickBot="1">
      <c r="A88" s="10" t="s">
        <v>253</v>
      </c>
      <c r="B88" s="8" t="s">
        <v>113</v>
      </c>
      <c r="C88" s="11" t="s">
        <v>254</v>
      </c>
      <c r="D88" s="648">
        <v>24719.658168169804</v>
      </c>
    </row>
    <row r="89" spans="1:4" ht="30" customHeight="1" thickTop="1" thickBot="1">
      <c r="A89" s="10" t="s">
        <v>251</v>
      </c>
      <c r="B89" s="8" t="s">
        <v>113</v>
      </c>
      <c r="C89" s="11" t="s">
        <v>252</v>
      </c>
      <c r="D89" s="648">
        <v>25219.479738366539</v>
      </c>
    </row>
    <row r="90" spans="1:4" ht="30" customHeight="1" thickTop="1" thickBot="1">
      <c r="A90" s="10" t="s">
        <v>257</v>
      </c>
      <c r="B90" s="8" t="s">
        <v>113</v>
      </c>
      <c r="C90" s="11" t="s">
        <v>258</v>
      </c>
      <c r="D90" s="648">
        <v>7666.9722566768787</v>
      </c>
    </row>
    <row r="91" spans="1:4" ht="30" customHeight="1" thickTop="1" thickBot="1">
      <c r="A91" s="10" t="s">
        <v>259</v>
      </c>
      <c r="B91" s="8" t="s">
        <v>113</v>
      </c>
      <c r="C91" s="11" t="s">
        <v>260</v>
      </c>
      <c r="D91" s="648">
        <v>68665.975195319144</v>
      </c>
    </row>
    <row r="92" spans="1:4" ht="30" customHeight="1" thickTop="1" thickBot="1">
      <c r="A92" s="10" t="s">
        <v>261</v>
      </c>
      <c r="B92" s="8" t="s">
        <v>113</v>
      </c>
      <c r="C92" s="11" t="s">
        <v>262</v>
      </c>
      <c r="D92" s="648">
        <v>7931.6971418345283</v>
      </c>
    </row>
    <row r="93" spans="1:4" ht="30" customHeight="1" thickTop="1" thickBot="1">
      <c r="A93" s="10" t="s">
        <v>263</v>
      </c>
      <c r="B93" s="8" t="s">
        <v>113</v>
      </c>
      <c r="C93" s="11" t="s">
        <v>264</v>
      </c>
      <c r="D93" s="648">
        <v>11070.237922883885</v>
      </c>
    </row>
    <row r="94" spans="1:4" ht="30" customHeight="1" thickTop="1" thickBot="1">
      <c r="A94" s="10" t="s">
        <v>265</v>
      </c>
      <c r="B94" s="8" t="s">
        <v>113</v>
      </c>
      <c r="C94" s="11" t="s">
        <v>266</v>
      </c>
      <c r="D94" s="648">
        <v>18040.149071459404</v>
      </c>
    </row>
    <row r="95" spans="1:4" ht="30" customHeight="1" thickTop="1" thickBot="1">
      <c r="A95" s="10" t="s">
        <v>267</v>
      </c>
      <c r="B95" s="8" t="s">
        <v>113</v>
      </c>
      <c r="C95" s="11" t="s">
        <v>268</v>
      </c>
      <c r="D95" s="648">
        <v>80858.486947210957</v>
      </c>
    </row>
    <row r="96" spans="1:4" ht="30" customHeight="1" thickTop="1" thickBot="1">
      <c r="A96" s="10" t="s">
        <v>269</v>
      </c>
      <c r="B96" s="8" t="s">
        <v>113</v>
      </c>
      <c r="C96" s="11" t="s">
        <v>270</v>
      </c>
      <c r="D96" s="648">
        <v>164968.21025030946</v>
      </c>
    </row>
    <row r="97" spans="1:4" ht="30" customHeight="1" thickTop="1" thickBot="1">
      <c r="A97" s="10" t="s">
        <v>271</v>
      </c>
      <c r="B97" s="8" t="s">
        <v>113</v>
      </c>
      <c r="C97" s="11" t="s">
        <v>272</v>
      </c>
      <c r="D97" s="648">
        <v>132894.18578239923</v>
      </c>
    </row>
    <row r="98" spans="1:4" ht="30" customHeight="1" thickTop="1" thickBot="1">
      <c r="A98" s="10" t="s">
        <v>273</v>
      </c>
      <c r="B98" s="8" t="s">
        <v>113</v>
      </c>
      <c r="C98" s="11" t="s">
        <v>274</v>
      </c>
      <c r="D98" s="648">
        <v>7554.1379074083479</v>
      </c>
    </row>
    <row r="99" spans="1:4" ht="30" customHeight="1" thickTop="1" thickBot="1">
      <c r="A99" s="10" t="s">
        <v>275</v>
      </c>
      <c r="B99" s="8" t="s">
        <v>113</v>
      </c>
      <c r="C99" s="11" t="s">
        <v>276</v>
      </c>
      <c r="D99" s="648">
        <v>10359.832983721761</v>
      </c>
    </row>
    <row r="100" spans="1:4" ht="30" customHeight="1" thickTop="1" thickBot="1">
      <c r="A100" s="10" t="s">
        <v>277</v>
      </c>
      <c r="B100" s="8" t="s">
        <v>113</v>
      </c>
      <c r="C100" s="11" t="s">
        <v>278</v>
      </c>
      <c r="D100" s="648">
        <v>368995.04340782203</v>
      </c>
    </row>
    <row r="101" spans="1:4" ht="30" customHeight="1" thickTop="1" thickBot="1">
      <c r="A101" s="10" t="s">
        <v>279</v>
      </c>
      <c r="B101" s="8" t="s">
        <v>113</v>
      </c>
      <c r="C101" s="11" t="s">
        <v>1905</v>
      </c>
      <c r="D101" s="648">
        <v>355315.11610265163</v>
      </c>
    </row>
    <row r="102" spans="1:4" ht="30" customHeight="1" thickTop="1" thickBot="1">
      <c r="A102" s="10" t="s">
        <v>280</v>
      </c>
      <c r="B102" s="8" t="s">
        <v>113</v>
      </c>
      <c r="C102" s="11" t="s">
        <v>281</v>
      </c>
      <c r="D102" s="648">
        <v>561859.68032876705</v>
      </c>
    </row>
    <row r="103" spans="1:4" ht="30" customHeight="1" thickTop="1" thickBot="1">
      <c r="A103" s="10" t="s">
        <v>282</v>
      </c>
      <c r="B103" s="8" t="s">
        <v>113</v>
      </c>
      <c r="C103" s="11" t="s">
        <v>283</v>
      </c>
      <c r="D103" s="648">
        <v>630658.82485882018</v>
      </c>
    </row>
    <row r="104" spans="1:4" ht="30" customHeight="1" thickTop="1" thickBot="1">
      <c r="A104" s="10" t="s">
        <v>284</v>
      </c>
      <c r="B104" s="8" t="s">
        <v>113</v>
      </c>
      <c r="C104" s="11" t="s">
        <v>285</v>
      </c>
      <c r="D104" s="648">
        <v>516593.91992794897</v>
      </c>
    </row>
    <row r="105" spans="1:4" ht="30" customHeight="1" thickTop="1" thickBot="1">
      <c r="A105" s="10" t="s">
        <v>286</v>
      </c>
      <c r="B105" s="8" t="s">
        <v>113</v>
      </c>
      <c r="C105" s="11" t="s">
        <v>287</v>
      </c>
      <c r="D105" s="648">
        <v>221397.24083394275</v>
      </c>
    </row>
    <row r="106" spans="1:4" ht="30" customHeight="1" thickTop="1" thickBot="1">
      <c r="A106" s="10" t="s">
        <v>288</v>
      </c>
      <c r="B106" s="8" t="s">
        <v>113</v>
      </c>
      <c r="C106" s="11" t="s">
        <v>289</v>
      </c>
      <c r="D106" s="648">
        <v>7931.6971418345283</v>
      </c>
    </row>
    <row r="107" spans="1:4" ht="30" customHeight="1" thickTop="1" thickBot="1">
      <c r="A107" s="10" t="s">
        <v>290</v>
      </c>
      <c r="B107" s="8" t="s">
        <v>113</v>
      </c>
      <c r="C107" s="11" t="s">
        <v>291</v>
      </c>
      <c r="D107" s="648">
        <v>442794.4816678855</v>
      </c>
    </row>
    <row r="108" spans="1:4" ht="30" customHeight="1" thickTop="1" thickBot="1">
      <c r="A108" s="10" t="s">
        <v>292</v>
      </c>
      <c r="B108" s="8" t="s">
        <v>113</v>
      </c>
      <c r="C108" s="11" t="s">
        <v>293</v>
      </c>
      <c r="D108" s="648">
        <v>7931.6971418345283</v>
      </c>
    </row>
    <row r="109" spans="1:4" ht="30" customHeight="1" thickTop="1" thickBot="1">
      <c r="A109" s="10" t="s">
        <v>294</v>
      </c>
      <c r="B109" s="8" t="s">
        <v>113</v>
      </c>
      <c r="C109" s="11" t="s">
        <v>1906</v>
      </c>
      <c r="D109" s="648">
        <v>745611.81892104179</v>
      </c>
    </row>
    <row r="110" spans="1:4" ht="30" customHeight="1" thickTop="1" thickBot="1">
      <c r="A110" s="10" t="s">
        <v>295</v>
      </c>
      <c r="B110" s="8" t="s">
        <v>113</v>
      </c>
      <c r="C110" s="11" t="s">
        <v>296</v>
      </c>
      <c r="D110" s="648">
        <v>3005.9755477446638</v>
      </c>
    </row>
    <row r="111" spans="1:4" ht="30" customHeight="1" thickTop="1" thickBot="1">
      <c r="A111" s="10" t="s">
        <v>297</v>
      </c>
      <c r="B111" s="8" t="s">
        <v>113</v>
      </c>
      <c r="C111" s="11" t="s">
        <v>298</v>
      </c>
      <c r="D111" s="648">
        <v>120399.03990071686</v>
      </c>
    </row>
    <row r="112" spans="1:4" ht="30" customHeight="1" thickTop="1" thickBot="1">
      <c r="A112" s="10" t="s">
        <v>299</v>
      </c>
      <c r="B112" s="8" t="s">
        <v>113</v>
      </c>
      <c r="C112" s="11" t="s">
        <v>300</v>
      </c>
      <c r="D112" s="648">
        <v>493223.77562838781</v>
      </c>
    </row>
    <row r="113" spans="1:4" ht="30" customHeight="1" thickTop="1" thickBot="1">
      <c r="A113" s="10" t="s">
        <v>301</v>
      </c>
      <c r="B113" s="8" t="s">
        <v>113</v>
      </c>
      <c r="C113" s="11" t="s">
        <v>302</v>
      </c>
      <c r="D113" s="648">
        <v>9348.7020875731705</v>
      </c>
    </row>
    <row r="114" spans="1:4" ht="30" customHeight="1" thickTop="1" thickBot="1">
      <c r="A114" s="10" t="s">
        <v>305</v>
      </c>
      <c r="B114" s="8" t="s">
        <v>113</v>
      </c>
      <c r="C114" s="11" t="s">
        <v>306</v>
      </c>
      <c r="D114" s="648">
        <v>137598.28906010621</v>
      </c>
    </row>
    <row r="115" spans="1:4" ht="30" customHeight="1" thickTop="1" thickBot="1">
      <c r="A115" s="10" t="s">
        <v>303</v>
      </c>
      <c r="B115" s="8" t="s">
        <v>113</v>
      </c>
      <c r="C115" s="11" t="s">
        <v>304</v>
      </c>
      <c r="D115" s="648">
        <v>88829.036288628165</v>
      </c>
    </row>
    <row r="116" spans="1:4" ht="30" customHeight="1" thickTop="1" thickBot="1">
      <c r="A116" s="10" t="s">
        <v>309</v>
      </c>
      <c r="B116" s="8" t="s">
        <v>113</v>
      </c>
      <c r="C116" s="11" t="s">
        <v>1907</v>
      </c>
      <c r="D116" s="648">
        <v>124136.37284325043</v>
      </c>
    </row>
    <row r="117" spans="1:4" ht="30" customHeight="1" thickTop="1" thickBot="1">
      <c r="A117" s="10" t="s">
        <v>310</v>
      </c>
      <c r="B117" s="8" t="s">
        <v>113</v>
      </c>
      <c r="C117" s="11" t="s">
        <v>311</v>
      </c>
      <c r="D117" s="648">
        <v>168899.15384547209</v>
      </c>
    </row>
    <row r="118" spans="1:4" ht="30" customHeight="1" thickTop="1" thickBot="1">
      <c r="A118" s="10" t="s">
        <v>313</v>
      </c>
      <c r="B118" s="8" t="s">
        <v>113</v>
      </c>
      <c r="C118" s="11" t="s">
        <v>1909</v>
      </c>
      <c r="D118" s="648">
        <v>257997.3289608231</v>
      </c>
    </row>
    <row r="119" spans="1:4" ht="30" customHeight="1" thickTop="1" thickBot="1">
      <c r="A119" s="10" t="s">
        <v>318</v>
      </c>
      <c r="B119" s="8" t="s">
        <v>113</v>
      </c>
      <c r="C119" s="11" t="s">
        <v>319</v>
      </c>
      <c r="D119" s="648">
        <v>158238.46199762129</v>
      </c>
    </row>
    <row r="120" spans="1:4" ht="30" customHeight="1" thickTop="1" thickBot="1">
      <c r="A120" s="10" t="s">
        <v>314</v>
      </c>
      <c r="B120" s="8" t="s">
        <v>113</v>
      </c>
      <c r="C120" s="11" t="s">
        <v>315</v>
      </c>
      <c r="D120" s="648">
        <v>147597.80257387916</v>
      </c>
    </row>
    <row r="121" spans="1:4" ht="30" customHeight="1" thickTop="1" thickBot="1">
      <c r="A121" s="10" t="s">
        <v>1648</v>
      </c>
      <c r="B121" s="8" t="s">
        <v>113</v>
      </c>
      <c r="C121" s="11" t="s">
        <v>1649</v>
      </c>
      <c r="D121" s="648">
        <v>164968.21025030946</v>
      </c>
    </row>
    <row r="122" spans="1:4" ht="30" customHeight="1" thickTop="1" thickBot="1">
      <c r="A122" s="10" t="s">
        <v>322</v>
      </c>
      <c r="B122" s="8" t="s">
        <v>113</v>
      </c>
      <c r="C122" s="11" t="s">
        <v>323</v>
      </c>
      <c r="D122" s="648">
        <v>112372.36564425255</v>
      </c>
    </row>
    <row r="123" spans="1:4" ht="30" customHeight="1" thickTop="1" thickBot="1">
      <c r="A123" s="10" t="s">
        <v>320</v>
      </c>
      <c r="B123" s="8" t="s">
        <v>113</v>
      </c>
      <c r="C123" s="11" t="s">
        <v>321</v>
      </c>
      <c r="D123" s="648">
        <v>120538.65291293796</v>
      </c>
    </row>
    <row r="124" spans="1:4" ht="30" customHeight="1" thickTop="1" thickBot="1">
      <c r="A124" s="10" t="s">
        <v>312</v>
      </c>
      <c r="B124" s="8" t="s">
        <v>113</v>
      </c>
      <c r="C124" s="11" t="s">
        <v>1908</v>
      </c>
      <c r="D124" s="648">
        <v>215247.82461872805</v>
      </c>
    </row>
    <row r="125" spans="1:4" ht="30" customHeight="1" thickTop="1" thickBot="1">
      <c r="A125" s="10" t="s">
        <v>316</v>
      </c>
      <c r="B125" s="8" t="s">
        <v>113</v>
      </c>
      <c r="C125" s="11" t="s">
        <v>317</v>
      </c>
      <c r="D125" s="648">
        <v>183464.38541347496</v>
      </c>
    </row>
    <row r="126" spans="1:4" ht="30" customHeight="1" thickTop="1" thickBot="1">
      <c r="A126" s="10" t="s">
        <v>307</v>
      </c>
      <c r="B126" s="8" t="s">
        <v>113</v>
      </c>
      <c r="C126" s="11" t="s">
        <v>308</v>
      </c>
      <c r="D126" s="648">
        <v>116848.57360530998</v>
      </c>
    </row>
    <row r="127" spans="1:4" ht="30" customHeight="1" thickTop="1" thickBot="1">
      <c r="A127" s="10" t="s">
        <v>324</v>
      </c>
      <c r="B127" s="8" t="s">
        <v>113</v>
      </c>
      <c r="C127" s="11" t="s">
        <v>325</v>
      </c>
      <c r="D127" s="648">
        <v>5904.5564707038802</v>
      </c>
    </row>
    <row r="128" spans="1:4" ht="30" customHeight="1" thickTop="1" thickBot="1">
      <c r="A128" s="10" t="s">
        <v>326</v>
      </c>
      <c r="B128" s="8" t="s">
        <v>113</v>
      </c>
      <c r="C128" s="11" t="s">
        <v>327</v>
      </c>
      <c r="D128" s="648">
        <v>126131.76497176403</v>
      </c>
    </row>
    <row r="129" spans="1:4" ht="30" customHeight="1" thickTop="1" thickBot="1">
      <c r="A129" s="10" t="s">
        <v>328</v>
      </c>
      <c r="B129" s="8" t="s">
        <v>113</v>
      </c>
      <c r="C129" s="11" t="s">
        <v>329</v>
      </c>
      <c r="D129" s="648">
        <v>62.288882375559311</v>
      </c>
    </row>
    <row r="130" spans="1:4" ht="30" customHeight="1" thickTop="1" thickBot="1">
      <c r="A130" s="10" t="s">
        <v>330</v>
      </c>
      <c r="B130" s="8" t="s">
        <v>113</v>
      </c>
      <c r="C130" s="11" t="s">
        <v>331</v>
      </c>
      <c r="D130" s="648">
        <v>1947.3244213782179</v>
      </c>
    </row>
    <row r="131" spans="1:4" ht="30" customHeight="1" thickTop="1" thickBot="1">
      <c r="A131" s="10" t="s">
        <v>332</v>
      </c>
      <c r="B131" s="8" t="s">
        <v>113</v>
      </c>
      <c r="C131" s="11" t="s">
        <v>333</v>
      </c>
      <c r="D131" s="648">
        <v>1720.4618890628624</v>
      </c>
    </row>
    <row r="132" spans="1:4" ht="30" customHeight="1" thickTop="1" thickBot="1">
      <c r="A132" s="10" t="s">
        <v>334</v>
      </c>
      <c r="B132" s="8" t="s">
        <v>113</v>
      </c>
      <c r="C132" s="11" t="s">
        <v>1676</v>
      </c>
      <c r="D132" s="648">
        <v>3188.6516330679556</v>
      </c>
    </row>
    <row r="133" spans="1:4" ht="30" customHeight="1" thickTop="1" thickBot="1">
      <c r="A133" s="10" t="s">
        <v>335</v>
      </c>
      <c r="B133" s="8" t="s">
        <v>92</v>
      </c>
      <c r="C133" s="11" t="s">
        <v>1910</v>
      </c>
      <c r="D133" s="648">
        <v>372662.56984424492</v>
      </c>
    </row>
    <row r="134" spans="1:4" ht="30" customHeight="1" thickTop="1" thickBot="1">
      <c r="A134" s="10" t="s">
        <v>336</v>
      </c>
      <c r="B134" s="8" t="s">
        <v>113</v>
      </c>
      <c r="C134" s="11" t="s">
        <v>337</v>
      </c>
      <c r="D134" s="648">
        <v>60772.470273588799</v>
      </c>
    </row>
    <row r="135" spans="1:4" ht="30" customHeight="1" thickTop="1" thickBot="1">
      <c r="A135" s="10" t="s">
        <v>338</v>
      </c>
      <c r="B135" s="8" t="s">
        <v>339</v>
      </c>
      <c r="C135" s="11" t="s">
        <v>340</v>
      </c>
      <c r="D135" s="648">
        <v>1475.602144552043</v>
      </c>
    </row>
    <row r="136" spans="1:4" ht="30" customHeight="1" thickTop="1" thickBot="1">
      <c r="A136" s="10" t="s">
        <v>352</v>
      </c>
      <c r="B136" s="8" t="s">
        <v>339</v>
      </c>
      <c r="C136" s="11" t="s">
        <v>353</v>
      </c>
      <c r="D136" s="648">
        <v>1615.2151567731244</v>
      </c>
    </row>
    <row r="137" spans="1:4" ht="30" customHeight="1" thickTop="1" thickBot="1">
      <c r="A137" s="10" t="s">
        <v>343</v>
      </c>
      <c r="B137" s="8" t="s">
        <v>344</v>
      </c>
      <c r="C137" s="11" t="s">
        <v>345</v>
      </c>
      <c r="D137" s="648">
        <v>0.4555704226720052</v>
      </c>
    </row>
    <row r="138" spans="1:4" ht="30" customHeight="1" thickTop="1" thickBot="1">
      <c r="A138" s="10" t="s">
        <v>346</v>
      </c>
      <c r="B138" s="8" t="s">
        <v>344</v>
      </c>
      <c r="C138" s="11" t="s">
        <v>347</v>
      </c>
      <c r="D138" s="648">
        <v>0.46758077712981128</v>
      </c>
    </row>
    <row r="139" spans="1:4" ht="30" customHeight="1" thickTop="1" thickBot="1">
      <c r="A139" s="10" t="s">
        <v>350</v>
      </c>
      <c r="B139" s="8" t="s">
        <v>339</v>
      </c>
      <c r="C139" s="11" t="s">
        <v>351</v>
      </c>
      <c r="D139" s="648">
        <v>1475.602144552043</v>
      </c>
    </row>
    <row r="140" spans="1:4" ht="30" customHeight="1" thickTop="1" thickBot="1">
      <c r="A140" s="10" t="s">
        <v>348</v>
      </c>
      <c r="B140" s="8" t="s">
        <v>339</v>
      </c>
      <c r="C140" s="11" t="s">
        <v>349</v>
      </c>
      <c r="D140" s="648">
        <v>1282.2918199382382</v>
      </c>
    </row>
    <row r="141" spans="1:4" ht="30" customHeight="1" thickTop="1" thickBot="1">
      <c r="A141" s="10" t="s">
        <v>356</v>
      </c>
      <c r="B141" s="8" t="s">
        <v>113</v>
      </c>
      <c r="C141" s="11" t="s">
        <v>357</v>
      </c>
      <c r="D141" s="648">
        <v>68799.144530053105</v>
      </c>
    </row>
    <row r="142" spans="1:4" ht="30" customHeight="1" thickTop="1" thickBot="1">
      <c r="A142" s="10" t="s">
        <v>341</v>
      </c>
      <c r="B142" s="8" t="s">
        <v>339</v>
      </c>
      <c r="C142" s="11" t="s">
        <v>342</v>
      </c>
      <c r="D142" s="648">
        <v>1475.602144552043</v>
      </c>
    </row>
    <row r="143" spans="1:4" ht="30" customHeight="1" thickTop="1" thickBot="1">
      <c r="A143" s="10" t="s">
        <v>354</v>
      </c>
      <c r="B143" s="8" t="s">
        <v>113</v>
      </c>
      <c r="C143" s="11" t="s">
        <v>355</v>
      </c>
      <c r="D143" s="648">
        <v>68799.144530053105</v>
      </c>
    </row>
    <row r="144" spans="1:4" ht="30" customHeight="1" thickTop="1" thickBot="1">
      <c r="A144" s="10" t="s">
        <v>359</v>
      </c>
      <c r="B144" s="8" t="s">
        <v>113</v>
      </c>
      <c r="C144" s="11" t="s">
        <v>360</v>
      </c>
      <c r="D144" s="648">
        <v>152278.34792336257</v>
      </c>
    </row>
    <row r="145" spans="1:4" ht="68.25" customHeight="1" thickTop="1" thickBot="1">
      <c r="A145" s="10" t="s">
        <v>358</v>
      </c>
      <c r="B145" s="8" t="s">
        <v>113</v>
      </c>
      <c r="C145" s="11" t="s">
        <v>2197</v>
      </c>
      <c r="D145" s="648">
        <v>209097.33445726548</v>
      </c>
    </row>
    <row r="146" spans="1:4" ht="30" customHeight="1" thickTop="1" thickBot="1">
      <c r="A146" s="10" t="s">
        <v>361</v>
      </c>
      <c r="B146" s="8" t="s">
        <v>113</v>
      </c>
      <c r="C146" s="11" t="s">
        <v>1911</v>
      </c>
      <c r="D146" s="648">
        <v>121752.2121730135</v>
      </c>
    </row>
    <row r="147" spans="1:4" ht="30" customHeight="1" thickTop="1" thickBot="1">
      <c r="A147" s="10" t="s">
        <v>362</v>
      </c>
      <c r="B147" s="8" t="s">
        <v>113</v>
      </c>
      <c r="C147" s="11" t="s">
        <v>1912</v>
      </c>
      <c r="D147" s="648">
        <v>159897.70895055647</v>
      </c>
    </row>
    <row r="148" spans="1:4" ht="30" customHeight="1" thickTop="1" thickBot="1">
      <c r="A148" s="10" t="s">
        <v>367</v>
      </c>
      <c r="B148" s="8" t="s">
        <v>113</v>
      </c>
      <c r="C148" s="11" t="s">
        <v>368</v>
      </c>
      <c r="D148" s="648">
        <v>9015.2474615990905</v>
      </c>
    </row>
    <row r="149" spans="1:4" ht="30" customHeight="1" thickTop="1" thickBot="1">
      <c r="A149" s="10" t="s">
        <v>363</v>
      </c>
      <c r="B149" s="8" t="s">
        <v>113</v>
      </c>
      <c r="C149" s="11" t="s">
        <v>364</v>
      </c>
      <c r="D149" s="648">
        <v>7931.6971418345283</v>
      </c>
    </row>
    <row r="150" spans="1:4" ht="30" customHeight="1" thickTop="1" thickBot="1">
      <c r="A150" s="10" t="s">
        <v>158</v>
      </c>
      <c r="B150" s="8" t="s">
        <v>113</v>
      </c>
      <c r="C150" s="11" t="s">
        <v>159</v>
      </c>
      <c r="D150" s="648">
        <v>67648.948098600973</v>
      </c>
    </row>
    <row r="151" spans="1:4" ht="30" customHeight="1" thickTop="1" thickBot="1">
      <c r="A151" s="10" t="s">
        <v>369</v>
      </c>
      <c r="B151" s="8" t="s">
        <v>113</v>
      </c>
      <c r="C151" s="11" t="s">
        <v>370</v>
      </c>
      <c r="D151" s="648">
        <v>112372.36564425255</v>
      </c>
    </row>
    <row r="152" spans="1:4" ht="30" customHeight="1" thickTop="1" thickBot="1">
      <c r="A152" s="10" t="s">
        <v>371</v>
      </c>
      <c r="B152" s="8" t="s">
        <v>113</v>
      </c>
      <c r="C152" s="11" t="s">
        <v>372</v>
      </c>
      <c r="D152" s="648">
        <v>131865.56398905907</v>
      </c>
    </row>
    <row r="153" spans="1:4" ht="30" customHeight="1" thickTop="1" thickBot="1">
      <c r="A153" s="10" t="s">
        <v>365</v>
      </c>
      <c r="B153" s="8" t="s">
        <v>113</v>
      </c>
      <c r="C153" s="11" t="s">
        <v>366</v>
      </c>
      <c r="D153" s="648">
        <v>135297.89619720195</v>
      </c>
    </row>
    <row r="154" spans="1:4" ht="30" customHeight="1" thickTop="1" thickBot="1">
      <c r="A154" s="10" t="s">
        <v>373</v>
      </c>
      <c r="B154" s="8" t="s">
        <v>113</v>
      </c>
      <c r="C154" s="11" t="s">
        <v>374</v>
      </c>
      <c r="D154" s="648">
        <v>86099.344636740789</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441"/>
  <sheetViews>
    <sheetView showGridLines="0" zoomScaleNormal="10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7109375" style="183" customWidth="1"/>
  </cols>
  <sheetData>
    <row r="1" spans="1:4" ht="81.75" customHeight="1" thickTop="1" thickBot="1">
      <c r="A1" s="687" t="s">
        <v>1850</v>
      </c>
      <c r="B1" s="688"/>
      <c r="C1" s="688"/>
      <c r="D1" s="689"/>
    </row>
    <row r="2" spans="1:4" ht="46.5" customHeight="1" thickTop="1" thickBot="1">
      <c r="A2" s="686" t="s">
        <v>375</v>
      </c>
      <c r="B2" s="686"/>
      <c r="C2" s="686"/>
      <c r="D2" s="686"/>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3" t="s">
        <v>742</v>
      </c>
      <c r="B6" s="663" t="s">
        <v>377</v>
      </c>
      <c r="C6" s="664" t="s">
        <v>2239</v>
      </c>
      <c r="D6" s="647">
        <v>4534.5247138688583</v>
      </c>
    </row>
    <row r="7" spans="1:4" ht="16.5" thickTop="1" thickBot="1">
      <c r="A7" s="663" t="s">
        <v>747</v>
      </c>
      <c r="B7" s="663" t="s">
        <v>377</v>
      </c>
      <c r="C7" s="664" t="s">
        <v>748</v>
      </c>
      <c r="D7" s="647">
        <v>4278.5156143961094</v>
      </c>
    </row>
    <row r="8" spans="1:4" ht="16.5" thickTop="1" thickBot="1">
      <c r="A8" s="663" t="s">
        <v>743</v>
      </c>
      <c r="B8" s="663" t="s">
        <v>377</v>
      </c>
      <c r="C8" s="664" t="s">
        <v>744</v>
      </c>
      <c r="D8" s="647">
        <v>3839.5643420442138</v>
      </c>
    </row>
    <row r="9" spans="1:4" ht="16.5" thickTop="1" thickBot="1">
      <c r="A9" s="663" t="s">
        <v>745</v>
      </c>
      <c r="B9" s="663" t="s">
        <v>377</v>
      </c>
      <c r="C9" s="664" t="s">
        <v>746</v>
      </c>
      <c r="D9" s="647">
        <v>20508.953376451242</v>
      </c>
    </row>
    <row r="10" spans="1:4" ht="16.5" thickTop="1" thickBot="1">
      <c r="A10" s="663" t="s">
        <v>1668</v>
      </c>
      <c r="B10" s="663" t="s">
        <v>377</v>
      </c>
      <c r="C10" s="664" t="s">
        <v>1667</v>
      </c>
      <c r="D10" s="647">
        <v>3740.6267164596607</v>
      </c>
    </row>
    <row r="11" spans="1:4" ht="16.5" thickTop="1" thickBot="1">
      <c r="A11" s="663" t="s">
        <v>751</v>
      </c>
      <c r="B11" s="663" t="s">
        <v>377</v>
      </c>
      <c r="C11" s="664" t="s">
        <v>752</v>
      </c>
      <c r="D11" s="647">
        <v>17796.051355101456</v>
      </c>
    </row>
    <row r="12" spans="1:4" ht="16.5" thickTop="1" thickBot="1">
      <c r="A12" s="663" t="s">
        <v>749</v>
      </c>
      <c r="B12" s="663" t="s">
        <v>377</v>
      </c>
      <c r="C12" s="664" t="s">
        <v>750</v>
      </c>
      <c r="D12" s="647">
        <v>6250.2321804904013</v>
      </c>
    </row>
    <row r="13" spans="1:4" ht="16.5" thickTop="1" thickBot="1">
      <c r="A13" s="663" t="s">
        <v>753</v>
      </c>
      <c r="B13" s="663" t="s">
        <v>92</v>
      </c>
      <c r="C13" s="664" t="s">
        <v>1935</v>
      </c>
      <c r="D13" s="647">
        <v>1211.8286493775429</v>
      </c>
    </row>
    <row r="14" spans="1:4" ht="16.5" thickTop="1" thickBot="1">
      <c r="A14" s="663" t="s">
        <v>755</v>
      </c>
      <c r="B14" s="663" t="s">
        <v>233</v>
      </c>
      <c r="C14" s="664" t="s">
        <v>1937</v>
      </c>
      <c r="D14" s="647">
        <v>49510.373819086861</v>
      </c>
    </row>
    <row r="15" spans="1:4" ht="16.5" thickTop="1" thickBot="1">
      <c r="A15" s="663" t="s">
        <v>756</v>
      </c>
      <c r="B15" s="663" t="s">
        <v>92</v>
      </c>
      <c r="C15" s="664" t="s">
        <v>1938</v>
      </c>
      <c r="D15" s="647">
        <v>1127.6653099310729</v>
      </c>
    </row>
    <row r="16" spans="1:4" ht="16.5" thickTop="1" thickBot="1">
      <c r="A16" s="663" t="s">
        <v>754</v>
      </c>
      <c r="B16" s="663" t="s">
        <v>233</v>
      </c>
      <c r="C16" s="664" t="s">
        <v>1936</v>
      </c>
      <c r="D16" s="647">
        <v>53920.093549337194</v>
      </c>
    </row>
    <row r="17" spans="1:4" ht="16.5" thickTop="1" thickBot="1">
      <c r="A17" s="663" t="s">
        <v>776</v>
      </c>
      <c r="B17" s="663" t="s">
        <v>422</v>
      </c>
      <c r="C17" s="664" t="s">
        <v>777</v>
      </c>
      <c r="D17" s="647">
        <v>12913.658070084775</v>
      </c>
    </row>
    <row r="18" spans="1:4" ht="16.5" thickTop="1" thickBot="1">
      <c r="A18" s="663" t="s">
        <v>757</v>
      </c>
      <c r="B18" s="663" t="s">
        <v>387</v>
      </c>
      <c r="C18" s="664" t="s">
        <v>1939</v>
      </c>
      <c r="D18" s="647">
        <v>55749.091926143519</v>
      </c>
    </row>
    <row r="19" spans="1:4" ht="16.5" thickTop="1" thickBot="1">
      <c r="A19" s="663" t="s">
        <v>758</v>
      </c>
      <c r="B19" s="663" t="s">
        <v>387</v>
      </c>
      <c r="C19" s="664" t="s">
        <v>2240</v>
      </c>
      <c r="D19" s="647">
        <v>59991.113809734044</v>
      </c>
    </row>
    <row r="20" spans="1:4" ht="16.5" thickTop="1" thickBot="1">
      <c r="A20" s="663" t="s">
        <v>761</v>
      </c>
      <c r="B20" s="663" t="s">
        <v>387</v>
      </c>
      <c r="C20" s="664" t="s">
        <v>762</v>
      </c>
      <c r="D20" s="647">
        <v>72701.87380286293</v>
      </c>
    </row>
    <row r="21" spans="1:4" ht="16.5" thickTop="1" thickBot="1">
      <c r="A21" s="663" t="s">
        <v>759</v>
      </c>
      <c r="B21" s="663" t="s">
        <v>387</v>
      </c>
      <c r="C21" s="664" t="s">
        <v>2241</v>
      </c>
      <c r="D21" s="647">
        <v>59516.638422810094</v>
      </c>
    </row>
    <row r="22" spans="1:4" ht="16.5" thickTop="1" thickBot="1">
      <c r="A22" s="663" t="s">
        <v>760</v>
      </c>
      <c r="B22" s="663" t="s">
        <v>387</v>
      </c>
      <c r="C22" s="664" t="s">
        <v>2242</v>
      </c>
      <c r="D22" s="647">
        <v>63078.147220440231</v>
      </c>
    </row>
    <row r="23" spans="1:4" ht="16.5" thickTop="1" thickBot="1">
      <c r="A23" s="663" t="s">
        <v>763</v>
      </c>
      <c r="B23" s="663" t="s">
        <v>387</v>
      </c>
      <c r="C23" s="664" t="s">
        <v>764</v>
      </c>
      <c r="D23" s="647">
        <v>73295.262376087907</v>
      </c>
    </row>
    <row r="24" spans="1:4" ht="16.5" thickTop="1" thickBot="1">
      <c r="A24" s="663" t="s">
        <v>772</v>
      </c>
      <c r="B24" s="663" t="s">
        <v>387</v>
      </c>
      <c r="C24" s="664" t="s">
        <v>773</v>
      </c>
      <c r="D24" s="647">
        <v>22679.845004412673</v>
      </c>
    </row>
    <row r="25" spans="1:4" ht="16.5" thickTop="1" thickBot="1">
      <c r="A25" s="663" t="s">
        <v>765</v>
      </c>
      <c r="B25" s="663" t="s">
        <v>387</v>
      </c>
      <c r="C25" s="664" t="s">
        <v>766</v>
      </c>
      <c r="D25" s="647">
        <v>73196.364280550421</v>
      </c>
    </row>
    <row r="26" spans="1:4" ht="16.5" thickTop="1" thickBot="1">
      <c r="A26" s="663" t="s">
        <v>768</v>
      </c>
      <c r="B26" s="663" t="s">
        <v>387</v>
      </c>
      <c r="C26" s="664" t="s">
        <v>2002</v>
      </c>
      <c r="D26" s="647">
        <v>57229.926739646959</v>
      </c>
    </row>
    <row r="27" spans="1:4" ht="16.5" thickTop="1" thickBot="1">
      <c r="A27" s="663" t="s">
        <v>767</v>
      </c>
      <c r="B27" s="663" t="s">
        <v>387</v>
      </c>
      <c r="C27" s="664" t="s">
        <v>2004</v>
      </c>
      <c r="D27" s="647">
        <v>74928.258310736826</v>
      </c>
    </row>
    <row r="28" spans="1:4" ht="16.5" thickTop="1" thickBot="1">
      <c r="A28" s="663" t="s">
        <v>770</v>
      </c>
      <c r="B28" s="663" t="s">
        <v>387</v>
      </c>
      <c r="C28" s="664" t="s">
        <v>2003</v>
      </c>
      <c r="D28" s="647">
        <v>74928.258310736826</v>
      </c>
    </row>
    <row r="29" spans="1:4" ht="16.5" thickTop="1" thickBot="1">
      <c r="A29" s="663" t="s">
        <v>769</v>
      </c>
      <c r="B29" s="663" t="s">
        <v>387</v>
      </c>
      <c r="C29" s="664" t="s">
        <v>2001</v>
      </c>
      <c r="D29" s="647">
        <v>74928.258310736826</v>
      </c>
    </row>
    <row r="30" spans="1:4" ht="16.5" thickTop="1" thickBot="1">
      <c r="A30" s="663" t="s">
        <v>771</v>
      </c>
      <c r="B30" s="663" t="s">
        <v>387</v>
      </c>
      <c r="C30" s="664" t="s">
        <v>2243</v>
      </c>
      <c r="D30" s="647">
        <v>70229.42141442548</v>
      </c>
    </row>
    <row r="31" spans="1:4" ht="16.5" thickTop="1" thickBot="1">
      <c r="A31" s="663" t="s">
        <v>774</v>
      </c>
      <c r="B31" s="663" t="s">
        <v>422</v>
      </c>
      <c r="C31" s="664" t="s">
        <v>775</v>
      </c>
      <c r="D31" s="647">
        <v>40.387062142940295</v>
      </c>
    </row>
    <row r="32" spans="1:4" ht="16.5" thickTop="1" thickBot="1">
      <c r="A32" s="663" t="s">
        <v>779</v>
      </c>
      <c r="B32" s="663" t="s">
        <v>144</v>
      </c>
      <c r="C32" s="664" t="s">
        <v>1941</v>
      </c>
      <c r="D32" s="647">
        <v>597.02982137259244</v>
      </c>
    </row>
    <row r="33" spans="1:4" ht="16.5" thickTop="1" thickBot="1">
      <c r="A33" s="663" t="s">
        <v>780</v>
      </c>
      <c r="B33" s="663" t="s">
        <v>377</v>
      </c>
      <c r="C33" s="664" t="s">
        <v>781</v>
      </c>
      <c r="D33" s="647">
        <v>6153.8692401153849</v>
      </c>
    </row>
    <row r="34" spans="1:4" ht="16.5" thickTop="1" thickBot="1">
      <c r="A34" s="663" t="s">
        <v>786</v>
      </c>
      <c r="B34" s="663" t="s">
        <v>377</v>
      </c>
      <c r="C34" s="664" t="s">
        <v>787</v>
      </c>
      <c r="D34" s="647">
        <v>6874.5949981363019</v>
      </c>
    </row>
    <row r="35" spans="1:4" ht="16.5" thickTop="1" thickBot="1">
      <c r="A35" s="663" t="s">
        <v>782</v>
      </c>
      <c r="B35" s="663" t="s">
        <v>377</v>
      </c>
      <c r="C35" s="664" t="s">
        <v>783</v>
      </c>
      <c r="D35" s="647">
        <v>7481.2534329193213</v>
      </c>
    </row>
    <row r="36" spans="1:4" ht="16.5" thickTop="1" thickBot="1">
      <c r="A36" s="663" t="s">
        <v>784</v>
      </c>
      <c r="B36" s="663" t="s">
        <v>377</v>
      </c>
      <c r="C36" s="664" t="s">
        <v>785</v>
      </c>
      <c r="D36" s="647">
        <v>8194.4136302498118</v>
      </c>
    </row>
    <row r="37" spans="1:4" ht="16.5" thickTop="1" thickBot="1">
      <c r="A37" s="663" t="s">
        <v>898</v>
      </c>
      <c r="B37" s="663" t="s">
        <v>377</v>
      </c>
      <c r="C37" s="664" t="s">
        <v>899</v>
      </c>
      <c r="D37" s="647">
        <v>5804.4207669201633</v>
      </c>
    </row>
    <row r="38" spans="1:4" ht="16.5" thickTop="1" thickBot="1">
      <c r="A38" s="663" t="s">
        <v>788</v>
      </c>
      <c r="B38" s="663" t="s">
        <v>377</v>
      </c>
      <c r="C38" s="664" t="s">
        <v>789</v>
      </c>
      <c r="D38" s="647">
        <v>5804.4207669201633</v>
      </c>
    </row>
    <row r="39" spans="1:4" ht="16.5" thickTop="1" thickBot="1">
      <c r="A39" s="663" t="s">
        <v>917</v>
      </c>
      <c r="B39" s="663" t="s">
        <v>92</v>
      </c>
      <c r="C39" s="664" t="s">
        <v>2244</v>
      </c>
      <c r="D39" s="647">
        <v>484001.39276911301</v>
      </c>
    </row>
    <row r="40" spans="1:4" ht="16.5" thickTop="1" thickBot="1">
      <c r="A40" s="663" t="s">
        <v>896</v>
      </c>
      <c r="B40" s="663" t="s">
        <v>92</v>
      </c>
      <c r="C40" s="664" t="s">
        <v>897</v>
      </c>
      <c r="D40" s="647">
        <v>32119.118789602744</v>
      </c>
    </row>
    <row r="41" spans="1:4" ht="16.5" thickTop="1" thickBot="1">
      <c r="A41" s="663" t="s">
        <v>827</v>
      </c>
      <c r="B41" s="663" t="s">
        <v>92</v>
      </c>
      <c r="C41" s="664" t="s">
        <v>828</v>
      </c>
      <c r="D41" s="647">
        <v>744.79815186928624</v>
      </c>
    </row>
    <row r="42" spans="1:4" ht="16.5" thickTop="1" thickBot="1">
      <c r="A42" s="663" t="s">
        <v>432</v>
      </c>
      <c r="B42" s="663" t="s">
        <v>92</v>
      </c>
      <c r="C42" s="664" t="s">
        <v>433</v>
      </c>
      <c r="D42" s="647">
        <v>20956.977387707855</v>
      </c>
    </row>
    <row r="43" spans="1:4" ht="16.5" thickTop="1" thickBot="1">
      <c r="A43" s="663" t="s">
        <v>376</v>
      </c>
      <c r="B43" s="663" t="s">
        <v>377</v>
      </c>
      <c r="C43" s="664" t="s">
        <v>378</v>
      </c>
      <c r="D43" s="647">
        <v>6256.6419106063349</v>
      </c>
    </row>
    <row r="44" spans="1:4" ht="16.5" thickTop="1" thickBot="1">
      <c r="A44" s="663" t="s">
        <v>379</v>
      </c>
      <c r="B44" s="663" t="s">
        <v>144</v>
      </c>
      <c r="C44" s="664" t="s">
        <v>2245</v>
      </c>
      <c r="D44" s="647">
        <v>12421.247762870265</v>
      </c>
    </row>
    <row r="45" spans="1:4" ht="16.5" thickTop="1" thickBot="1">
      <c r="A45" s="663" t="s">
        <v>778</v>
      </c>
      <c r="B45" s="663" t="s">
        <v>377</v>
      </c>
      <c r="C45" s="664" t="s">
        <v>1940</v>
      </c>
      <c r="D45" s="647">
        <v>6666.1414970231563</v>
      </c>
    </row>
    <row r="46" spans="1:4" ht="16.5" thickTop="1" thickBot="1">
      <c r="A46" s="663" t="s">
        <v>913</v>
      </c>
      <c r="B46" s="663" t="s">
        <v>92</v>
      </c>
      <c r="C46" s="664" t="s">
        <v>1954</v>
      </c>
      <c r="D46" s="647">
        <v>3739.5427910129902</v>
      </c>
    </row>
    <row r="47" spans="1:4" ht="16.5" thickTop="1" thickBot="1">
      <c r="A47" s="663" t="s">
        <v>914</v>
      </c>
      <c r="B47" s="663" t="s">
        <v>92</v>
      </c>
      <c r="C47" s="664" t="s">
        <v>1955</v>
      </c>
      <c r="D47" s="647">
        <v>33655.885119116909</v>
      </c>
    </row>
    <row r="48" spans="1:4" ht="16.5" thickTop="1" thickBot="1">
      <c r="A48" s="663" t="s">
        <v>797</v>
      </c>
      <c r="B48" s="663" t="s">
        <v>387</v>
      </c>
      <c r="C48" s="664" t="s">
        <v>798</v>
      </c>
      <c r="D48" s="647">
        <v>60250.765540243097</v>
      </c>
    </row>
    <row r="49" spans="1:4" ht="16.5" thickTop="1" thickBot="1">
      <c r="A49" s="663" t="s">
        <v>800</v>
      </c>
      <c r="B49" s="663" t="s">
        <v>387</v>
      </c>
      <c r="C49" s="664" t="s">
        <v>801</v>
      </c>
      <c r="D49" s="647">
        <v>66750.838819581855</v>
      </c>
    </row>
    <row r="50" spans="1:4" ht="16.5" thickTop="1" thickBot="1">
      <c r="A50" s="663" t="s">
        <v>799</v>
      </c>
      <c r="B50" s="663" t="s">
        <v>387</v>
      </c>
      <c r="C50" s="664" t="s">
        <v>1943</v>
      </c>
      <c r="D50" s="647">
        <v>42589.568876633857</v>
      </c>
    </row>
    <row r="51" spans="1:4" ht="16.5" thickTop="1" thickBot="1">
      <c r="A51" s="663" t="s">
        <v>796</v>
      </c>
      <c r="B51" s="663" t="s">
        <v>387</v>
      </c>
      <c r="C51" s="664" t="s">
        <v>1942</v>
      </c>
      <c r="D51" s="647">
        <v>37937.390633465111</v>
      </c>
    </row>
    <row r="52" spans="1:4" ht="16.5" thickTop="1" thickBot="1">
      <c r="A52" s="663" t="s">
        <v>802</v>
      </c>
      <c r="B52" s="663" t="s">
        <v>387</v>
      </c>
      <c r="C52" s="664" t="s">
        <v>803</v>
      </c>
      <c r="D52" s="647">
        <v>26618.480547896164</v>
      </c>
    </row>
    <row r="53" spans="1:4" ht="16.5" thickTop="1" thickBot="1">
      <c r="A53" s="663" t="s">
        <v>380</v>
      </c>
      <c r="B53" s="663" t="s">
        <v>144</v>
      </c>
      <c r="C53" s="664" t="s">
        <v>381</v>
      </c>
      <c r="D53" s="647">
        <v>5700.1801136285148</v>
      </c>
    </row>
    <row r="54" spans="1:4" ht="16.5" thickTop="1" thickBot="1">
      <c r="A54" s="663" t="s">
        <v>794</v>
      </c>
      <c r="B54" s="663" t="s">
        <v>377</v>
      </c>
      <c r="C54" s="664" t="s">
        <v>795</v>
      </c>
      <c r="D54" s="647">
        <v>2153.9674459357575</v>
      </c>
    </row>
    <row r="55" spans="1:4" ht="16.5" thickTop="1" thickBot="1">
      <c r="A55" s="663" t="s">
        <v>790</v>
      </c>
      <c r="B55" s="663" t="s">
        <v>422</v>
      </c>
      <c r="C55" s="664" t="s">
        <v>791</v>
      </c>
      <c r="D55" s="647">
        <v>3029.0296607205223</v>
      </c>
    </row>
    <row r="56" spans="1:4" ht="16.5" thickTop="1" thickBot="1">
      <c r="A56" s="663" t="s">
        <v>792</v>
      </c>
      <c r="B56" s="663" t="s">
        <v>606</v>
      </c>
      <c r="C56" s="664" t="s">
        <v>793</v>
      </c>
      <c r="D56" s="647">
        <v>9629.5015230069166</v>
      </c>
    </row>
    <row r="57" spans="1:4" ht="16.5" thickTop="1" thickBot="1">
      <c r="A57" s="663" t="s">
        <v>382</v>
      </c>
      <c r="B57" s="663" t="s">
        <v>377</v>
      </c>
      <c r="C57" s="664" t="s">
        <v>383</v>
      </c>
      <c r="D57" s="647">
        <v>5741.1914270557718</v>
      </c>
    </row>
    <row r="58" spans="1:4" ht="16.5" thickTop="1" thickBot="1">
      <c r="A58" s="663" t="s">
        <v>384</v>
      </c>
      <c r="B58" s="663" t="s">
        <v>377</v>
      </c>
      <c r="C58" s="664" t="s">
        <v>385</v>
      </c>
      <c r="D58" s="647">
        <v>4328.3614908058034</v>
      </c>
    </row>
    <row r="59" spans="1:4" ht="16.5" thickTop="1" thickBot="1">
      <c r="A59" s="663" t="s">
        <v>386</v>
      </c>
      <c r="B59" s="663" t="s">
        <v>387</v>
      </c>
      <c r="C59" s="664" t="s">
        <v>2246</v>
      </c>
      <c r="D59" s="647">
        <v>42589.568876633857</v>
      </c>
    </row>
    <row r="60" spans="1:4" ht="16.5" thickTop="1" thickBot="1">
      <c r="A60" s="663" t="s">
        <v>388</v>
      </c>
      <c r="B60" s="663" t="s">
        <v>377</v>
      </c>
      <c r="C60" s="664" t="s">
        <v>389</v>
      </c>
      <c r="D60" s="647">
        <v>9336.0587092917995</v>
      </c>
    </row>
    <row r="61" spans="1:4" ht="16.5" thickTop="1" thickBot="1">
      <c r="A61" s="663" t="s">
        <v>390</v>
      </c>
      <c r="B61" s="663" t="s">
        <v>233</v>
      </c>
      <c r="C61" s="664" t="s">
        <v>391</v>
      </c>
      <c r="D61" s="647">
        <v>103024.73630962786</v>
      </c>
    </row>
    <row r="62" spans="1:4" ht="16.5" thickTop="1" thickBot="1">
      <c r="A62" s="663" t="s">
        <v>398</v>
      </c>
      <c r="B62" s="663" t="s">
        <v>233</v>
      </c>
      <c r="C62" s="664" t="s">
        <v>399</v>
      </c>
      <c r="D62" s="647">
        <v>7077.8855278522688</v>
      </c>
    </row>
    <row r="63" spans="1:4" ht="16.5" thickTop="1" thickBot="1">
      <c r="A63" s="663" t="s">
        <v>392</v>
      </c>
      <c r="B63" s="663" t="s">
        <v>387</v>
      </c>
      <c r="C63" s="664" t="s">
        <v>393</v>
      </c>
      <c r="D63" s="647">
        <v>30015.304721384931</v>
      </c>
    </row>
    <row r="64" spans="1:4" ht="16.5" thickTop="1" thickBot="1">
      <c r="A64" s="663" t="s">
        <v>400</v>
      </c>
      <c r="B64" s="663" t="s">
        <v>92</v>
      </c>
      <c r="C64" s="664" t="s">
        <v>401</v>
      </c>
      <c r="D64" s="647">
        <v>21294.784438316929</v>
      </c>
    </row>
    <row r="65" spans="1:4" ht="16.5" thickTop="1" thickBot="1">
      <c r="A65" s="663" t="s">
        <v>394</v>
      </c>
      <c r="B65" s="663" t="s">
        <v>92</v>
      </c>
      <c r="C65" s="664" t="s">
        <v>395</v>
      </c>
      <c r="D65" s="647">
        <v>67850.264400139684</v>
      </c>
    </row>
    <row r="66" spans="1:4" ht="16.5" thickTop="1" thickBot="1">
      <c r="A66" s="663" t="s">
        <v>396</v>
      </c>
      <c r="B66" s="663" t="s">
        <v>92</v>
      </c>
      <c r="C66" s="664" t="s">
        <v>397</v>
      </c>
      <c r="D66" s="647">
        <v>105862.16976492989</v>
      </c>
    </row>
    <row r="67" spans="1:4" ht="16.5" thickTop="1" thickBot="1">
      <c r="A67" s="663" t="s">
        <v>918</v>
      </c>
      <c r="B67" s="663" t="s">
        <v>144</v>
      </c>
      <c r="C67" s="664" t="s">
        <v>919</v>
      </c>
      <c r="D67" s="647">
        <v>13292.374983551781</v>
      </c>
    </row>
    <row r="68" spans="1:4" ht="16.5" thickTop="1" thickBot="1">
      <c r="A68" s="663" t="s">
        <v>402</v>
      </c>
      <c r="B68" s="663" t="s">
        <v>377</v>
      </c>
      <c r="C68" s="664" t="s">
        <v>403</v>
      </c>
      <c r="D68" s="647">
        <v>838.41633299957914</v>
      </c>
    </row>
    <row r="69" spans="1:4" ht="16.5" thickTop="1" thickBot="1">
      <c r="A69" s="663" t="s">
        <v>404</v>
      </c>
      <c r="B69" s="663" t="s">
        <v>377</v>
      </c>
      <c r="C69" s="664" t="s">
        <v>405</v>
      </c>
      <c r="D69" s="647">
        <v>11832.450716093479</v>
      </c>
    </row>
    <row r="70" spans="1:4" ht="16.5" thickTop="1" thickBot="1">
      <c r="A70" s="663" t="s">
        <v>406</v>
      </c>
      <c r="B70" s="663" t="s">
        <v>144</v>
      </c>
      <c r="C70" s="664" t="s">
        <v>407</v>
      </c>
      <c r="D70" s="647">
        <v>47857.555200087052</v>
      </c>
    </row>
    <row r="71" spans="1:4" ht="16.5" thickTop="1" thickBot="1">
      <c r="A71" s="663" t="s">
        <v>408</v>
      </c>
      <c r="B71" s="663" t="s">
        <v>92</v>
      </c>
      <c r="C71" s="664" t="s">
        <v>409</v>
      </c>
      <c r="D71" s="647">
        <v>11218.62837303897</v>
      </c>
    </row>
    <row r="72" spans="1:4" ht="16.5" thickTop="1" thickBot="1">
      <c r="A72" s="663" t="s">
        <v>410</v>
      </c>
      <c r="B72" s="663" t="s">
        <v>92</v>
      </c>
      <c r="C72" s="664" t="s">
        <v>411</v>
      </c>
      <c r="D72" s="647">
        <v>21199301.26894033</v>
      </c>
    </row>
    <row r="73" spans="1:4" ht="16.5" thickTop="1" thickBot="1">
      <c r="A73" s="663" t="s">
        <v>810</v>
      </c>
      <c r="B73" s="663" t="s">
        <v>377</v>
      </c>
      <c r="C73" s="664" t="s">
        <v>811</v>
      </c>
      <c r="D73" s="647">
        <v>9352.8566624306895</v>
      </c>
    </row>
    <row r="74" spans="1:4" ht="16.5" thickTop="1" thickBot="1">
      <c r="A74" s="663" t="s">
        <v>805</v>
      </c>
      <c r="B74" s="663" t="s">
        <v>377</v>
      </c>
      <c r="C74" s="664" t="s">
        <v>806</v>
      </c>
      <c r="D74" s="647">
        <v>1355.6547168962427</v>
      </c>
    </row>
    <row r="75" spans="1:4" ht="16.5" thickTop="1" thickBot="1">
      <c r="A75" s="663" t="s">
        <v>808</v>
      </c>
      <c r="B75" s="663" t="s">
        <v>377</v>
      </c>
      <c r="C75" s="664" t="s">
        <v>809</v>
      </c>
      <c r="D75" s="647">
        <v>1509.1493993992424</v>
      </c>
    </row>
    <row r="76" spans="1:4" ht="16.5" thickTop="1" thickBot="1">
      <c r="A76" s="663" t="s">
        <v>822</v>
      </c>
      <c r="B76" s="663" t="s">
        <v>377</v>
      </c>
      <c r="C76" s="664" t="s">
        <v>823</v>
      </c>
      <c r="D76" s="647">
        <v>2657.7761199768352</v>
      </c>
    </row>
    <row r="77" spans="1:4" ht="16.5" thickTop="1" thickBot="1">
      <c r="A77" s="663" t="s">
        <v>807</v>
      </c>
      <c r="B77" s="663" t="s">
        <v>377</v>
      </c>
      <c r="C77" s="664" t="s">
        <v>2037</v>
      </c>
      <c r="D77" s="647">
        <v>1768.6668538049248</v>
      </c>
    </row>
    <row r="78" spans="1:4" ht="16.5" thickTop="1" thickBot="1">
      <c r="A78" s="663" t="s">
        <v>817</v>
      </c>
      <c r="B78" s="663" t="s">
        <v>377</v>
      </c>
      <c r="C78" s="664" t="s">
        <v>818</v>
      </c>
      <c r="D78" s="647">
        <v>2533.2461135376698</v>
      </c>
    </row>
    <row r="79" spans="1:4" ht="16.5" thickTop="1" thickBot="1">
      <c r="A79" s="663" t="s">
        <v>819</v>
      </c>
      <c r="B79" s="663" t="s">
        <v>377</v>
      </c>
      <c r="C79" s="664" t="s">
        <v>2023</v>
      </c>
      <c r="D79" s="647">
        <v>2802.1127068957694</v>
      </c>
    </row>
    <row r="80" spans="1:4" ht="16.5" thickTop="1" thickBot="1">
      <c r="A80" s="663" t="s">
        <v>820</v>
      </c>
      <c r="B80" s="663" t="s">
        <v>377</v>
      </c>
      <c r="C80" s="664" t="s">
        <v>2024</v>
      </c>
      <c r="D80" s="647">
        <v>2810.3542148572278</v>
      </c>
    </row>
    <row r="81" spans="1:4" ht="16.5" thickTop="1" thickBot="1">
      <c r="A81" s="663" t="s">
        <v>812</v>
      </c>
      <c r="B81" s="663" t="s">
        <v>377</v>
      </c>
      <c r="C81" s="664" t="s">
        <v>2247</v>
      </c>
      <c r="D81" s="647">
        <v>2556.2685244054728</v>
      </c>
    </row>
    <row r="82" spans="1:4" ht="16.5" thickTop="1" thickBot="1">
      <c r="A82" s="663" t="s">
        <v>813</v>
      </c>
      <c r="B82" s="663" t="s">
        <v>377</v>
      </c>
      <c r="C82" s="664" t="s">
        <v>2248</v>
      </c>
      <c r="D82" s="647">
        <v>2583.7402176103333</v>
      </c>
    </row>
    <row r="83" spans="1:4" ht="16.5" thickTop="1" thickBot="1">
      <c r="A83" s="663" t="s">
        <v>814</v>
      </c>
      <c r="B83" s="663" t="s">
        <v>377</v>
      </c>
      <c r="C83" s="664" t="s">
        <v>2249</v>
      </c>
      <c r="D83" s="647">
        <v>2611.3021749500099</v>
      </c>
    </row>
    <row r="84" spans="1:4" ht="16.5" thickTop="1" thickBot="1">
      <c r="A84" s="663" t="s">
        <v>815</v>
      </c>
      <c r="B84" s="663" t="s">
        <v>377</v>
      </c>
      <c r="C84" s="664" t="s">
        <v>2250</v>
      </c>
      <c r="D84" s="647">
        <v>2770.9127124702486</v>
      </c>
    </row>
    <row r="85" spans="1:4" ht="16.5" thickTop="1" thickBot="1">
      <c r="A85" s="663" t="s">
        <v>821</v>
      </c>
      <c r="B85" s="663" t="s">
        <v>377</v>
      </c>
      <c r="C85" s="664" t="s">
        <v>1944</v>
      </c>
      <c r="D85" s="647">
        <v>2995.9058798180563</v>
      </c>
    </row>
    <row r="86" spans="1:4" ht="16.5" thickTop="1" thickBot="1">
      <c r="A86" s="663" t="s">
        <v>816</v>
      </c>
      <c r="B86" s="663" t="s">
        <v>377</v>
      </c>
      <c r="C86" s="664" t="s">
        <v>2251</v>
      </c>
      <c r="D86" s="647">
        <v>3665.1163262884584</v>
      </c>
    </row>
    <row r="87" spans="1:4" ht="16.5" thickTop="1" thickBot="1">
      <c r="A87" s="663" t="s">
        <v>804</v>
      </c>
      <c r="B87" s="663" t="s">
        <v>377</v>
      </c>
      <c r="C87" s="664" t="s">
        <v>2252</v>
      </c>
      <c r="D87" s="647">
        <v>422.73092420146838</v>
      </c>
    </row>
    <row r="88" spans="1:4" ht="16.5" thickTop="1" thickBot="1">
      <c r="A88" s="663" t="s">
        <v>826</v>
      </c>
      <c r="B88" s="663" t="s">
        <v>377</v>
      </c>
      <c r="C88" s="664" t="s">
        <v>1945</v>
      </c>
      <c r="D88" s="647">
        <v>894.4652489915884</v>
      </c>
    </row>
    <row r="89" spans="1:4" ht="16.5" thickTop="1" thickBot="1">
      <c r="A89" s="663" t="s">
        <v>824</v>
      </c>
      <c r="B89" s="663" t="s">
        <v>377</v>
      </c>
      <c r="C89" s="664" t="s">
        <v>825</v>
      </c>
      <c r="D89" s="647">
        <v>849.36588598027561</v>
      </c>
    </row>
    <row r="90" spans="1:4" ht="16.5" thickTop="1" thickBot="1">
      <c r="A90" s="663" t="s">
        <v>915</v>
      </c>
      <c r="B90" s="663" t="s">
        <v>233</v>
      </c>
      <c r="C90" s="664" t="s">
        <v>916</v>
      </c>
      <c r="D90" s="647">
        <v>8406.3381206873073</v>
      </c>
    </row>
    <row r="91" spans="1:4" ht="16.5" thickTop="1" thickBot="1">
      <c r="A91" s="663" t="s">
        <v>412</v>
      </c>
      <c r="B91" s="663" t="s">
        <v>377</v>
      </c>
      <c r="C91" s="664" t="s">
        <v>2253</v>
      </c>
      <c r="D91" s="647">
        <v>17969.14622342823</v>
      </c>
    </row>
    <row r="92" spans="1:4" ht="16.5" thickTop="1" thickBot="1">
      <c r="A92" s="663" t="s">
        <v>413</v>
      </c>
      <c r="B92" s="663" t="s">
        <v>144</v>
      </c>
      <c r="C92" s="664" t="s">
        <v>414</v>
      </c>
      <c r="D92" s="647">
        <v>36135.97150475753</v>
      </c>
    </row>
    <row r="93" spans="1:4" ht="16.5" thickTop="1" thickBot="1">
      <c r="A93" s="663" t="s">
        <v>415</v>
      </c>
      <c r="B93" s="663" t="s">
        <v>144</v>
      </c>
      <c r="C93" s="664" t="s">
        <v>416</v>
      </c>
      <c r="D93" s="647">
        <v>975.30112727491542</v>
      </c>
    </row>
    <row r="94" spans="1:4" ht="16.5" thickTop="1" thickBot="1">
      <c r="A94" s="663" t="s">
        <v>417</v>
      </c>
      <c r="B94" s="663" t="s">
        <v>144</v>
      </c>
      <c r="C94" s="664" t="s">
        <v>418</v>
      </c>
      <c r="D94" s="647">
        <v>3344.5854623626051</v>
      </c>
    </row>
    <row r="95" spans="1:4" ht="16.5" thickTop="1" thickBot="1">
      <c r="A95" s="663" t="s">
        <v>419</v>
      </c>
      <c r="B95" s="663" t="s">
        <v>377</v>
      </c>
      <c r="C95" s="664" t="s">
        <v>420</v>
      </c>
      <c r="D95" s="647">
        <v>5749.0404822571618</v>
      </c>
    </row>
    <row r="96" spans="1:4" ht="16.5" thickTop="1" thickBot="1">
      <c r="A96" s="663" t="s">
        <v>436</v>
      </c>
      <c r="B96" s="663" t="s">
        <v>377</v>
      </c>
      <c r="C96" s="664" t="s">
        <v>437</v>
      </c>
      <c r="D96" s="647">
        <v>2895.2675377451883</v>
      </c>
    </row>
    <row r="97" spans="1:4" ht="16.5" thickTop="1" thickBot="1">
      <c r="A97" s="663" t="s">
        <v>434</v>
      </c>
      <c r="B97" s="663" t="s">
        <v>377</v>
      </c>
      <c r="C97" s="664" t="s">
        <v>435</v>
      </c>
      <c r="D97" s="647">
        <v>5755.515952798306</v>
      </c>
    </row>
    <row r="98" spans="1:4" ht="16.5" thickTop="1" thickBot="1">
      <c r="A98" s="663" t="s">
        <v>421</v>
      </c>
      <c r="B98" s="663" t="s">
        <v>422</v>
      </c>
      <c r="C98" s="664" t="s">
        <v>423</v>
      </c>
      <c r="D98" s="647">
        <v>4207.8784934644882</v>
      </c>
    </row>
    <row r="99" spans="1:4" ht="16.5" thickTop="1" thickBot="1">
      <c r="A99" s="663" t="s">
        <v>835</v>
      </c>
      <c r="B99" s="663" t="s">
        <v>387</v>
      </c>
      <c r="C99" s="664" t="s">
        <v>2254</v>
      </c>
      <c r="D99" s="647">
        <v>450061.68562554807</v>
      </c>
    </row>
    <row r="100" spans="1:4" ht="16.5" thickTop="1" thickBot="1">
      <c r="A100" s="663" t="s">
        <v>836</v>
      </c>
      <c r="B100" s="663" t="s">
        <v>387</v>
      </c>
      <c r="C100" s="664" t="s">
        <v>2255</v>
      </c>
      <c r="D100" s="647">
        <v>524247.03086147353</v>
      </c>
    </row>
    <row r="101" spans="1:4" ht="16.5" thickTop="1" thickBot="1">
      <c r="A101" s="663" t="s">
        <v>837</v>
      </c>
      <c r="B101" s="663" t="s">
        <v>387</v>
      </c>
      <c r="C101" s="664" t="s">
        <v>2256</v>
      </c>
      <c r="D101" s="647">
        <v>575515.63553689909</v>
      </c>
    </row>
    <row r="102" spans="1:4" ht="16.5" thickTop="1" thickBot="1">
      <c r="A102" s="663" t="s">
        <v>838</v>
      </c>
      <c r="B102" s="663" t="s">
        <v>387</v>
      </c>
      <c r="C102" s="664" t="s">
        <v>2257</v>
      </c>
      <c r="D102" s="647">
        <v>544346.89142118976</v>
      </c>
    </row>
    <row r="103" spans="1:4" ht="16.5" thickTop="1" thickBot="1">
      <c r="A103" s="663" t="s">
        <v>839</v>
      </c>
      <c r="B103" s="663" t="s">
        <v>387</v>
      </c>
      <c r="C103" s="664" t="s">
        <v>2258</v>
      </c>
      <c r="D103" s="647">
        <v>622525.83594358154</v>
      </c>
    </row>
    <row r="104" spans="1:4" ht="16.5" thickTop="1" thickBot="1">
      <c r="A104" s="663" t="s">
        <v>833</v>
      </c>
      <c r="B104" s="663" t="s">
        <v>387</v>
      </c>
      <c r="C104" s="664" t="s">
        <v>2006</v>
      </c>
      <c r="D104" s="647">
        <v>423557.63142983028</v>
      </c>
    </row>
    <row r="105" spans="1:4" ht="16.5" thickTop="1" thickBot="1">
      <c r="A105" s="663" t="s">
        <v>832</v>
      </c>
      <c r="B105" s="663" t="s">
        <v>387</v>
      </c>
      <c r="C105" s="664" t="s">
        <v>2007</v>
      </c>
      <c r="D105" s="647">
        <v>417455.81945773441</v>
      </c>
    </row>
    <row r="106" spans="1:4" ht="16.5" thickTop="1" thickBot="1">
      <c r="A106" s="663" t="s">
        <v>1661</v>
      </c>
      <c r="B106" s="663" t="s">
        <v>387</v>
      </c>
      <c r="C106" s="664" t="s">
        <v>2005</v>
      </c>
      <c r="D106" s="647">
        <v>445539.9727953815</v>
      </c>
    </row>
    <row r="107" spans="1:4" ht="16.5" thickTop="1" thickBot="1">
      <c r="A107" s="663" t="s">
        <v>829</v>
      </c>
      <c r="B107" s="663" t="s">
        <v>387</v>
      </c>
      <c r="C107" s="664" t="s">
        <v>2005</v>
      </c>
      <c r="D107" s="647">
        <v>445539.9727953815</v>
      </c>
    </row>
    <row r="108" spans="1:4" ht="16.5" thickTop="1" thickBot="1">
      <c r="A108" s="663" t="s">
        <v>831</v>
      </c>
      <c r="B108" s="663" t="s">
        <v>387</v>
      </c>
      <c r="C108" s="664" t="s">
        <v>2008</v>
      </c>
      <c r="D108" s="647">
        <v>509473.14670865954</v>
      </c>
    </row>
    <row r="109" spans="1:4" ht="16.5" thickTop="1" thickBot="1">
      <c r="A109" s="663" t="s">
        <v>830</v>
      </c>
      <c r="B109" s="663" t="s">
        <v>387</v>
      </c>
      <c r="C109" s="664" t="s">
        <v>2009</v>
      </c>
      <c r="D109" s="647">
        <v>476103.44300347025</v>
      </c>
    </row>
    <row r="110" spans="1:4" ht="16.5" thickTop="1" thickBot="1">
      <c r="A110" s="663" t="s">
        <v>834</v>
      </c>
      <c r="B110" s="663" t="s">
        <v>387</v>
      </c>
      <c r="C110" s="664" t="s">
        <v>2010</v>
      </c>
      <c r="D110" s="647">
        <v>428077.26691197837</v>
      </c>
    </row>
    <row r="111" spans="1:4" ht="16.5" thickTop="1" thickBot="1">
      <c r="A111" s="663" t="s">
        <v>424</v>
      </c>
      <c r="B111" s="663" t="s">
        <v>144</v>
      </c>
      <c r="C111" s="664" t="s">
        <v>425</v>
      </c>
      <c r="D111" s="647">
        <v>1593.914615208022</v>
      </c>
    </row>
    <row r="112" spans="1:4" ht="16.5" thickTop="1" thickBot="1">
      <c r="A112" s="663" t="s">
        <v>426</v>
      </c>
      <c r="B112" s="663" t="s">
        <v>233</v>
      </c>
      <c r="C112" s="664" t="s">
        <v>427</v>
      </c>
      <c r="D112" s="647">
        <v>2708.7296912294096</v>
      </c>
    </row>
    <row r="113" spans="1:4" ht="16.5" thickTop="1" thickBot="1">
      <c r="A113" s="663" t="s">
        <v>428</v>
      </c>
      <c r="B113" s="663" t="s">
        <v>92</v>
      </c>
      <c r="C113" s="664" t="s">
        <v>427</v>
      </c>
      <c r="D113" s="647">
        <v>541.96272333521597</v>
      </c>
    </row>
    <row r="114" spans="1:4" ht="16.5" thickTop="1" thickBot="1">
      <c r="A114" s="663" t="s">
        <v>429</v>
      </c>
      <c r="B114" s="663" t="s">
        <v>144</v>
      </c>
      <c r="C114" s="664" t="s">
        <v>2259</v>
      </c>
      <c r="D114" s="647">
        <v>59204.638478554902</v>
      </c>
    </row>
    <row r="115" spans="1:4" ht="16.5" thickTop="1" thickBot="1">
      <c r="A115" s="663" t="s">
        <v>430</v>
      </c>
      <c r="B115" s="663" t="s">
        <v>92</v>
      </c>
      <c r="C115" s="664" t="s">
        <v>431</v>
      </c>
      <c r="D115" s="647">
        <v>45876.182606307397</v>
      </c>
    </row>
    <row r="116" spans="1:4" ht="16.5" thickTop="1" thickBot="1">
      <c r="A116" s="663" t="s">
        <v>438</v>
      </c>
      <c r="B116" s="663" t="s">
        <v>92</v>
      </c>
      <c r="C116" s="664" t="s">
        <v>1913</v>
      </c>
      <c r="D116" s="647">
        <v>218661.23504796973</v>
      </c>
    </row>
    <row r="117" spans="1:4" ht="16.5" thickTop="1" thickBot="1">
      <c r="A117" s="663" t="s">
        <v>440</v>
      </c>
      <c r="B117" s="663" t="s">
        <v>92</v>
      </c>
      <c r="C117" s="664" t="s">
        <v>441</v>
      </c>
      <c r="D117" s="647">
        <v>36878.393410964782</v>
      </c>
    </row>
    <row r="118" spans="1:4" ht="16.5" thickTop="1" thickBot="1">
      <c r="A118" s="663" t="s">
        <v>439</v>
      </c>
      <c r="B118" s="663" t="s">
        <v>92</v>
      </c>
      <c r="C118" s="664" t="s">
        <v>2260</v>
      </c>
      <c r="D118" s="647">
        <v>40197.764005238823</v>
      </c>
    </row>
    <row r="119" spans="1:4" ht="16.5" thickTop="1" thickBot="1">
      <c r="A119" s="663" t="s">
        <v>443</v>
      </c>
      <c r="B119" s="663" t="s">
        <v>387</v>
      </c>
      <c r="C119" s="664" t="s">
        <v>2261</v>
      </c>
      <c r="D119" s="647">
        <v>4273.8105571561528</v>
      </c>
    </row>
    <row r="120" spans="1:4" ht="16.5" thickTop="1" thickBot="1">
      <c r="A120" s="663" t="s">
        <v>442</v>
      </c>
      <c r="B120" s="663" t="s">
        <v>387</v>
      </c>
      <c r="C120" s="664" t="s">
        <v>2262</v>
      </c>
      <c r="D120" s="647">
        <v>5066.1726797363426</v>
      </c>
    </row>
    <row r="121" spans="1:4" ht="16.5" thickTop="1" thickBot="1">
      <c r="A121" s="663" t="s">
        <v>840</v>
      </c>
      <c r="B121" s="663" t="s">
        <v>606</v>
      </c>
      <c r="C121" s="664" t="s">
        <v>2263</v>
      </c>
      <c r="D121" s="647">
        <v>17884.769870062126</v>
      </c>
    </row>
    <row r="122" spans="1:4" ht="16.5" thickTop="1" thickBot="1">
      <c r="A122" s="663" t="s">
        <v>841</v>
      </c>
      <c r="B122" s="663" t="s">
        <v>606</v>
      </c>
      <c r="C122" s="664" t="s">
        <v>1946</v>
      </c>
      <c r="D122" s="647">
        <v>36035.718844543691</v>
      </c>
    </row>
    <row r="123" spans="1:4" ht="16.5" thickTop="1" thickBot="1">
      <c r="A123" s="663" t="s">
        <v>444</v>
      </c>
      <c r="B123" s="663" t="s">
        <v>387</v>
      </c>
      <c r="C123" s="664" t="s">
        <v>1914</v>
      </c>
      <c r="D123" s="647">
        <v>3164.7390571999276</v>
      </c>
    </row>
    <row r="124" spans="1:4" ht="16.5" thickTop="1" thickBot="1">
      <c r="A124" s="663" t="s">
        <v>445</v>
      </c>
      <c r="B124" s="663" t="s">
        <v>144</v>
      </c>
      <c r="C124" s="664" t="s">
        <v>446</v>
      </c>
      <c r="D124" s="647">
        <v>20261.472606312796</v>
      </c>
    </row>
    <row r="125" spans="1:4" ht="16.5" thickTop="1" thickBot="1">
      <c r="A125" s="663" t="s">
        <v>865</v>
      </c>
      <c r="B125" s="663" t="s">
        <v>422</v>
      </c>
      <c r="C125" s="664" t="s">
        <v>1947</v>
      </c>
      <c r="D125" s="647">
        <v>2090.9883056499525</v>
      </c>
    </row>
    <row r="126" spans="1:4" ht="16.5" thickTop="1" thickBot="1">
      <c r="A126" s="663" t="s">
        <v>866</v>
      </c>
      <c r="B126" s="663" t="s">
        <v>422</v>
      </c>
      <c r="C126" s="664" t="s">
        <v>1948</v>
      </c>
      <c r="D126" s="647">
        <v>2063.7940504605021</v>
      </c>
    </row>
    <row r="127" spans="1:4" ht="16.5" thickTop="1" thickBot="1">
      <c r="A127" s="663" t="s">
        <v>864</v>
      </c>
      <c r="B127" s="663" t="s">
        <v>422</v>
      </c>
      <c r="C127" s="664" t="s">
        <v>2264</v>
      </c>
      <c r="D127" s="647">
        <v>2063.7940504605021</v>
      </c>
    </row>
    <row r="128" spans="1:4" ht="16.5" thickTop="1" thickBot="1">
      <c r="A128" s="663" t="s">
        <v>846</v>
      </c>
      <c r="B128" s="663" t="s">
        <v>422</v>
      </c>
      <c r="C128" s="664" t="s">
        <v>847</v>
      </c>
      <c r="D128" s="647">
        <v>1057.6944508610072</v>
      </c>
    </row>
    <row r="129" spans="1:4" ht="16.5" thickTop="1" thickBot="1">
      <c r="A129" s="663" t="s">
        <v>848</v>
      </c>
      <c r="B129" s="663" t="s">
        <v>422</v>
      </c>
      <c r="C129" s="664" t="s">
        <v>849</v>
      </c>
      <c r="D129" s="647">
        <v>1203.6876903758646</v>
      </c>
    </row>
    <row r="130" spans="1:4" ht="16.5" thickTop="1" thickBot="1">
      <c r="A130" s="663" t="s">
        <v>850</v>
      </c>
      <c r="B130" s="663" t="s">
        <v>422</v>
      </c>
      <c r="C130" s="664" t="s">
        <v>851</v>
      </c>
      <c r="D130" s="647">
        <v>1741.3262300760489</v>
      </c>
    </row>
    <row r="131" spans="1:4" ht="16.5" thickTop="1" thickBot="1">
      <c r="A131" s="663" t="s">
        <v>852</v>
      </c>
      <c r="B131" s="663" t="s">
        <v>422</v>
      </c>
      <c r="C131" s="664" t="s">
        <v>853</v>
      </c>
      <c r="D131" s="647">
        <v>1805.8197941529395</v>
      </c>
    </row>
    <row r="132" spans="1:4" ht="16.5" thickTop="1" thickBot="1">
      <c r="A132" s="663" t="s">
        <v>854</v>
      </c>
      <c r="B132" s="663" t="s">
        <v>422</v>
      </c>
      <c r="C132" s="664" t="s">
        <v>855</v>
      </c>
      <c r="D132" s="647">
        <v>1741.3262300760489</v>
      </c>
    </row>
    <row r="133" spans="1:4" ht="16.5" thickTop="1" thickBot="1">
      <c r="A133" s="663" t="s">
        <v>858</v>
      </c>
      <c r="B133" s="663" t="s">
        <v>422</v>
      </c>
      <c r="C133" s="664" t="s">
        <v>859</v>
      </c>
      <c r="D133" s="647">
        <v>1203.6876903758646</v>
      </c>
    </row>
    <row r="134" spans="1:4" ht="16.5" thickTop="1" thickBot="1">
      <c r="A134" s="663" t="s">
        <v>856</v>
      </c>
      <c r="B134" s="663" t="s">
        <v>422</v>
      </c>
      <c r="C134" s="664" t="s">
        <v>857</v>
      </c>
      <c r="D134" s="647">
        <v>1741.3262300760489</v>
      </c>
    </row>
    <row r="135" spans="1:4" ht="16.5" thickTop="1" thickBot="1">
      <c r="A135" s="663" t="s">
        <v>860</v>
      </c>
      <c r="B135" s="663" t="s">
        <v>422</v>
      </c>
      <c r="C135" s="664" t="s">
        <v>861</v>
      </c>
      <c r="D135" s="647">
        <v>1999.3004863836115</v>
      </c>
    </row>
    <row r="136" spans="1:4" ht="16.5" thickTop="1" thickBot="1">
      <c r="A136" s="663" t="s">
        <v>862</v>
      </c>
      <c r="B136" s="663" t="s">
        <v>422</v>
      </c>
      <c r="C136" s="664" t="s">
        <v>863</v>
      </c>
      <c r="D136" s="647">
        <v>2128.287614537393</v>
      </c>
    </row>
    <row r="137" spans="1:4" ht="16.5" thickTop="1" thickBot="1">
      <c r="A137" s="663" t="s">
        <v>845</v>
      </c>
      <c r="B137" s="663" t="s">
        <v>377</v>
      </c>
      <c r="C137" s="664" t="s">
        <v>2265</v>
      </c>
      <c r="D137" s="647">
        <v>7999.0611813541091</v>
      </c>
    </row>
    <row r="138" spans="1:4" ht="31.5" thickTop="1" thickBot="1">
      <c r="A138" s="663" t="s">
        <v>842</v>
      </c>
      <c r="B138" s="663" t="s">
        <v>843</v>
      </c>
      <c r="C138" s="664" t="s">
        <v>844</v>
      </c>
      <c r="D138" s="647">
        <v>2.7377420696771529E-2</v>
      </c>
    </row>
    <row r="139" spans="1:4" ht="16.5" thickTop="1" thickBot="1">
      <c r="A139" s="663" t="s">
        <v>447</v>
      </c>
      <c r="B139" s="663" t="s">
        <v>377</v>
      </c>
      <c r="C139" s="664" t="s">
        <v>448</v>
      </c>
      <c r="D139" s="647">
        <v>6675.0838819581859</v>
      </c>
    </row>
    <row r="140" spans="1:4" ht="16.5" thickTop="1" thickBot="1">
      <c r="A140" s="663" t="s">
        <v>449</v>
      </c>
      <c r="B140" s="663" t="s">
        <v>450</v>
      </c>
      <c r="C140" s="664" t="s">
        <v>2266</v>
      </c>
      <c r="D140" s="647">
        <v>667.50838819581861</v>
      </c>
    </row>
    <row r="141" spans="1:4" ht="16.5" thickTop="1" thickBot="1">
      <c r="A141" s="663" t="s">
        <v>451</v>
      </c>
      <c r="B141" s="663" t="s">
        <v>144</v>
      </c>
      <c r="C141" s="664" t="s">
        <v>2267</v>
      </c>
      <c r="D141" s="647">
        <v>6435.8328123786732</v>
      </c>
    </row>
    <row r="142" spans="1:4" ht="16.5" thickTop="1" thickBot="1">
      <c r="A142" s="663" t="s">
        <v>452</v>
      </c>
      <c r="B142" s="663" t="s">
        <v>92</v>
      </c>
      <c r="C142" s="664" t="s">
        <v>2268</v>
      </c>
      <c r="D142" s="647">
        <v>2935.915045224298</v>
      </c>
    </row>
    <row r="143" spans="1:4" ht="16.5" thickTop="1" thickBot="1">
      <c r="A143" s="663" t="s">
        <v>453</v>
      </c>
      <c r="B143" s="663" t="s">
        <v>454</v>
      </c>
      <c r="C143" s="664" t="s">
        <v>455</v>
      </c>
      <c r="D143" s="647">
        <v>9297.3813580700953</v>
      </c>
    </row>
    <row r="144" spans="1:4" ht="16.5" thickTop="1" thickBot="1">
      <c r="A144" s="663" t="s">
        <v>456</v>
      </c>
      <c r="B144" s="663" t="s">
        <v>422</v>
      </c>
      <c r="C144" s="664" t="s">
        <v>457</v>
      </c>
      <c r="D144" s="647">
        <v>20193.531071470145</v>
      </c>
    </row>
    <row r="145" spans="1:4" ht="16.5" thickTop="1" thickBot="1">
      <c r="A145" s="663" t="s">
        <v>873</v>
      </c>
      <c r="B145" s="663" t="s">
        <v>233</v>
      </c>
      <c r="C145" s="664" t="s">
        <v>875</v>
      </c>
      <c r="D145" s="647">
        <v>17660.374203124597</v>
      </c>
    </row>
    <row r="146" spans="1:4" ht="31.5" thickTop="1" thickBot="1">
      <c r="A146" s="663" t="s">
        <v>867</v>
      </c>
      <c r="B146" s="663" t="s">
        <v>233</v>
      </c>
      <c r="C146" s="664" t="s">
        <v>2269</v>
      </c>
      <c r="D146" s="647">
        <v>6739.1987959123471</v>
      </c>
    </row>
    <row r="147" spans="1:4" ht="16.5" thickTop="1" thickBot="1">
      <c r="A147" s="663" t="s">
        <v>868</v>
      </c>
      <c r="B147" s="663" t="s">
        <v>233</v>
      </c>
      <c r="C147" s="664" t="s">
        <v>2270</v>
      </c>
      <c r="D147" s="647">
        <v>25157.791731491088</v>
      </c>
    </row>
    <row r="148" spans="1:4" ht="16.5" thickTop="1" thickBot="1">
      <c r="A148" s="663" t="s">
        <v>1691</v>
      </c>
      <c r="B148" s="663" t="s">
        <v>233</v>
      </c>
      <c r="C148" s="664" t="s">
        <v>1949</v>
      </c>
      <c r="D148" s="647">
        <v>13035.710878466371</v>
      </c>
    </row>
    <row r="149" spans="1:4" ht="16.5" thickTop="1" thickBot="1">
      <c r="A149" s="663" t="s">
        <v>869</v>
      </c>
      <c r="B149" s="663" t="s">
        <v>144</v>
      </c>
      <c r="C149" s="664" t="s">
        <v>2271</v>
      </c>
      <c r="D149" s="647">
        <v>33060.220508249244</v>
      </c>
    </row>
    <row r="150" spans="1:4" ht="16.5" thickTop="1" thickBot="1">
      <c r="A150" s="663" t="s">
        <v>870</v>
      </c>
      <c r="B150" s="663" t="s">
        <v>233</v>
      </c>
      <c r="C150" s="664" t="s">
        <v>871</v>
      </c>
      <c r="D150" s="647">
        <v>7800.9321035980693</v>
      </c>
    </row>
    <row r="151" spans="1:4" ht="16.5" thickTop="1" thickBot="1">
      <c r="A151" s="663" t="s">
        <v>872</v>
      </c>
      <c r="B151" s="663" t="s">
        <v>450</v>
      </c>
      <c r="C151" s="664" t="s">
        <v>2272</v>
      </c>
      <c r="D151" s="647">
        <v>206558.09139630574</v>
      </c>
    </row>
    <row r="152" spans="1:4" ht="16.5" thickTop="1" thickBot="1">
      <c r="A152" s="663" t="s">
        <v>458</v>
      </c>
      <c r="B152" s="663" t="s">
        <v>92</v>
      </c>
      <c r="C152" s="664" t="s">
        <v>459</v>
      </c>
      <c r="D152" s="647">
        <v>1248.3166826245611</v>
      </c>
    </row>
    <row r="153" spans="1:4" ht="16.5" thickTop="1" thickBot="1">
      <c r="A153" s="663" t="s">
        <v>460</v>
      </c>
      <c r="B153" s="663" t="s">
        <v>377</v>
      </c>
      <c r="C153" s="664" t="s">
        <v>461</v>
      </c>
      <c r="D153" s="647">
        <v>22695.285198657835</v>
      </c>
    </row>
    <row r="154" spans="1:4" ht="16.5" thickTop="1" thickBot="1">
      <c r="A154" s="663" t="s">
        <v>462</v>
      </c>
      <c r="B154" s="663" t="s">
        <v>377</v>
      </c>
      <c r="C154" s="664" t="s">
        <v>463</v>
      </c>
      <c r="D154" s="647">
        <v>4054.5269570555433</v>
      </c>
    </row>
    <row r="155" spans="1:4" ht="16.5" thickTop="1" thickBot="1">
      <c r="A155" s="663" t="s">
        <v>909</v>
      </c>
      <c r="B155" s="663" t="s">
        <v>144</v>
      </c>
      <c r="C155" s="664" t="s">
        <v>2273</v>
      </c>
      <c r="D155" s="647">
        <v>68796.748100172306</v>
      </c>
    </row>
    <row r="156" spans="1:4" ht="16.5" thickTop="1" thickBot="1">
      <c r="A156" s="663" t="s">
        <v>910</v>
      </c>
      <c r="B156" s="663" t="s">
        <v>144</v>
      </c>
      <c r="C156" s="664" t="s">
        <v>2274</v>
      </c>
      <c r="D156" s="647">
        <v>14335.648883874957</v>
      </c>
    </row>
    <row r="157" spans="1:4" ht="16.5" thickTop="1" thickBot="1">
      <c r="A157" s="663" t="s">
        <v>911</v>
      </c>
      <c r="B157" s="663" t="s">
        <v>144</v>
      </c>
      <c r="C157" s="664" t="s">
        <v>2275</v>
      </c>
      <c r="D157" s="647">
        <v>27009.239842339277</v>
      </c>
    </row>
    <row r="158" spans="1:4" ht="16.5" thickTop="1" thickBot="1">
      <c r="A158" s="663" t="s">
        <v>912</v>
      </c>
      <c r="B158" s="663" t="s">
        <v>144</v>
      </c>
      <c r="C158" s="664" t="s">
        <v>2276</v>
      </c>
      <c r="D158" s="647">
        <v>53311.492841326435</v>
      </c>
    </row>
    <row r="159" spans="1:4" ht="16.5" thickTop="1" thickBot="1">
      <c r="A159" s="663" t="s">
        <v>466</v>
      </c>
      <c r="B159" s="663" t="s">
        <v>233</v>
      </c>
      <c r="C159" s="664" t="s">
        <v>467</v>
      </c>
      <c r="D159" s="647">
        <v>9897.1823432396468</v>
      </c>
    </row>
    <row r="160" spans="1:4" ht="16.5" thickTop="1" thickBot="1">
      <c r="A160" s="663" t="s">
        <v>902</v>
      </c>
      <c r="B160" s="663" t="s">
        <v>233</v>
      </c>
      <c r="C160" s="664" t="s">
        <v>467</v>
      </c>
      <c r="D160" s="647">
        <v>9897.1823432396468</v>
      </c>
    </row>
    <row r="161" spans="1:4" ht="16.5" thickTop="1" thickBot="1">
      <c r="A161" s="663" t="s">
        <v>468</v>
      </c>
      <c r="B161" s="663" t="s">
        <v>233</v>
      </c>
      <c r="C161" s="664" t="s">
        <v>469</v>
      </c>
      <c r="D161" s="647">
        <v>10607.656151396564</v>
      </c>
    </row>
    <row r="162" spans="1:4" ht="16.5" thickTop="1" thickBot="1">
      <c r="A162" s="663" t="s">
        <v>903</v>
      </c>
      <c r="B162" s="663" t="s">
        <v>233</v>
      </c>
      <c r="C162" s="664" t="s">
        <v>469</v>
      </c>
      <c r="D162" s="647">
        <v>10607.656151396564</v>
      </c>
    </row>
    <row r="163" spans="1:4" ht="16.5" thickTop="1" thickBot="1">
      <c r="A163" s="663" t="s">
        <v>894</v>
      </c>
      <c r="B163" s="663" t="s">
        <v>233</v>
      </c>
      <c r="C163" s="664" t="s">
        <v>895</v>
      </c>
      <c r="D163" s="647">
        <v>8218.7220539684185</v>
      </c>
    </row>
    <row r="164" spans="1:4" ht="16.5" thickTop="1" thickBot="1">
      <c r="A164" s="663" t="s">
        <v>900</v>
      </c>
      <c r="B164" s="663" t="s">
        <v>233</v>
      </c>
      <c r="C164" s="664" t="s">
        <v>895</v>
      </c>
      <c r="D164" s="647">
        <v>8218.7220539684185</v>
      </c>
    </row>
    <row r="165" spans="1:4" ht="16.5" thickTop="1" thickBot="1">
      <c r="A165" s="663" t="s">
        <v>907</v>
      </c>
      <c r="B165" s="663" t="s">
        <v>874</v>
      </c>
      <c r="C165" s="664" t="s">
        <v>908</v>
      </c>
      <c r="D165" s="647">
        <v>15186.737533521169</v>
      </c>
    </row>
    <row r="166" spans="1:4" ht="16.5" thickTop="1" thickBot="1">
      <c r="A166" s="663" t="s">
        <v>905</v>
      </c>
      <c r="B166" s="663" t="s">
        <v>233</v>
      </c>
      <c r="C166" s="664" t="s">
        <v>906</v>
      </c>
      <c r="D166" s="647">
        <v>9108.7482169600935</v>
      </c>
    </row>
    <row r="167" spans="1:4" ht="16.5" thickTop="1" thickBot="1">
      <c r="A167" s="663" t="s">
        <v>470</v>
      </c>
      <c r="B167" s="663" t="s">
        <v>233</v>
      </c>
      <c r="C167" s="664" t="s">
        <v>471</v>
      </c>
      <c r="D167" s="647">
        <v>13078.383515852287</v>
      </c>
    </row>
    <row r="168" spans="1:4" ht="16.5" thickTop="1" thickBot="1">
      <c r="A168" s="663" t="s">
        <v>904</v>
      </c>
      <c r="B168" s="663" t="s">
        <v>233</v>
      </c>
      <c r="C168" s="664" t="s">
        <v>471</v>
      </c>
      <c r="D168" s="647">
        <v>13078.383515852287</v>
      </c>
    </row>
    <row r="169" spans="1:4" ht="16.5" thickTop="1" thickBot="1">
      <c r="A169" s="663" t="s">
        <v>464</v>
      </c>
      <c r="B169" s="663" t="s">
        <v>233</v>
      </c>
      <c r="C169" s="664" t="s">
        <v>465</v>
      </c>
      <c r="D169" s="647">
        <v>24048.413014035694</v>
      </c>
    </row>
    <row r="170" spans="1:4" ht="16.5" thickTop="1" thickBot="1">
      <c r="A170" s="663" t="s">
        <v>901</v>
      </c>
      <c r="B170" s="663" t="s">
        <v>233</v>
      </c>
      <c r="C170" s="664" t="s">
        <v>465</v>
      </c>
      <c r="D170" s="647">
        <v>22337.990853671858</v>
      </c>
    </row>
    <row r="171" spans="1:4" ht="16.5" thickTop="1" thickBot="1">
      <c r="A171" s="663" t="s">
        <v>877</v>
      </c>
      <c r="B171" s="663" t="s">
        <v>233</v>
      </c>
      <c r="C171" s="664" t="s">
        <v>878</v>
      </c>
      <c r="D171" s="647">
        <v>10788.842824789986</v>
      </c>
    </row>
    <row r="172" spans="1:4" ht="16.5" thickTop="1" thickBot="1">
      <c r="A172" s="663" t="s">
        <v>890</v>
      </c>
      <c r="B172" s="663" t="s">
        <v>874</v>
      </c>
      <c r="C172" s="664" t="s">
        <v>891</v>
      </c>
      <c r="D172" s="647">
        <v>24048.413014035694</v>
      </c>
    </row>
    <row r="173" spans="1:4" ht="16.5" thickTop="1" thickBot="1">
      <c r="A173" s="663" t="s">
        <v>892</v>
      </c>
      <c r="B173" s="663" t="s">
        <v>874</v>
      </c>
      <c r="C173" s="664" t="s">
        <v>893</v>
      </c>
      <c r="D173" s="647">
        <v>7560.4257352345076</v>
      </c>
    </row>
    <row r="174" spans="1:4" ht="16.5" thickTop="1" thickBot="1">
      <c r="A174" s="663" t="s">
        <v>879</v>
      </c>
      <c r="B174" s="663" t="s">
        <v>233</v>
      </c>
      <c r="C174" s="664" t="s">
        <v>880</v>
      </c>
      <c r="D174" s="647">
        <v>5008.6078316376761</v>
      </c>
    </row>
    <row r="175" spans="1:4" ht="16.5" thickTop="1" thickBot="1">
      <c r="A175" s="663" t="s">
        <v>881</v>
      </c>
      <c r="B175" s="663" t="s">
        <v>233</v>
      </c>
      <c r="C175" s="664" t="s">
        <v>882</v>
      </c>
      <c r="D175" s="647">
        <v>6385.8799573624801</v>
      </c>
    </row>
    <row r="176" spans="1:4" ht="31.5" thickTop="1" thickBot="1">
      <c r="A176" s="663" t="s">
        <v>887</v>
      </c>
      <c r="B176" s="663" t="s">
        <v>233</v>
      </c>
      <c r="C176" s="664" t="s">
        <v>1952</v>
      </c>
      <c r="D176" s="647">
        <v>6270.0642995553135</v>
      </c>
    </row>
    <row r="177" spans="1:4" ht="31.5" thickTop="1" thickBot="1">
      <c r="A177" s="663" t="s">
        <v>883</v>
      </c>
      <c r="B177" s="663" t="s">
        <v>233</v>
      </c>
      <c r="C177" s="664" t="s">
        <v>1951</v>
      </c>
      <c r="D177" s="647">
        <v>5814.4450643524651</v>
      </c>
    </row>
    <row r="178" spans="1:4" ht="16.5" thickTop="1" thickBot="1">
      <c r="A178" s="663" t="s">
        <v>884</v>
      </c>
      <c r="B178" s="663" t="s">
        <v>233</v>
      </c>
      <c r="C178" s="664" t="s">
        <v>2277</v>
      </c>
      <c r="D178" s="647">
        <v>8268.0749146573871</v>
      </c>
    </row>
    <row r="179" spans="1:4" ht="31.5" thickTop="1" thickBot="1">
      <c r="A179" s="663" t="s">
        <v>889</v>
      </c>
      <c r="B179" s="663" t="s">
        <v>233</v>
      </c>
      <c r="C179" s="664" t="s">
        <v>1953</v>
      </c>
      <c r="D179" s="647">
        <v>6506.2487264000674</v>
      </c>
    </row>
    <row r="180" spans="1:4" ht="31.5" thickTop="1" thickBot="1">
      <c r="A180" s="663" t="s">
        <v>876</v>
      </c>
      <c r="B180" s="663" t="s">
        <v>233</v>
      </c>
      <c r="C180" s="664" t="s">
        <v>1950</v>
      </c>
      <c r="D180" s="647">
        <v>7335.4979781055472</v>
      </c>
    </row>
    <row r="181" spans="1:4" ht="16.5" thickTop="1" thickBot="1">
      <c r="A181" s="663" t="s">
        <v>885</v>
      </c>
      <c r="B181" s="663" t="s">
        <v>233</v>
      </c>
      <c r="C181" s="664" t="s">
        <v>886</v>
      </c>
      <c r="D181" s="647">
        <v>19846.739096511377</v>
      </c>
    </row>
    <row r="182" spans="1:4" ht="16.5" thickTop="1" thickBot="1">
      <c r="A182" s="663" t="s">
        <v>888</v>
      </c>
      <c r="B182" s="663" t="s">
        <v>233</v>
      </c>
      <c r="C182" s="664" t="s">
        <v>886</v>
      </c>
      <c r="D182" s="647">
        <v>15131.480003720093</v>
      </c>
    </row>
    <row r="183" spans="1:4" ht="16.5" thickTop="1" thickBot="1">
      <c r="A183" s="663" t="s">
        <v>472</v>
      </c>
      <c r="B183" s="663" t="s">
        <v>377</v>
      </c>
      <c r="C183" s="664" t="s">
        <v>473</v>
      </c>
      <c r="D183" s="647">
        <v>7094.2920484579763</v>
      </c>
    </row>
    <row r="184" spans="1:4" ht="16.5" thickTop="1" thickBot="1">
      <c r="A184" s="663" t="s">
        <v>476</v>
      </c>
      <c r="B184" s="663" t="s">
        <v>92</v>
      </c>
      <c r="C184" s="664" t="s">
        <v>477</v>
      </c>
      <c r="D184" s="647">
        <v>12194.161275042359</v>
      </c>
    </row>
    <row r="185" spans="1:4" ht="16.5" thickTop="1" thickBot="1">
      <c r="A185" s="663" t="s">
        <v>474</v>
      </c>
      <c r="B185" s="663" t="s">
        <v>387</v>
      </c>
      <c r="C185" s="664" t="s">
        <v>475</v>
      </c>
      <c r="D185" s="647">
        <v>42589.568876633857</v>
      </c>
    </row>
    <row r="186" spans="1:4" ht="16.5" thickTop="1" thickBot="1">
      <c r="A186" s="663" t="s">
        <v>478</v>
      </c>
      <c r="B186" s="663" t="s">
        <v>144</v>
      </c>
      <c r="C186" s="664" t="s">
        <v>1915</v>
      </c>
      <c r="D186" s="647">
        <v>3009.6996569215653</v>
      </c>
    </row>
    <row r="187" spans="1:4" ht="16.5" thickTop="1" thickBot="1">
      <c r="A187" s="663" t="s">
        <v>1455</v>
      </c>
      <c r="B187" s="663" t="s">
        <v>377</v>
      </c>
      <c r="C187" s="664" t="s">
        <v>1454</v>
      </c>
      <c r="D187" s="647">
        <v>18058.197941529394</v>
      </c>
    </row>
    <row r="188" spans="1:4" ht="16.5" thickTop="1" thickBot="1">
      <c r="A188" s="663" t="s">
        <v>1709</v>
      </c>
      <c r="B188" s="663" t="s">
        <v>377</v>
      </c>
      <c r="C188" s="664" t="s">
        <v>1708</v>
      </c>
      <c r="D188" s="647">
        <v>14059.746008511089</v>
      </c>
    </row>
    <row r="189" spans="1:4" ht="16.5" thickTop="1" thickBot="1">
      <c r="A189" s="663" t="s">
        <v>479</v>
      </c>
      <c r="B189" s="663" t="s">
        <v>377</v>
      </c>
      <c r="C189" s="664" t="s">
        <v>480</v>
      </c>
      <c r="D189" s="647">
        <v>43497.501662295894</v>
      </c>
    </row>
    <row r="190" spans="1:4" ht="16.5" thickTop="1" thickBot="1">
      <c r="A190" s="663" t="s">
        <v>1666</v>
      </c>
      <c r="B190" s="663" t="s">
        <v>144</v>
      </c>
      <c r="C190" s="664" t="s">
        <v>1665</v>
      </c>
      <c r="D190" s="647">
        <v>806344.16434828239</v>
      </c>
    </row>
    <row r="191" spans="1:4" ht="16.5" thickTop="1" thickBot="1">
      <c r="A191" s="663" t="s">
        <v>488</v>
      </c>
      <c r="B191" s="663" t="s">
        <v>92</v>
      </c>
      <c r="C191" s="664" t="s">
        <v>489</v>
      </c>
      <c r="D191" s="647">
        <v>718188.55092706694</v>
      </c>
    </row>
    <row r="192" spans="1:4" ht="16.5" thickTop="1" thickBot="1">
      <c r="A192" s="663" t="s">
        <v>490</v>
      </c>
      <c r="B192" s="663" t="s">
        <v>92</v>
      </c>
      <c r="C192" s="664" t="s">
        <v>491</v>
      </c>
      <c r="D192" s="647">
        <v>359094.27546353347</v>
      </c>
    </row>
    <row r="193" spans="1:4" ht="16.5" thickTop="1" thickBot="1">
      <c r="A193" s="663" t="s">
        <v>481</v>
      </c>
      <c r="B193" s="663" t="s">
        <v>233</v>
      </c>
      <c r="C193" s="664" t="s">
        <v>482</v>
      </c>
      <c r="D193" s="647">
        <v>2882.1730699499344</v>
      </c>
    </row>
    <row r="194" spans="1:4" ht="16.5" thickTop="1" thickBot="1">
      <c r="A194" s="663" t="s">
        <v>492</v>
      </c>
      <c r="B194" s="663" t="s">
        <v>92</v>
      </c>
      <c r="C194" s="664" t="s">
        <v>493</v>
      </c>
      <c r="D194" s="647">
        <v>1301.7795409969201</v>
      </c>
    </row>
    <row r="195" spans="1:4" ht="16.5" thickTop="1" thickBot="1">
      <c r="A195" s="663" t="s">
        <v>483</v>
      </c>
      <c r="B195" s="663" t="s">
        <v>422</v>
      </c>
      <c r="C195" s="664" t="s">
        <v>2278</v>
      </c>
      <c r="D195" s="647">
        <v>1222.097894856222</v>
      </c>
    </row>
    <row r="196" spans="1:4" ht="16.5" thickTop="1" thickBot="1">
      <c r="A196" s="663" t="s">
        <v>484</v>
      </c>
      <c r="B196" s="663" t="s">
        <v>92</v>
      </c>
      <c r="C196" s="664" t="s">
        <v>485</v>
      </c>
      <c r="D196" s="647">
        <v>45524.868760158141</v>
      </c>
    </row>
    <row r="197" spans="1:4" ht="16.5" thickTop="1" thickBot="1">
      <c r="A197" s="663" t="s">
        <v>486</v>
      </c>
      <c r="B197" s="663" t="s">
        <v>144</v>
      </c>
      <c r="C197" s="664" t="s">
        <v>487</v>
      </c>
      <c r="D197" s="647">
        <v>1530.5657642707984</v>
      </c>
    </row>
    <row r="198" spans="1:4" ht="16.5" thickTop="1" thickBot="1">
      <c r="A198" s="663" t="s">
        <v>494</v>
      </c>
      <c r="B198" s="663" t="s">
        <v>92</v>
      </c>
      <c r="C198" s="664" t="s">
        <v>495</v>
      </c>
      <c r="D198" s="647">
        <v>19565.647941925596</v>
      </c>
    </row>
    <row r="199" spans="1:4" ht="16.5" thickTop="1" thickBot="1">
      <c r="A199" s="663" t="s">
        <v>925</v>
      </c>
      <c r="B199" s="663" t="s">
        <v>92</v>
      </c>
      <c r="C199" s="664" t="s">
        <v>926</v>
      </c>
      <c r="D199" s="647">
        <v>183794.67357663627</v>
      </c>
    </row>
    <row r="200" spans="1:4" ht="31.5" thickTop="1" thickBot="1">
      <c r="A200" s="663" t="s">
        <v>929</v>
      </c>
      <c r="B200" s="663" t="s">
        <v>92</v>
      </c>
      <c r="C200" s="664" t="s">
        <v>930</v>
      </c>
      <c r="D200" s="647">
        <v>160961.2984818166</v>
      </c>
    </row>
    <row r="201" spans="1:4" ht="16.5" thickTop="1" thickBot="1">
      <c r="A201" s="663" t="s">
        <v>927</v>
      </c>
      <c r="B201" s="663" t="s">
        <v>92</v>
      </c>
      <c r="C201" s="664" t="s">
        <v>928</v>
      </c>
      <c r="D201" s="647">
        <v>185464.54044809373</v>
      </c>
    </row>
    <row r="202" spans="1:4" ht="16.5" thickTop="1" thickBot="1">
      <c r="A202" s="663" t="s">
        <v>931</v>
      </c>
      <c r="B202" s="663" t="s">
        <v>233</v>
      </c>
      <c r="C202" s="664" t="s">
        <v>932</v>
      </c>
      <c r="D202" s="647">
        <v>0</v>
      </c>
    </row>
    <row r="203" spans="1:4" ht="16.5" thickTop="1" thickBot="1">
      <c r="A203" s="663" t="s">
        <v>920</v>
      </c>
      <c r="B203" s="663" t="s">
        <v>233</v>
      </c>
      <c r="C203" s="664" t="s">
        <v>2279</v>
      </c>
      <c r="D203" s="647">
        <v>14578.79725771731</v>
      </c>
    </row>
    <row r="204" spans="1:4" ht="16.5" thickTop="1" thickBot="1">
      <c r="A204" s="663" t="s">
        <v>923</v>
      </c>
      <c r="B204" s="663" t="s">
        <v>92</v>
      </c>
      <c r="C204" s="664" t="s">
        <v>924</v>
      </c>
      <c r="D204" s="647">
        <v>0</v>
      </c>
    </row>
    <row r="205" spans="1:4" ht="16.5" thickTop="1" thickBot="1">
      <c r="A205" s="663" t="s">
        <v>921</v>
      </c>
      <c r="B205" s="663" t="s">
        <v>92</v>
      </c>
      <c r="C205" s="664" t="s">
        <v>922</v>
      </c>
      <c r="D205" s="647">
        <v>77392.276892268841</v>
      </c>
    </row>
    <row r="206" spans="1:4" ht="16.5" thickTop="1" thickBot="1">
      <c r="A206" s="663" t="s">
        <v>496</v>
      </c>
      <c r="B206" s="663" t="s">
        <v>144</v>
      </c>
      <c r="C206" s="664" t="s">
        <v>1916</v>
      </c>
      <c r="D206" s="647">
        <v>143500.35171938906</v>
      </c>
    </row>
    <row r="207" spans="1:4" ht="16.5" thickTop="1" thickBot="1">
      <c r="A207" s="663" t="s">
        <v>505</v>
      </c>
      <c r="B207" s="663" t="s">
        <v>144</v>
      </c>
      <c r="C207" s="664" t="s">
        <v>506</v>
      </c>
      <c r="D207" s="647">
        <v>143716.20073742728</v>
      </c>
    </row>
    <row r="208" spans="1:4" ht="16.5" thickTop="1" thickBot="1">
      <c r="A208" s="663" t="s">
        <v>507</v>
      </c>
      <c r="B208" s="663" t="s">
        <v>144</v>
      </c>
      <c r="C208" s="664" t="s">
        <v>508</v>
      </c>
      <c r="D208" s="647">
        <v>5419.6272333521592</v>
      </c>
    </row>
    <row r="209" spans="1:4" ht="16.5" thickTop="1" thickBot="1">
      <c r="A209" s="663" t="s">
        <v>509</v>
      </c>
      <c r="B209" s="663" t="s">
        <v>233</v>
      </c>
      <c r="C209" s="664" t="s">
        <v>510</v>
      </c>
      <c r="D209" s="647">
        <v>19348.06922306721</v>
      </c>
    </row>
    <row r="210" spans="1:4" ht="16.5" thickTop="1" thickBot="1">
      <c r="A210" s="663" t="s">
        <v>512</v>
      </c>
      <c r="B210" s="663" t="s">
        <v>233</v>
      </c>
      <c r="C210" s="664" t="s">
        <v>1918</v>
      </c>
      <c r="D210" s="647">
        <v>10413.149590336978</v>
      </c>
    </row>
    <row r="211" spans="1:4" ht="16.5" thickTop="1" thickBot="1">
      <c r="A211" s="663" t="s">
        <v>511</v>
      </c>
      <c r="B211" s="663" t="s">
        <v>233</v>
      </c>
      <c r="C211" s="664" t="s">
        <v>1917</v>
      </c>
      <c r="D211" s="647">
        <v>5517.9577806177786</v>
      </c>
    </row>
    <row r="212" spans="1:4" ht="16.5" thickTop="1" thickBot="1">
      <c r="A212" s="663" t="s">
        <v>519</v>
      </c>
      <c r="B212" s="663" t="s">
        <v>387</v>
      </c>
      <c r="C212" s="664" t="s">
        <v>520</v>
      </c>
      <c r="D212" s="647">
        <v>20909.883056499522</v>
      </c>
    </row>
    <row r="213" spans="1:4" ht="16.5" thickTop="1" thickBot="1">
      <c r="A213" s="663" t="s">
        <v>515</v>
      </c>
      <c r="B213" s="663" t="s">
        <v>387</v>
      </c>
      <c r="C213" s="664" t="s">
        <v>516</v>
      </c>
      <c r="D213" s="647">
        <v>37582.405049680558</v>
      </c>
    </row>
    <row r="214" spans="1:4" ht="16.5" thickTop="1" thickBot="1">
      <c r="A214" s="663" t="s">
        <v>513</v>
      </c>
      <c r="B214" s="663" t="s">
        <v>387</v>
      </c>
      <c r="C214" s="664" t="s">
        <v>514</v>
      </c>
      <c r="D214" s="647">
        <v>21192.449043749515</v>
      </c>
    </row>
    <row r="215" spans="1:4" ht="16.5" thickTop="1" thickBot="1">
      <c r="A215" s="663" t="s">
        <v>521</v>
      </c>
      <c r="B215" s="663" t="s">
        <v>387</v>
      </c>
      <c r="C215" s="664" t="s">
        <v>522</v>
      </c>
      <c r="D215" s="647">
        <v>66083.330431386043</v>
      </c>
    </row>
    <row r="216" spans="1:4" ht="16.5" thickTop="1" thickBot="1">
      <c r="A216" s="663" t="s">
        <v>525</v>
      </c>
      <c r="B216" s="663" t="s">
        <v>387</v>
      </c>
      <c r="C216" s="664" t="s">
        <v>526</v>
      </c>
      <c r="D216" s="647">
        <v>53602.823151469529</v>
      </c>
    </row>
    <row r="217" spans="1:4" ht="16.5" thickTop="1" thickBot="1">
      <c r="A217" s="663" t="s">
        <v>527</v>
      </c>
      <c r="B217" s="663" t="s">
        <v>387</v>
      </c>
      <c r="C217" s="664" t="s">
        <v>528</v>
      </c>
      <c r="D217" s="647">
        <v>66083.330431386043</v>
      </c>
    </row>
    <row r="218" spans="1:4" ht="16.5" thickTop="1" thickBot="1">
      <c r="A218" s="663" t="s">
        <v>529</v>
      </c>
      <c r="B218" s="663" t="s">
        <v>387</v>
      </c>
      <c r="C218" s="664" t="s">
        <v>530</v>
      </c>
      <c r="D218" s="647">
        <v>66083.330431386043</v>
      </c>
    </row>
    <row r="219" spans="1:4" ht="16.5" thickTop="1" thickBot="1">
      <c r="A219" s="663" t="s">
        <v>531</v>
      </c>
      <c r="B219" s="663" t="s">
        <v>387</v>
      </c>
      <c r="C219" s="664" t="s">
        <v>532</v>
      </c>
      <c r="D219" s="647">
        <v>58283.579055030699</v>
      </c>
    </row>
    <row r="220" spans="1:4" ht="16.5" thickTop="1" thickBot="1">
      <c r="A220" s="663" t="s">
        <v>523</v>
      </c>
      <c r="B220" s="663" t="s">
        <v>387</v>
      </c>
      <c r="C220" s="664" t="s">
        <v>524</v>
      </c>
      <c r="D220" s="647">
        <v>8299.1985171883534</v>
      </c>
    </row>
    <row r="221" spans="1:4" ht="16.5" thickTop="1" thickBot="1">
      <c r="A221" s="663" t="s">
        <v>533</v>
      </c>
      <c r="B221" s="663" t="s">
        <v>387</v>
      </c>
      <c r="C221" s="664" t="s">
        <v>534</v>
      </c>
      <c r="D221" s="647">
        <v>36845.427379118948</v>
      </c>
    </row>
    <row r="222" spans="1:4" ht="16.5" thickTop="1" thickBot="1">
      <c r="A222" s="663" t="s">
        <v>540</v>
      </c>
      <c r="B222" s="663" t="s">
        <v>387</v>
      </c>
      <c r="C222" s="664" t="s">
        <v>541</v>
      </c>
      <c r="D222" s="647">
        <v>16258.881700056478</v>
      </c>
    </row>
    <row r="223" spans="1:4" ht="16.5" thickTop="1" thickBot="1">
      <c r="A223" s="663" t="s">
        <v>551</v>
      </c>
      <c r="B223" s="663" t="s">
        <v>387</v>
      </c>
      <c r="C223" s="664" t="s">
        <v>1856</v>
      </c>
      <c r="D223" s="647">
        <v>6149.0666153011143</v>
      </c>
    </row>
    <row r="224" spans="1:4" ht="16.5" thickTop="1" thickBot="1">
      <c r="A224" s="663" t="s">
        <v>535</v>
      </c>
      <c r="B224" s="663" t="s">
        <v>387</v>
      </c>
      <c r="C224" s="664" t="s">
        <v>2280</v>
      </c>
      <c r="D224" s="647">
        <v>64080.80526679859</v>
      </c>
    </row>
    <row r="225" spans="1:4" ht="16.5" thickTop="1" thickBot="1">
      <c r="A225" s="663" t="s">
        <v>536</v>
      </c>
      <c r="B225" s="663" t="s">
        <v>387</v>
      </c>
      <c r="C225" s="664" t="s">
        <v>2281</v>
      </c>
      <c r="D225" s="647">
        <v>64080.80526679859</v>
      </c>
    </row>
    <row r="226" spans="1:4" ht="16.5" thickTop="1" thickBot="1">
      <c r="A226" s="663" t="s">
        <v>537</v>
      </c>
      <c r="B226" s="663" t="s">
        <v>387</v>
      </c>
      <c r="C226" s="664" t="s">
        <v>1919</v>
      </c>
      <c r="D226" s="647">
        <v>64080.80526679859</v>
      </c>
    </row>
    <row r="227" spans="1:4" ht="16.5" thickTop="1" thickBot="1">
      <c r="A227" s="663" t="s">
        <v>538</v>
      </c>
      <c r="B227" s="663" t="s">
        <v>387</v>
      </c>
      <c r="C227" s="664" t="s">
        <v>2282</v>
      </c>
      <c r="D227" s="647">
        <v>64080.80526679859</v>
      </c>
    </row>
    <row r="228" spans="1:4" ht="16.5" thickTop="1" thickBot="1">
      <c r="A228" s="663" t="s">
        <v>539</v>
      </c>
      <c r="B228" s="663" t="s">
        <v>387</v>
      </c>
      <c r="C228" s="664" t="s">
        <v>2283</v>
      </c>
      <c r="D228" s="647">
        <v>39021.316080135548</v>
      </c>
    </row>
    <row r="229" spans="1:4" ht="16.5" thickTop="1" thickBot="1">
      <c r="A229" s="663" t="s">
        <v>542</v>
      </c>
      <c r="B229" s="663" t="s">
        <v>387</v>
      </c>
      <c r="C229" s="664" t="s">
        <v>543</v>
      </c>
      <c r="D229" s="647">
        <v>48776.645100169437</v>
      </c>
    </row>
    <row r="230" spans="1:4" ht="16.5" thickTop="1" thickBot="1">
      <c r="A230" s="663" t="s">
        <v>544</v>
      </c>
      <c r="B230" s="663" t="s">
        <v>387</v>
      </c>
      <c r="C230" s="664" t="s">
        <v>545</v>
      </c>
      <c r="D230" s="647">
        <v>51250.558658031834</v>
      </c>
    </row>
    <row r="231" spans="1:4" ht="16.5" thickTop="1" thickBot="1">
      <c r="A231" s="663" t="s">
        <v>517</v>
      </c>
      <c r="B231" s="663" t="s">
        <v>387</v>
      </c>
      <c r="C231" s="664" t="s">
        <v>518</v>
      </c>
      <c r="D231" s="647">
        <v>35348.357034762274</v>
      </c>
    </row>
    <row r="232" spans="1:4" ht="16.5" thickTop="1" thickBot="1">
      <c r="A232" s="663" t="s">
        <v>546</v>
      </c>
      <c r="B232" s="663" t="s">
        <v>387</v>
      </c>
      <c r="C232" s="664" t="s">
        <v>547</v>
      </c>
      <c r="D232" s="647">
        <v>45699.645789744136</v>
      </c>
    </row>
    <row r="233" spans="1:4" ht="16.5" thickTop="1" thickBot="1">
      <c r="A233" s="663" t="s">
        <v>548</v>
      </c>
      <c r="B233" s="663" t="s">
        <v>387</v>
      </c>
      <c r="C233" s="664" t="s">
        <v>549</v>
      </c>
      <c r="D233" s="647">
        <v>31667.013210002751</v>
      </c>
    </row>
    <row r="234" spans="1:4" ht="16.5" thickTop="1" thickBot="1">
      <c r="A234" s="663" t="s">
        <v>550</v>
      </c>
      <c r="B234" s="663" t="s">
        <v>387</v>
      </c>
      <c r="C234" s="664" t="s">
        <v>2284</v>
      </c>
      <c r="D234" s="647">
        <v>24253.58057229111</v>
      </c>
    </row>
    <row r="235" spans="1:4" ht="16.5" thickTop="1" thickBot="1">
      <c r="A235" s="663" t="s">
        <v>552</v>
      </c>
      <c r="B235" s="663" t="s">
        <v>144</v>
      </c>
      <c r="C235" s="664" t="s">
        <v>553</v>
      </c>
      <c r="D235" s="647">
        <v>950.27975555989303</v>
      </c>
    </row>
    <row r="236" spans="1:4" ht="16.5" thickTop="1" thickBot="1">
      <c r="A236" s="663" t="s">
        <v>556</v>
      </c>
      <c r="B236" s="663" t="s">
        <v>387</v>
      </c>
      <c r="C236" s="664" t="s">
        <v>2285</v>
      </c>
      <c r="D236" s="647">
        <v>414081.61658238212</v>
      </c>
    </row>
    <row r="237" spans="1:4" ht="16.5" thickTop="1" thickBot="1">
      <c r="A237" s="663" t="s">
        <v>557</v>
      </c>
      <c r="B237" s="663" t="s">
        <v>387</v>
      </c>
      <c r="C237" s="664" t="s">
        <v>2286</v>
      </c>
      <c r="D237" s="647">
        <v>386762.19504842866</v>
      </c>
    </row>
    <row r="238" spans="1:4" ht="16.5" thickTop="1" thickBot="1">
      <c r="A238" s="663" t="s">
        <v>558</v>
      </c>
      <c r="B238" s="663" t="s">
        <v>387</v>
      </c>
      <c r="C238" s="664" t="s">
        <v>2287</v>
      </c>
      <c r="D238" s="647">
        <v>402153.79984559189</v>
      </c>
    </row>
    <row r="239" spans="1:4" ht="16.5" thickTop="1" thickBot="1">
      <c r="A239" s="663" t="s">
        <v>570</v>
      </c>
      <c r="B239" s="663" t="s">
        <v>571</v>
      </c>
      <c r="C239" s="664" t="s">
        <v>572</v>
      </c>
      <c r="D239" s="647">
        <v>396846.26871841279</v>
      </c>
    </row>
    <row r="240" spans="1:4" ht="16.5" thickTop="1" thickBot="1">
      <c r="A240" s="663" t="s">
        <v>559</v>
      </c>
      <c r="B240" s="663" t="s">
        <v>387</v>
      </c>
      <c r="C240" s="664" t="s">
        <v>1920</v>
      </c>
      <c r="D240" s="647">
        <v>386762.19504842866</v>
      </c>
    </row>
    <row r="241" spans="1:4" ht="16.5" thickTop="1" thickBot="1">
      <c r="A241" s="663" t="s">
        <v>560</v>
      </c>
      <c r="B241" s="663" t="s">
        <v>387</v>
      </c>
      <c r="C241" s="664" t="s">
        <v>2011</v>
      </c>
      <c r="D241" s="647">
        <v>386762.19504842866</v>
      </c>
    </row>
    <row r="242" spans="1:4" ht="16.5" thickTop="1" thickBot="1">
      <c r="A242" s="665" t="s">
        <v>2013</v>
      </c>
      <c r="B242" s="663" t="s">
        <v>387</v>
      </c>
      <c r="C242" s="664" t="s">
        <v>2012</v>
      </c>
      <c r="D242" s="647">
        <v>427655.77264766383</v>
      </c>
    </row>
    <row r="243" spans="1:4" ht="16.5" thickTop="1" thickBot="1">
      <c r="A243" s="663" t="s">
        <v>561</v>
      </c>
      <c r="B243" s="663" t="s">
        <v>387</v>
      </c>
      <c r="C243" s="664" t="s">
        <v>562</v>
      </c>
      <c r="D243" s="647">
        <v>383957.55606725876</v>
      </c>
    </row>
    <row r="244" spans="1:4" ht="16.5" thickTop="1" thickBot="1">
      <c r="A244" s="663" t="s">
        <v>563</v>
      </c>
      <c r="B244" s="663" t="s">
        <v>387</v>
      </c>
      <c r="C244" s="664" t="s">
        <v>564</v>
      </c>
      <c r="D244" s="647">
        <v>374877.94617067912</v>
      </c>
    </row>
    <row r="245" spans="1:4" ht="16.5" thickTop="1" thickBot="1">
      <c r="A245" s="663" t="s">
        <v>565</v>
      </c>
      <c r="B245" s="663" t="s">
        <v>387</v>
      </c>
      <c r="C245" s="664" t="s">
        <v>566</v>
      </c>
      <c r="D245" s="647">
        <v>373187.67282914132</v>
      </c>
    </row>
    <row r="246" spans="1:4" ht="16.5" thickTop="1" thickBot="1">
      <c r="A246" s="663" t="s">
        <v>567</v>
      </c>
      <c r="B246" s="663" t="s">
        <v>387</v>
      </c>
      <c r="C246" s="664" t="s">
        <v>2014</v>
      </c>
      <c r="D246" s="647">
        <v>386762.19504842866</v>
      </c>
    </row>
    <row r="247" spans="1:4" ht="16.5" thickTop="1" thickBot="1">
      <c r="A247" s="663" t="s">
        <v>568</v>
      </c>
      <c r="B247" s="663" t="s">
        <v>387</v>
      </c>
      <c r="C247" s="664" t="s">
        <v>569</v>
      </c>
      <c r="D247" s="647">
        <v>386762.19504842866</v>
      </c>
    </row>
    <row r="248" spans="1:4" ht="16.5" thickTop="1" thickBot="1">
      <c r="A248" s="663" t="s">
        <v>573</v>
      </c>
      <c r="B248" s="663" t="s">
        <v>387</v>
      </c>
      <c r="C248" s="664" t="s">
        <v>574</v>
      </c>
      <c r="D248" s="647">
        <v>386762.19504842866</v>
      </c>
    </row>
    <row r="249" spans="1:4" ht="16.5" thickTop="1" thickBot="1">
      <c r="A249" s="663" t="s">
        <v>575</v>
      </c>
      <c r="B249" s="663" t="s">
        <v>387</v>
      </c>
      <c r="C249" s="664" t="s">
        <v>576</v>
      </c>
      <c r="D249" s="647">
        <v>386762.19504842866</v>
      </c>
    </row>
    <row r="250" spans="1:4" ht="16.5" thickTop="1" thickBot="1">
      <c r="A250" s="663" t="s">
        <v>577</v>
      </c>
      <c r="B250" s="663" t="s">
        <v>387</v>
      </c>
      <c r="C250" s="664" t="s">
        <v>578</v>
      </c>
      <c r="D250" s="647">
        <v>278588.37159477081</v>
      </c>
    </row>
    <row r="251" spans="1:4" ht="16.5" thickTop="1" thickBot="1">
      <c r="A251" s="663" t="s">
        <v>579</v>
      </c>
      <c r="B251" s="663" t="s">
        <v>387</v>
      </c>
      <c r="C251" s="664" t="s">
        <v>580</v>
      </c>
      <c r="D251" s="647">
        <v>281855.02804273181</v>
      </c>
    </row>
    <row r="252" spans="1:4" ht="16.5" thickTop="1" thickBot="1">
      <c r="A252" s="663" t="s">
        <v>581</v>
      </c>
      <c r="B252" s="663" t="s">
        <v>387</v>
      </c>
      <c r="C252" s="664" t="s">
        <v>2288</v>
      </c>
      <c r="D252" s="647">
        <v>351023.48445270554</v>
      </c>
    </row>
    <row r="253" spans="1:4" ht="16.5" thickTop="1" thickBot="1">
      <c r="A253" s="663" t="s">
        <v>582</v>
      </c>
      <c r="B253" s="663" t="s">
        <v>387</v>
      </c>
      <c r="C253" s="664" t="s">
        <v>2289</v>
      </c>
      <c r="D253" s="647">
        <v>238412.95179103798</v>
      </c>
    </row>
    <row r="254" spans="1:4" ht="16.5" thickTop="1" thickBot="1">
      <c r="A254" s="663" t="s">
        <v>584</v>
      </c>
      <c r="B254" s="663" t="s">
        <v>233</v>
      </c>
      <c r="C254" s="664" t="s">
        <v>1921</v>
      </c>
      <c r="D254" s="647">
        <v>22514.622392423447</v>
      </c>
    </row>
    <row r="255" spans="1:4" ht="16.5" thickTop="1" thickBot="1">
      <c r="A255" s="663" t="s">
        <v>583</v>
      </c>
      <c r="B255" s="663" t="s">
        <v>387</v>
      </c>
      <c r="C255" s="664" t="s">
        <v>2290</v>
      </c>
      <c r="D255" s="647">
        <v>436005.20511814108</v>
      </c>
    </row>
    <row r="256" spans="1:4" ht="16.5" thickTop="1" thickBot="1">
      <c r="A256" s="663" t="s">
        <v>554</v>
      </c>
      <c r="B256" s="663" t="s">
        <v>387</v>
      </c>
      <c r="C256" s="664" t="s">
        <v>555</v>
      </c>
      <c r="D256" s="647">
        <v>413216.25824642915</v>
      </c>
    </row>
    <row r="257" spans="1:4" ht="16.5" thickTop="1" thickBot="1">
      <c r="A257" s="663" t="s">
        <v>585</v>
      </c>
      <c r="B257" s="663" t="s">
        <v>387</v>
      </c>
      <c r="C257" s="664" t="s">
        <v>586</v>
      </c>
      <c r="D257" s="647">
        <v>434273.89976709482</v>
      </c>
    </row>
    <row r="258" spans="1:4" ht="16.5" thickTop="1" thickBot="1">
      <c r="A258" s="663" t="s">
        <v>587</v>
      </c>
      <c r="B258" s="663" t="s">
        <v>387</v>
      </c>
      <c r="C258" s="664" t="s">
        <v>588</v>
      </c>
      <c r="D258" s="647">
        <v>440728.76653833687</v>
      </c>
    </row>
    <row r="259" spans="1:4" ht="16.5" thickTop="1" thickBot="1">
      <c r="A259" s="663" t="s">
        <v>497</v>
      </c>
      <c r="B259" s="663" t="s">
        <v>387</v>
      </c>
      <c r="C259" s="664" t="s">
        <v>498</v>
      </c>
      <c r="D259" s="647">
        <v>487974.97696481604</v>
      </c>
    </row>
    <row r="260" spans="1:4" ht="16.5" thickTop="1" thickBot="1">
      <c r="A260" s="663" t="s">
        <v>1669</v>
      </c>
      <c r="B260" s="663" t="s">
        <v>387</v>
      </c>
      <c r="C260" s="664" t="s">
        <v>1670</v>
      </c>
      <c r="D260" s="647">
        <v>502205.70649769367</v>
      </c>
    </row>
    <row r="261" spans="1:4" ht="16.5" thickTop="1" thickBot="1">
      <c r="A261" s="663" t="s">
        <v>499</v>
      </c>
      <c r="B261" s="663" t="s">
        <v>377</v>
      </c>
      <c r="C261" s="664" t="s">
        <v>500</v>
      </c>
      <c r="D261" s="647">
        <v>13462.354047646761</v>
      </c>
    </row>
    <row r="262" spans="1:4" ht="31.5" thickTop="1" thickBot="1">
      <c r="A262" s="663" t="s">
        <v>589</v>
      </c>
      <c r="B262" s="663" t="s">
        <v>377</v>
      </c>
      <c r="C262" s="664" t="s">
        <v>2291</v>
      </c>
      <c r="D262" s="647">
        <v>1525.7334587332998</v>
      </c>
    </row>
    <row r="263" spans="1:4" ht="16.5" thickTop="1" thickBot="1">
      <c r="A263" s="663" t="s">
        <v>590</v>
      </c>
      <c r="B263" s="663" t="s">
        <v>233</v>
      </c>
      <c r="C263" s="664" t="s">
        <v>2292</v>
      </c>
      <c r="D263" s="647">
        <v>57690.555730207008</v>
      </c>
    </row>
    <row r="264" spans="1:4" ht="16.5" thickTop="1" thickBot="1">
      <c r="A264" s="663" t="s">
        <v>591</v>
      </c>
      <c r="B264" s="663" t="s">
        <v>377</v>
      </c>
      <c r="C264" s="664" t="s">
        <v>2293</v>
      </c>
      <c r="D264" s="647">
        <v>10276.263589703694</v>
      </c>
    </row>
    <row r="265" spans="1:4" ht="16.5" thickTop="1" thickBot="1">
      <c r="A265" s="663" t="s">
        <v>592</v>
      </c>
      <c r="B265" s="663" t="s">
        <v>144</v>
      </c>
      <c r="C265" s="664" t="s">
        <v>2294</v>
      </c>
      <c r="D265" s="647">
        <v>224.37256746077938</v>
      </c>
    </row>
    <row r="266" spans="1:4" ht="16.5" thickTop="1" thickBot="1">
      <c r="A266" s="663" t="s">
        <v>593</v>
      </c>
      <c r="B266" s="663" t="s">
        <v>92</v>
      </c>
      <c r="C266" s="664" t="s">
        <v>2295</v>
      </c>
      <c r="D266" s="647">
        <v>0</v>
      </c>
    </row>
    <row r="267" spans="1:4" ht="16.5" thickTop="1" thickBot="1">
      <c r="A267" s="663" t="s">
        <v>594</v>
      </c>
      <c r="B267" s="663" t="s">
        <v>92</v>
      </c>
      <c r="C267" s="664" t="s">
        <v>2296</v>
      </c>
      <c r="D267" s="647">
        <v>46540.972816634356</v>
      </c>
    </row>
    <row r="268" spans="1:4" ht="16.5" thickTop="1" thickBot="1">
      <c r="A268" s="663" t="s">
        <v>595</v>
      </c>
      <c r="B268" s="663" t="s">
        <v>92</v>
      </c>
      <c r="C268" s="664" t="s">
        <v>2297</v>
      </c>
      <c r="D268" s="647">
        <v>65688.742980422117</v>
      </c>
    </row>
    <row r="269" spans="1:4" ht="16.5" thickTop="1" thickBot="1">
      <c r="A269" s="663" t="s">
        <v>596</v>
      </c>
      <c r="B269" s="663" t="s">
        <v>377</v>
      </c>
      <c r="C269" s="664" t="s">
        <v>597</v>
      </c>
      <c r="D269" s="647">
        <v>7739.2276892268837</v>
      </c>
    </row>
    <row r="270" spans="1:4" ht="16.5" thickTop="1" thickBot="1">
      <c r="A270" s="663" t="s">
        <v>599</v>
      </c>
      <c r="B270" s="663" t="s">
        <v>144</v>
      </c>
      <c r="C270" s="664" t="s">
        <v>600</v>
      </c>
      <c r="D270" s="647">
        <v>152747.9679086972</v>
      </c>
    </row>
    <row r="271" spans="1:4" ht="16.5" thickTop="1" thickBot="1">
      <c r="A271" s="663" t="s">
        <v>601</v>
      </c>
      <c r="B271" s="663" t="s">
        <v>387</v>
      </c>
      <c r="C271" s="664" t="s">
        <v>1922</v>
      </c>
      <c r="D271" s="647">
        <v>49679.393606398567</v>
      </c>
    </row>
    <row r="272" spans="1:4" ht="16.5" thickTop="1" thickBot="1">
      <c r="A272" s="663" t="s">
        <v>598</v>
      </c>
      <c r="B272" s="663" t="s">
        <v>387</v>
      </c>
      <c r="C272" s="664" t="s">
        <v>2298</v>
      </c>
      <c r="D272" s="647">
        <v>49323.462885526656</v>
      </c>
    </row>
    <row r="273" spans="1:4" ht="16.5" thickTop="1" thickBot="1">
      <c r="A273" s="663" t="s">
        <v>602</v>
      </c>
      <c r="B273" s="663" t="s">
        <v>387</v>
      </c>
      <c r="C273" s="664" t="s">
        <v>2299</v>
      </c>
      <c r="D273" s="647">
        <v>33465.169717856043</v>
      </c>
    </row>
    <row r="274" spans="1:4" ht="16.5" thickTop="1" thickBot="1">
      <c r="A274" s="663" t="s">
        <v>603</v>
      </c>
      <c r="B274" s="663" t="s">
        <v>144</v>
      </c>
      <c r="C274" s="664" t="s">
        <v>2300</v>
      </c>
      <c r="D274" s="647">
        <v>66579.610745779733</v>
      </c>
    </row>
    <row r="275" spans="1:4" ht="16.5" thickTop="1" thickBot="1">
      <c r="A275" s="663" t="s">
        <v>604</v>
      </c>
      <c r="B275" s="663" t="s">
        <v>144</v>
      </c>
      <c r="C275" s="664" t="s">
        <v>2301</v>
      </c>
      <c r="D275" s="647">
        <v>59095.536611255608</v>
      </c>
    </row>
    <row r="276" spans="1:4" ht="16.5" thickTop="1" thickBot="1">
      <c r="A276" s="663" t="s">
        <v>605</v>
      </c>
      <c r="B276" s="663" t="s">
        <v>606</v>
      </c>
      <c r="C276" s="664" t="s">
        <v>2302</v>
      </c>
      <c r="D276" s="647">
        <v>75595.605428885785</v>
      </c>
    </row>
    <row r="277" spans="1:4" ht="16.5" thickTop="1" thickBot="1">
      <c r="A277" s="663" t="s">
        <v>607</v>
      </c>
      <c r="B277" s="663" t="s">
        <v>606</v>
      </c>
      <c r="C277" s="664" t="s">
        <v>1923</v>
      </c>
      <c r="D277" s="647">
        <v>53236.961095792329</v>
      </c>
    </row>
    <row r="278" spans="1:4" ht="16.5" thickTop="1" thickBot="1">
      <c r="A278" s="663" t="s">
        <v>608</v>
      </c>
      <c r="B278" s="663" t="s">
        <v>606</v>
      </c>
      <c r="C278" s="664" t="s">
        <v>609</v>
      </c>
      <c r="D278" s="647">
        <v>30345.067824601625</v>
      </c>
    </row>
    <row r="279" spans="1:4" ht="16.5" thickTop="1" thickBot="1">
      <c r="A279" s="663" t="s">
        <v>501</v>
      </c>
      <c r="B279" s="663" t="s">
        <v>141</v>
      </c>
      <c r="C279" s="664" t="s">
        <v>502</v>
      </c>
      <c r="D279" s="647">
        <v>68444.851703910754</v>
      </c>
    </row>
    <row r="280" spans="1:4" ht="16.5" thickTop="1" thickBot="1">
      <c r="A280" s="663" t="s">
        <v>503</v>
      </c>
      <c r="B280" s="663" t="s">
        <v>141</v>
      </c>
      <c r="C280" s="664" t="s">
        <v>504</v>
      </c>
      <c r="D280" s="647">
        <v>71453.874025842117</v>
      </c>
    </row>
    <row r="281" spans="1:4" ht="16.5" thickTop="1" thickBot="1">
      <c r="A281" s="663" t="s">
        <v>610</v>
      </c>
      <c r="B281" s="663" t="s">
        <v>92</v>
      </c>
      <c r="C281" s="664" t="s">
        <v>2303</v>
      </c>
      <c r="D281" s="647">
        <v>97485.265601247767</v>
      </c>
    </row>
    <row r="282" spans="1:4" ht="16.5" thickTop="1" thickBot="1">
      <c r="A282" s="663" t="s">
        <v>611</v>
      </c>
      <c r="B282" s="663" t="s">
        <v>377</v>
      </c>
      <c r="C282" s="664" t="s">
        <v>2304</v>
      </c>
      <c r="D282" s="647">
        <v>10874.777413405323</v>
      </c>
    </row>
    <row r="283" spans="1:4" ht="16.5" thickTop="1" thickBot="1">
      <c r="A283" s="663" t="s">
        <v>612</v>
      </c>
      <c r="B283" s="663" t="s">
        <v>144</v>
      </c>
      <c r="C283" s="664" t="s">
        <v>2305</v>
      </c>
      <c r="D283" s="647">
        <v>4613.5150485613631</v>
      </c>
    </row>
    <row r="284" spans="1:4" ht="16.5" thickTop="1" thickBot="1">
      <c r="A284" s="663" t="s">
        <v>613</v>
      </c>
      <c r="B284" s="663" t="s">
        <v>92</v>
      </c>
      <c r="C284" s="664" t="s">
        <v>614</v>
      </c>
      <c r="D284" s="647">
        <v>22268.977320482354</v>
      </c>
    </row>
    <row r="285" spans="1:4" ht="16.5" thickTop="1" thickBot="1">
      <c r="A285" s="663" t="s">
        <v>615</v>
      </c>
      <c r="B285" s="663" t="s">
        <v>92</v>
      </c>
      <c r="C285" s="664" t="s">
        <v>2306</v>
      </c>
      <c r="D285" s="647">
        <v>134623.54047646764</v>
      </c>
    </row>
    <row r="286" spans="1:4" ht="16.5" thickTop="1" thickBot="1">
      <c r="A286" s="663" t="s">
        <v>616</v>
      </c>
      <c r="B286" s="663" t="s">
        <v>92</v>
      </c>
      <c r="C286" s="664" t="s">
        <v>617</v>
      </c>
      <c r="D286" s="647">
        <v>314121.59444509121</v>
      </c>
    </row>
    <row r="287" spans="1:4" ht="16.5" thickTop="1" thickBot="1">
      <c r="A287" s="663" t="s">
        <v>620</v>
      </c>
      <c r="B287" s="663" t="s">
        <v>92</v>
      </c>
      <c r="C287" s="664" t="s">
        <v>621</v>
      </c>
      <c r="D287" s="647">
        <v>65886.063052152575</v>
      </c>
    </row>
    <row r="288" spans="1:4" ht="16.5" thickTop="1" thickBot="1">
      <c r="A288" s="663" t="s">
        <v>618</v>
      </c>
      <c r="B288" s="663" t="s">
        <v>92</v>
      </c>
      <c r="C288" s="664" t="s">
        <v>2307</v>
      </c>
      <c r="D288" s="647">
        <v>41685.605277227303</v>
      </c>
    </row>
    <row r="289" spans="1:4" ht="16.5" thickTop="1" thickBot="1">
      <c r="A289" s="663" t="s">
        <v>619</v>
      </c>
      <c r="B289" s="663" t="s">
        <v>92</v>
      </c>
      <c r="C289" s="664" t="s">
        <v>2308</v>
      </c>
      <c r="D289" s="647">
        <v>123404.91210342865</v>
      </c>
    </row>
    <row r="290" spans="1:4" ht="16.5" thickTop="1" thickBot="1">
      <c r="A290" s="663" t="s">
        <v>622</v>
      </c>
      <c r="B290" s="663" t="s">
        <v>454</v>
      </c>
      <c r="C290" s="664" t="s">
        <v>623</v>
      </c>
      <c r="D290" s="647">
        <v>3468.5614293453818</v>
      </c>
    </row>
    <row r="291" spans="1:4" ht="16.5" thickTop="1" thickBot="1">
      <c r="A291" s="663" t="s">
        <v>624</v>
      </c>
      <c r="B291" s="663" t="s">
        <v>422</v>
      </c>
      <c r="C291" s="664" t="s">
        <v>1924</v>
      </c>
      <c r="D291" s="647">
        <v>75917.435492491859</v>
      </c>
    </row>
    <row r="292" spans="1:4" ht="16.5" thickTop="1" thickBot="1">
      <c r="A292" s="663" t="s">
        <v>625</v>
      </c>
      <c r="B292" s="663" t="s">
        <v>377</v>
      </c>
      <c r="C292" s="664" t="s">
        <v>2309</v>
      </c>
      <c r="D292" s="647">
        <v>9213.3662966986722</v>
      </c>
    </row>
    <row r="293" spans="1:4" ht="16.5" thickTop="1" thickBot="1">
      <c r="A293" s="663" t="s">
        <v>626</v>
      </c>
      <c r="B293" s="663" t="s">
        <v>377</v>
      </c>
      <c r="C293" s="664" t="s">
        <v>1925</v>
      </c>
      <c r="D293" s="647">
        <v>8837.4434464506849</v>
      </c>
    </row>
    <row r="294" spans="1:4" ht="16.5" thickTop="1" thickBot="1">
      <c r="A294" s="663" t="s">
        <v>627</v>
      </c>
      <c r="B294" s="663" t="s">
        <v>92</v>
      </c>
      <c r="C294" s="664" t="s">
        <v>628</v>
      </c>
      <c r="D294" s="647">
        <v>2226.8322301586077</v>
      </c>
    </row>
    <row r="295" spans="1:4" ht="16.5" thickTop="1" thickBot="1">
      <c r="A295" s="663" t="s">
        <v>633</v>
      </c>
      <c r="B295" s="663" t="s">
        <v>92</v>
      </c>
      <c r="C295" s="664" t="s">
        <v>1926</v>
      </c>
      <c r="D295" s="647">
        <v>60449.616234323148</v>
      </c>
    </row>
    <row r="296" spans="1:4" ht="16.5" thickTop="1" thickBot="1">
      <c r="A296" s="663" t="s">
        <v>629</v>
      </c>
      <c r="B296" s="663" t="s">
        <v>92</v>
      </c>
      <c r="C296" s="664" t="s">
        <v>630</v>
      </c>
      <c r="D296" s="647">
        <v>80812.694995217971</v>
      </c>
    </row>
    <row r="297" spans="1:4" ht="16.5" thickTop="1" thickBot="1">
      <c r="A297" s="663" t="s">
        <v>631</v>
      </c>
      <c r="B297" s="663" t="s">
        <v>92</v>
      </c>
      <c r="C297" s="664" t="s">
        <v>632</v>
      </c>
      <c r="D297" s="647">
        <v>59900.263898449586</v>
      </c>
    </row>
    <row r="298" spans="1:4" ht="16.5" thickTop="1" thickBot="1">
      <c r="A298" s="663" t="s">
        <v>646</v>
      </c>
      <c r="B298" s="663" t="s">
        <v>144</v>
      </c>
      <c r="C298" s="664" t="s">
        <v>647</v>
      </c>
      <c r="D298" s="647">
        <v>7267.2832298617777</v>
      </c>
    </row>
    <row r="299" spans="1:4" ht="16.5" thickTop="1" thickBot="1">
      <c r="A299" s="663" t="s">
        <v>634</v>
      </c>
      <c r="B299" s="663" t="s">
        <v>377</v>
      </c>
      <c r="C299" s="664" t="s">
        <v>635</v>
      </c>
      <c r="D299" s="647">
        <v>40387.062142940289</v>
      </c>
    </row>
    <row r="300" spans="1:4" ht="16.5" thickTop="1" thickBot="1">
      <c r="A300" s="663" t="s">
        <v>650</v>
      </c>
      <c r="B300" s="663" t="s">
        <v>377</v>
      </c>
      <c r="C300" s="664" t="s">
        <v>651</v>
      </c>
      <c r="D300" s="647">
        <v>40387.062142940289</v>
      </c>
    </row>
    <row r="301" spans="1:4" ht="31.5" thickTop="1" thickBot="1">
      <c r="A301" s="663" t="s">
        <v>652</v>
      </c>
      <c r="B301" s="663" t="s">
        <v>92</v>
      </c>
      <c r="C301" s="664" t="s">
        <v>2310</v>
      </c>
      <c r="D301" s="647">
        <v>534006.71055665484</v>
      </c>
    </row>
    <row r="302" spans="1:4" ht="31.5" thickTop="1" thickBot="1">
      <c r="A302" s="663" t="s">
        <v>653</v>
      </c>
      <c r="B302" s="663" t="s">
        <v>92</v>
      </c>
      <c r="C302" s="664" t="s">
        <v>2311</v>
      </c>
      <c r="D302" s="647">
        <v>453905.70397315663</v>
      </c>
    </row>
    <row r="303" spans="1:4" ht="31.5" thickTop="1" thickBot="1">
      <c r="A303" s="663" t="s">
        <v>654</v>
      </c>
      <c r="B303" s="663" t="s">
        <v>92</v>
      </c>
      <c r="C303" s="664" t="s">
        <v>2312</v>
      </c>
      <c r="D303" s="647">
        <v>460046.78114455822</v>
      </c>
    </row>
    <row r="304" spans="1:4" ht="31.5" thickTop="1" thickBot="1">
      <c r="A304" s="663" t="s">
        <v>655</v>
      </c>
      <c r="B304" s="663" t="s">
        <v>92</v>
      </c>
      <c r="C304" s="664" t="s">
        <v>2313</v>
      </c>
      <c r="D304" s="647">
        <v>403391.39962447085</v>
      </c>
    </row>
    <row r="305" spans="1:4" ht="31.5" thickTop="1" thickBot="1">
      <c r="A305" s="663" t="s">
        <v>656</v>
      </c>
      <c r="B305" s="663" t="s">
        <v>92</v>
      </c>
      <c r="C305" s="664" t="s">
        <v>2314</v>
      </c>
      <c r="D305" s="647">
        <v>288994.11061515845</v>
      </c>
    </row>
    <row r="306" spans="1:4" ht="31.5" thickTop="1" thickBot="1">
      <c r="A306" s="663" t="s">
        <v>657</v>
      </c>
      <c r="B306" s="663" t="s">
        <v>233</v>
      </c>
      <c r="C306" s="664" t="s">
        <v>2315</v>
      </c>
      <c r="D306" s="647">
        <v>395722.87269271398</v>
      </c>
    </row>
    <row r="307" spans="1:4" ht="16.5" thickTop="1" thickBot="1">
      <c r="A307" s="663" t="s">
        <v>658</v>
      </c>
      <c r="B307" s="663" t="s">
        <v>92</v>
      </c>
      <c r="C307" s="664" t="s">
        <v>659</v>
      </c>
      <c r="D307" s="647">
        <v>345718.86125775531</v>
      </c>
    </row>
    <row r="308" spans="1:4" ht="16.5" thickTop="1" thickBot="1">
      <c r="A308" s="663" t="s">
        <v>636</v>
      </c>
      <c r="B308" s="663" t="s">
        <v>377</v>
      </c>
      <c r="C308" s="664" t="s">
        <v>637</v>
      </c>
      <c r="D308" s="647">
        <v>121990.36687256428</v>
      </c>
    </row>
    <row r="309" spans="1:4" ht="16.5" thickTop="1" thickBot="1">
      <c r="A309" s="663" t="s">
        <v>642</v>
      </c>
      <c r="B309" s="663" t="s">
        <v>377</v>
      </c>
      <c r="C309" s="664" t="s">
        <v>643</v>
      </c>
      <c r="D309" s="647">
        <v>7084.881256550234</v>
      </c>
    </row>
    <row r="310" spans="1:4" ht="16.5" thickTop="1" thickBot="1">
      <c r="A310" s="663" t="s">
        <v>640</v>
      </c>
      <c r="B310" s="663" t="s">
        <v>377</v>
      </c>
      <c r="C310" s="664" t="s">
        <v>641</v>
      </c>
      <c r="D310" s="647">
        <v>18220.083750229442</v>
      </c>
    </row>
    <row r="311" spans="1:4" ht="16.5" thickTop="1" thickBot="1">
      <c r="A311" s="663" t="s">
        <v>638</v>
      </c>
      <c r="B311" s="663" t="s">
        <v>377</v>
      </c>
      <c r="C311" s="664" t="s">
        <v>639</v>
      </c>
      <c r="D311" s="647">
        <v>97460.904678067003</v>
      </c>
    </row>
    <row r="312" spans="1:4" ht="16.5" thickTop="1" thickBot="1">
      <c r="A312" s="663" t="s">
        <v>644</v>
      </c>
      <c r="B312" s="663" t="s">
        <v>377</v>
      </c>
      <c r="C312" s="664" t="s">
        <v>645</v>
      </c>
      <c r="D312" s="647">
        <v>17796.903146478988</v>
      </c>
    </row>
    <row r="313" spans="1:4" ht="16.5" thickTop="1" thickBot="1">
      <c r="A313" s="663" t="s">
        <v>660</v>
      </c>
      <c r="B313" s="663" t="s">
        <v>377</v>
      </c>
      <c r="C313" s="664" t="s">
        <v>661</v>
      </c>
      <c r="D313" s="647">
        <v>7985.5441643688491</v>
      </c>
    </row>
    <row r="314" spans="1:4" ht="16.5" thickTop="1" thickBot="1">
      <c r="A314" s="663" t="s">
        <v>662</v>
      </c>
      <c r="B314" s="663" t="s">
        <v>377</v>
      </c>
      <c r="C314" s="664" t="s">
        <v>663</v>
      </c>
      <c r="D314" s="647">
        <v>8226.9941402285767</v>
      </c>
    </row>
    <row r="315" spans="1:4" ht="16.5" thickTop="1" thickBot="1">
      <c r="A315" s="663" t="s">
        <v>667</v>
      </c>
      <c r="B315" s="663" t="s">
        <v>377</v>
      </c>
      <c r="C315" s="664" t="s">
        <v>2316</v>
      </c>
      <c r="D315" s="647">
        <v>11881.717898836949</v>
      </c>
    </row>
    <row r="316" spans="1:4" ht="16.5" thickTop="1" thickBot="1">
      <c r="A316" s="663" t="s">
        <v>664</v>
      </c>
      <c r="B316" s="663" t="s">
        <v>92</v>
      </c>
      <c r="C316" s="664" t="s">
        <v>2317</v>
      </c>
      <c r="D316" s="647">
        <v>44365.553898789491</v>
      </c>
    </row>
    <row r="317" spans="1:4" ht="16.5" thickTop="1" thickBot="1">
      <c r="A317" s="663" t="s">
        <v>665</v>
      </c>
      <c r="B317" s="663" t="s">
        <v>377</v>
      </c>
      <c r="C317" s="664" t="s">
        <v>666</v>
      </c>
      <c r="D317" s="647">
        <v>20020.977554942259</v>
      </c>
    </row>
    <row r="318" spans="1:4" ht="16.5" thickTop="1" thickBot="1">
      <c r="A318" s="663" t="s">
        <v>668</v>
      </c>
      <c r="B318" s="663" t="s">
        <v>606</v>
      </c>
      <c r="C318" s="664" t="s">
        <v>2318</v>
      </c>
      <c r="D318" s="647">
        <v>9273.3728717566119</v>
      </c>
    </row>
    <row r="319" spans="1:4" ht="16.5" thickTop="1" thickBot="1">
      <c r="A319" s="663" t="s">
        <v>669</v>
      </c>
      <c r="B319" s="663" t="s">
        <v>92</v>
      </c>
      <c r="C319" s="664" t="s">
        <v>2319</v>
      </c>
      <c r="D319" s="647">
        <v>23217.683067680653</v>
      </c>
    </row>
    <row r="320" spans="1:4" ht="16.5" thickTop="1" thickBot="1">
      <c r="A320" s="663" t="s">
        <v>673</v>
      </c>
      <c r="B320" s="663" t="s">
        <v>92</v>
      </c>
      <c r="C320" s="664" t="s">
        <v>2320</v>
      </c>
      <c r="D320" s="647">
        <v>104672.25299639933</v>
      </c>
    </row>
    <row r="321" spans="1:4" ht="16.5" thickTop="1" thickBot="1">
      <c r="A321" s="663" t="s">
        <v>674</v>
      </c>
      <c r="B321" s="663" t="s">
        <v>92</v>
      </c>
      <c r="C321" s="664" t="s">
        <v>2321</v>
      </c>
      <c r="D321" s="647">
        <v>188358.7660704779</v>
      </c>
    </row>
    <row r="322" spans="1:4" ht="16.5" thickTop="1" thickBot="1">
      <c r="A322" s="663" t="s">
        <v>672</v>
      </c>
      <c r="B322" s="663" t="s">
        <v>92</v>
      </c>
      <c r="C322" s="664" t="s">
        <v>2322</v>
      </c>
      <c r="D322" s="647">
        <v>142709.43003570614</v>
      </c>
    </row>
    <row r="323" spans="1:4" ht="31.5" thickTop="1" thickBot="1">
      <c r="A323" s="663" t="s">
        <v>671</v>
      </c>
      <c r="B323" s="663" t="s">
        <v>92</v>
      </c>
      <c r="C323" s="664" t="s">
        <v>2323</v>
      </c>
      <c r="D323" s="647">
        <v>405441.22940162837</v>
      </c>
    </row>
    <row r="324" spans="1:4" ht="16.5" thickTop="1" thickBot="1">
      <c r="A324" s="663" t="s">
        <v>675</v>
      </c>
      <c r="B324" s="663" t="s">
        <v>92</v>
      </c>
      <c r="C324" s="664" t="s">
        <v>676</v>
      </c>
      <c r="D324" s="647">
        <v>0</v>
      </c>
    </row>
    <row r="325" spans="1:4" ht="16.5" thickTop="1" thickBot="1">
      <c r="A325" s="663" t="s">
        <v>678</v>
      </c>
      <c r="B325" s="663" t="s">
        <v>92</v>
      </c>
      <c r="C325" s="664" t="s">
        <v>679</v>
      </c>
      <c r="D325" s="647">
        <v>19348.06922306721</v>
      </c>
    </row>
    <row r="326" spans="1:4" ht="16.5" thickTop="1" thickBot="1">
      <c r="A326" s="663" t="s">
        <v>670</v>
      </c>
      <c r="B326" s="663" t="s">
        <v>92</v>
      </c>
      <c r="C326" s="664" t="s">
        <v>2324</v>
      </c>
      <c r="D326" s="647">
        <v>28377.168193831905</v>
      </c>
    </row>
    <row r="327" spans="1:4" ht="16.5" thickTop="1" thickBot="1">
      <c r="A327" s="663" t="s">
        <v>677</v>
      </c>
      <c r="B327" s="663" t="s">
        <v>92</v>
      </c>
      <c r="C327" s="664" t="s">
        <v>2325</v>
      </c>
      <c r="D327" s="647">
        <v>23217.683067680653</v>
      </c>
    </row>
    <row r="328" spans="1:4" ht="16.5" thickTop="1" thickBot="1">
      <c r="A328" s="663" t="s">
        <v>680</v>
      </c>
      <c r="B328" s="663" t="s">
        <v>92</v>
      </c>
      <c r="C328" s="664" t="s">
        <v>2326</v>
      </c>
      <c r="D328" s="647">
        <v>0</v>
      </c>
    </row>
    <row r="329" spans="1:4" ht="16.5" thickTop="1" thickBot="1">
      <c r="A329" s="663" t="s">
        <v>681</v>
      </c>
      <c r="B329" s="663" t="s">
        <v>92</v>
      </c>
      <c r="C329" s="664" t="s">
        <v>682</v>
      </c>
      <c r="D329" s="647">
        <v>3902.1316080135548</v>
      </c>
    </row>
    <row r="330" spans="1:4" ht="16.5" thickTop="1" thickBot="1">
      <c r="A330" s="663" t="s">
        <v>683</v>
      </c>
      <c r="B330" s="663" t="s">
        <v>92</v>
      </c>
      <c r="C330" s="664" t="s">
        <v>2327</v>
      </c>
      <c r="D330" s="647">
        <v>49811.281666292962</v>
      </c>
    </row>
    <row r="331" spans="1:4" ht="16.5" thickTop="1" thickBot="1">
      <c r="A331" s="663" t="s">
        <v>684</v>
      </c>
      <c r="B331" s="663" t="s">
        <v>92</v>
      </c>
      <c r="C331" s="664" t="s">
        <v>2328</v>
      </c>
      <c r="D331" s="647">
        <v>1228.4398068477669</v>
      </c>
    </row>
    <row r="332" spans="1:4" ht="16.5" thickTop="1" thickBot="1">
      <c r="A332" s="663" t="s">
        <v>686</v>
      </c>
      <c r="B332" s="663" t="s">
        <v>387</v>
      </c>
      <c r="C332" s="664" t="s">
        <v>687</v>
      </c>
      <c r="D332" s="647">
        <v>134623.54047646764</v>
      </c>
    </row>
    <row r="333" spans="1:4" ht="16.5" thickTop="1" thickBot="1">
      <c r="A333" s="663" t="s">
        <v>685</v>
      </c>
      <c r="B333" s="663" t="s">
        <v>387</v>
      </c>
      <c r="C333" s="664" t="s">
        <v>2329</v>
      </c>
      <c r="D333" s="647">
        <v>128733.76058062217</v>
      </c>
    </row>
    <row r="334" spans="1:4" ht="16.5" thickTop="1" thickBot="1">
      <c r="A334" s="663" t="s">
        <v>690</v>
      </c>
      <c r="B334" s="663" t="s">
        <v>92</v>
      </c>
      <c r="C334" s="664" t="s">
        <v>1929</v>
      </c>
      <c r="D334" s="647">
        <v>910.09795060102078</v>
      </c>
    </row>
    <row r="335" spans="1:4" ht="16.5" thickTop="1" thickBot="1">
      <c r="A335" s="663" t="s">
        <v>688</v>
      </c>
      <c r="B335" s="663" t="s">
        <v>92</v>
      </c>
      <c r="C335" s="664" t="s">
        <v>689</v>
      </c>
      <c r="D335" s="647">
        <v>4289.1162147988607</v>
      </c>
    </row>
    <row r="336" spans="1:4" ht="16.5" thickTop="1" thickBot="1">
      <c r="A336" s="663" t="s">
        <v>691</v>
      </c>
      <c r="B336" s="663" t="s">
        <v>377</v>
      </c>
      <c r="C336" s="664" t="s">
        <v>692</v>
      </c>
      <c r="D336" s="647">
        <v>5935.0630905300723</v>
      </c>
    </row>
    <row r="337" spans="1:4" ht="16.5" thickTop="1" thickBot="1">
      <c r="A337" s="663" t="s">
        <v>696</v>
      </c>
      <c r="B337" s="663" t="s">
        <v>92</v>
      </c>
      <c r="C337" s="664" t="s">
        <v>697</v>
      </c>
      <c r="D337" s="647">
        <v>382057.47136071633</v>
      </c>
    </row>
    <row r="338" spans="1:4" ht="16.5" thickTop="1" thickBot="1">
      <c r="A338" s="663" t="s">
        <v>694</v>
      </c>
      <c r="B338" s="663" t="s">
        <v>92</v>
      </c>
      <c r="C338" s="664" t="s">
        <v>695</v>
      </c>
      <c r="D338" s="647">
        <v>80101.006583498252</v>
      </c>
    </row>
    <row r="339" spans="1:4" ht="16.5" thickTop="1" thickBot="1">
      <c r="A339" s="663" t="s">
        <v>693</v>
      </c>
      <c r="B339" s="663" t="s">
        <v>144</v>
      </c>
      <c r="C339" s="664" t="s">
        <v>2330</v>
      </c>
      <c r="D339" s="647">
        <v>115279.49507490914</v>
      </c>
    </row>
    <row r="340" spans="1:4" ht="31.5" thickTop="1" thickBot="1">
      <c r="A340" s="663" t="s">
        <v>648</v>
      </c>
      <c r="B340" s="663" t="s">
        <v>92</v>
      </c>
      <c r="C340" s="664" t="s">
        <v>1927</v>
      </c>
      <c r="D340" s="647">
        <v>2245281.1082712514</v>
      </c>
    </row>
    <row r="341" spans="1:4" ht="31.5" thickTop="1" thickBot="1">
      <c r="A341" s="663" t="s">
        <v>698</v>
      </c>
      <c r="B341" s="663" t="s">
        <v>92</v>
      </c>
      <c r="C341" s="664" t="s">
        <v>699</v>
      </c>
      <c r="D341" s="647">
        <v>2255771.370547907</v>
      </c>
    </row>
    <row r="342" spans="1:4" ht="31.5" thickTop="1" thickBot="1">
      <c r="A342" s="663" t="s">
        <v>649</v>
      </c>
      <c r="B342" s="663" t="s">
        <v>92</v>
      </c>
      <c r="C342" s="664" t="s">
        <v>1928</v>
      </c>
      <c r="D342" s="647">
        <v>1201172.1243284179</v>
      </c>
    </row>
    <row r="343" spans="1:4" ht="31.5" thickTop="1" thickBot="1">
      <c r="A343" s="663" t="s">
        <v>700</v>
      </c>
      <c r="B343" s="663" t="s">
        <v>92</v>
      </c>
      <c r="C343" s="664" t="s">
        <v>701</v>
      </c>
      <c r="D343" s="647">
        <v>1148234.8579102203</v>
      </c>
    </row>
    <row r="344" spans="1:4" ht="16.5" thickTop="1" thickBot="1">
      <c r="A344" s="663" t="s">
        <v>737</v>
      </c>
      <c r="B344" s="663" t="s">
        <v>387</v>
      </c>
      <c r="C344" s="664" t="s">
        <v>2331</v>
      </c>
      <c r="D344" s="647">
        <v>65035.526800225911</v>
      </c>
    </row>
    <row r="345" spans="1:4" ht="16.5" thickTop="1" thickBot="1">
      <c r="A345" s="663" t="s">
        <v>702</v>
      </c>
      <c r="B345" s="663" t="s">
        <v>377</v>
      </c>
      <c r="C345" s="664" t="s">
        <v>2332</v>
      </c>
      <c r="D345" s="647">
        <v>78340.635059540553</v>
      </c>
    </row>
    <row r="346" spans="1:4" ht="16.5" thickTop="1" thickBot="1">
      <c r="A346" s="663" t="s">
        <v>703</v>
      </c>
      <c r="B346" s="663" t="s">
        <v>144</v>
      </c>
      <c r="C346" s="664" t="s">
        <v>2333</v>
      </c>
      <c r="D346" s="647">
        <v>42498.968584751972</v>
      </c>
    </row>
    <row r="347" spans="1:4" ht="16.5" thickTop="1" thickBot="1">
      <c r="A347" s="663" t="s">
        <v>708</v>
      </c>
      <c r="B347" s="663" t="s">
        <v>92</v>
      </c>
      <c r="C347" s="664" t="s">
        <v>2334</v>
      </c>
      <c r="D347" s="647">
        <v>90381.218532594838</v>
      </c>
    </row>
    <row r="348" spans="1:4" ht="16.5" thickTop="1" thickBot="1">
      <c r="A348" s="663" t="s">
        <v>713</v>
      </c>
      <c r="B348" s="663" t="s">
        <v>144</v>
      </c>
      <c r="C348" s="664" t="s">
        <v>1931</v>
      </c>
      <c r="D348" s="647">
        <v>4516.7173362756894</v>
      </c>
    </row>
    <row r="349" spans="1:4" ht="16.5" thickTop="1" thickBot="1">
      <c r="A349" s="663" t="s">
        <v>704</v>
      </c>
      <c r="B349" s="663" t="s">
        <v>144</v>
      </c>
      <c r="C349" s="664" t="s">
        <v>2335</v>
      </c>
      <c r="D349" s="647">
        <v>72305.104062432729</v>
      </c>
    </row>
    <row r="350" spans="1:4" ht="16.5" thickTop="1" thickBot="1">
      <c r="A350" s="663" t="s">
        <v>705</v>
      </c>
      <c r="B350" s="663" t="s">
        <v>144</v>
      </c>
      <c r="C350" s="664" t="s">
        <v>2336</v>
      </c>
      <c r="D350" s="647">
        <v>6322.8948258260298</v>
      </c>
    </row>
    <row r="351" spans="1:4" ht="16.5" thickTop="1" thickBot="1">
      <c r="A351" s="663" t="s">
        <v>736</v>
      </c>
      <c r="B351" s="663" t="s">
        <v>144</v>
      </c>
      <c r="C351" s="664" t="s">
        <v>1933</v>
      </c>
      <c r="D351" s="647">
        <v>173236.65702287393</v>
      </c>
    </row>
    <row r="352" spans="1:4" ht="16.5" thickTop="1" thickBot="1">
      <c r="A352" s="663" t="s">
        <v>709</v>
      </c>
      <c r="B352" s="663" t="s">
        <v>144</v>
      </c>
      <c r="C352" s="664" t="s">
        <v>710</v>
      </c>
      <c r="D352" s="647">
        <v>390871.02016860386</v>
      </c>
    </row>
    <row r="353" spans="1:4" ht="16.5" thickTop="1" thickBot="1">
      <c r="A353" s="663" t="s">
        <v>711</v>
      </c>
      <c r="B353" s="663" t="s">
        <v>144</v>
      </c>
      <c r="C353" s="664" t="s">
        <v>712</v>
      </c>
      <c r="D353" s="647">
        <v>1053558.8583875571</v>
      </c>
    </row>
    <row r="354" spans="1:4" ht="16.5" thickTop="1" thickBot="1">
      <c r="A354" s="663" t="s">
        <v>707</v>
      </c>
      <c r="B354" s="663" t="s">
        <v>144</v>
      </c>
      <c r="C354" s="664" t="s">
        <v>2337</v>
      </c>
      <c r="D354" s="647">
        <v>6408.5285491978166</v>
      </c>
    </row>
    <row r="355" spans="1:4" ht="16.5" thickTop="1" thickBot="1">
      <c r="A355" s="663" t="s">
        <v>706</v>
      </c>
      <c r="B355" s="663" t="s">
        <v>144</v>
      </c>
      <c r="C355" s="664" t="s">
        <v>1930</v>
      </c>
      <c r="D355" s="647">
        <v>4424.222364826479</v>
      </c>
    </row>
    <row r="356" spans="1:4" ht="16.5" thickTop="1" thickBot="1">
      <c r="A356" s="663" t="s">
        <v>716</v>
      </c>
      <c r="B356" s="663" t="s">
        <v>144</v>
      </c>
      <c r="C356" s="664" t="s">
        <v>717</v>
      </c>
      <c r="D356" s="647">
        <v>44965.754067146365</v>
      </c>
    </row>
    <row r="357" spans="1:4" ht="16.5" thickTop="1" thickBot="1">
      <c r="A357" s="663" t="s">
        <v>714</v>
      </c>
      <c r="B357" s="663" t="s">
        <v>144</v>
      </c>
      <c r="C357" s="664" t="s">
        <v>2338</v>
      </c>
      <c r="D357" s="647">
        <v>424294.02230490907</v>
      </c>
    </row>
    <row r="358" spans="1:4" ht="16.5" thickTop="1" thickBot="1">
      <c r="A358" s="663" t="s">
        <v>715</v>
      </c>
      <c r="B358" s="663" t="s">
        <v>144</v>
      </c>
      <c r="C358" s="664" t="s">
        <v>2339</v>
      </c>
      <c r="D358" s="647">
        <v>437697.06896680041</v>
      </c>
    </row>
    <row r="359" spans="1:4" ht="16.5" thickTop="1" thickBot="1">
      <c r="A359" s="663" t="s">
        <v>718</v>
      </c>
      <c r="B359" s="663" t="s">
        <v>144</v>
      </c>
      <c r="C359" s="664" t="s">
        <v>719</v>
      </c>
      <c r="D359" s="647">
        <v>134630.27165349142</v>
      </c>
    </row>
    <row r="360" spans="1:4" ht="16.5" thickTop="1" thickBot="1">
      <c r="A360" s="663" t="s">
        <v>720</v>
      </c>
      <c r="B360" s="663" t="s">
        <v>144</v>
      </c>
      <c r="C360" s="664" t="s">
        <v>721</v>
      </c>
      <c r="D360" s="647">
        <v>141690.15448864485</v>
      </c>
    </row>
    <row r="361" spans="1:4" ht="16.5" thickTop="1" thickBot="1">
      <c r="A361" s="663" t="s">
        <v>722</v>
      </c>
      <c r="B361" s="663" t="s">
        <v>144</v>
      </c>
      <c r="C361" s="664" t="s">
        <v>723</v>
      </c>
      <c r="D361" s="647">
        <v>220453.90057007689</v>
      </c>
    </row>
    <row r="362" spans="1:4" ht="16.5" thickTop="1" thickBot="1">
      <c r="A362" s="663" t="s">
        <v>724</v>
      </c>
      <c r="B362" s="663" t="s">
        <v>144</v>
      </c>
      <c r="C362" s="664" t="s">
        <v>725</v>
      </c>
      <c r="D362" s="647">
        <v>300853.32266829797</v>
      </c>
    </row>
    <row r="363" spans="1:4" ht="16.5" thickTop="1" thickBot="1">
      <c r="A363" s="663" t="s">
        <v>726</v>
      </c>
      <c r="B363" s="663" t="s">
        <v>144</v>
      </c>
      <c r="C363" s="664" t="s">
        <v>2340</v>
      </c>
      <c r="D363" s="647">
        <v>193315.55791328274</v>
      </c>
    </row>
    <row r="364" spans="1:4" ht="16.5" thickTop="1" thickBot="1">
      <c r="A364" s="663" t="s">
        <v>738</v>
      </c>
      <c r="B364" s="663" t="s">
        <v>144</v>
      </c>
      <c r="C364" s="664" t="s">
        <v>2341</v>
      </c>
      <c r="D364" s="647">
        <v>177780.62392486318</v>
      </c>
    </row>
    <row r="365" spans="1:4" ht="16.5" thickTop="1" thickBot="1">
      <c r="A365" s="663" t="s">
        <v>727</v>
      </c>
      <c r="B365" s="663" t="s">
        <v>144</v>
      </c>
      <c r="C365" s="664" t="s">
        <v>728</v>
      </c>
      <c r="D365" s="647">
        <v>99656.314269951908</v>
      </c>
    </row>
    <row r="366" spans="1:4" ht="16.5" thickTop="1" thickBot="1">
      <c r="A366" s="663" t="s">
        <v>729</v>
      </c>
      <c r="B366" s="663" t="s">
        <v>144</v>
      </c>
      <c r="C366" s="664" t="s">
        <v>1932</v>
      </c>
      <c r="D366" s="647">
        <v>76011.986153083548</v>
      </c>
    </row>
    <row r="367" spans="1:4" ht="16.5" thickTop="1" thickBot="1">
      <c r="A367" s="663" t="s">
        <v>730</v>
      </c>
      <c r="B367" s="663" t="s">
        <v>92</v>
      </c>
      <c r="C367" s="664" t="s">
        <v>2342</v>
      </c>
      <c r="D367" s="647">
        <v>36741.007921702629</v>
      </c>
    </row>
    <row r="368" spans="1:4" ht="16.5" thickTop="1" thickBot="1">
      <c r="A368" s="663" t="s">
        <v>732</v>
      </c>
      <c r="B368" s="663" t="s">
        <v>92</v>
      </c>
      <c r="C368" s="664" t="s">
        <v>733</v>
      </c>
      <c r="D368" s="647">
        <v>3856.4854617791957</v>
      </c>
    </row>
    <row r="369" spans="1:4" ht="16.5" thickTop="1" thickBot="1">
      <c r="A369" s="663" t="s">
        <v>731</v>
      </c>
      <c r="B369" s="663" t="s">
        <v>92</v>
      </c>
      <c r="C369" s="664" t="s">
        <v>2343</v>
      </c>
      <c r="D369" s="647">
        <v>532.884847719351</v>
      </c>
    </row>
    <row r="370" spans="1:4" ht="16.5" thickTop="1" thickBot="1">
      <c r="A370" s="663" t="s">
        <v>734</v>
      </c>
      <c r="B370" s="663" t="s">
        <v>92</v>
      </c>
      <c r="C370" s="664" t="s">
        <v>735</v>
      </c>
      <c r="D370" s="647">
        <v>61250.88716955694</v>
      </c>
    </row>
    <row r="371" spans="1:4" ht="16.5" thickTop="1" thickBot="1">
      <c r="A371" s="663" t="s">
        <v>741</v>
      </c>
      <c r="B371" s="663" t="s">
        <v>92</v>
      </c>
      <c r="C371" s="664" t="s">
        <v>1934</v>
      </c>
      <c r="D371" s="647">
        <v>45101.448500039922</v>
      </c>
    </row>
    <row r="372" spans="1:4" ht="16.5" thickTop="1" thickBot="1">
      <c r="A372" s="663" t="s">
        <v>739</v>
      </c>
      <c r="B372" s="663" t="s">
        <v>377</v>
      </c>
      <c r="C372" s="664" t="s">
        <v>740</v>
      </c>
      <c r="D372" s="647">
        <v>4697.0066558203825</v>
      </c>
    </row>
    <row r="373" spans="1:4" ht="16.5" thickTop="1" thickBot="1">
      <c r="A373" s="192"/>
      <c r="B373" s="192"/>
      <c r="C373" s="197"/>
      <c r="D373" s="646"/>
    </row>
    <row r="374" spans="1:4" ht="15.75" thickTop="1">
      <c r="D374"/>
    </row>
    <row r="375" spans="1:4">
      <c r="D375"/>
    </row>
    <row r="376" spans="1:4">
      <c r="D376"/>
    </row>
    <row r="377" spans="1:4">
      <c r="D377"/>
    </row>
    <row r="378" spans="1:4">
      <c r="D378"/>
    </row>
    <row r="379" spans="1:4">
      <c r="D379"/>
    </row>
    <row r="380" spans="1:4">
      <c r="D380"/>
    </row>
    <row r="381" spans="1:4">
      <c r="D381"/>
    </row>
    <row r="382" spans="1:4">
      <c r="D382"/>
    </row>
    <row r="383" spans="1:4">
      <c r="D383"/>
    </row>
    <row r="384" spans="1:4">
      <c r="D384"/>
    </row>
    <row r="385" spans="4:4">
      <c r="D385"/>
    </row>
    <row r="386" spans="4:4">
      <c r="D386"/>
    </row>
    <row r="387" spans="4:4">
      <c r="D387"/>
    </row>
    <row r="388" spans="4:4">
      <c r="D388"/>
    </row>
    <row r="389" spans="4:4">
      <c r="D389"/>
    </row>
    <row r="390" spans="4:4">
      <c r="D390"/>
    </row>
    <row r="391" spans="4:4">
      <c r="D391"/>
    </row>
    <row r="392" spans="4:4">
      <c r="D392"/>
    </row>
    <row r="393" spans="4:4">
      <c r="D393"/>
    </row>
    <row r="394" spans="4:4">
      <c r="D394"/>
    </row>
    <row r="395" spans="4:4">
      <c r="D395"/>
    </row>
    <row r="396" spans="4:4">
      <c r="D396"/>
    </row>
    <row r="397" spans="4:4">
      <c r="D397"/>
    </row>
    <row r="398" spans="4:4">
      <c r="D398"/>
    </row>
    <row r="399" spans="4:4">
      <c r="D399"/>
    </row>
    <row r="400" spans="4:4">
      <c r="D400"/>
    </row>
    <row r="401" spans="4:4">
      <c r="D401"/>
    </row>
    <row r="402" spans="4:4">
      <c r="D402"/>
    </row>
    <row r="403" spans="4:4">
      <c r="D403"/>
    </row>
    <row r="404" spans="4:4">
      <c r="D404"/>
    </row>
    <row r="405" spans="4:4">
      <c r="D405"/>
    </row>
    <row r="406" spans="4:4">
      <c r="D406"/>
    </row>
    <row r="407" spans="4:4">
      <c r="D407"/>
    </row>
    <row r="408" spans="4:4">
      <c r="D408"/>
    </row>
    <row r="409" spans="4:4">
      <c r="D409"/>
    </row>
    <row r="410" spans="4:4">
      <c r="D410"/>
    </row>
    <row r="411" spans="4:4">
      <c r="D411"/>
    </row>
    <row r="412" spans="4:4">
      <c r="D412"/>
    </row>
    <row r="413" spans="4:4">
      <c r="D413"/>
    </row>
    <row r="414" spans="4:4">
      <c r="D414"/>
    </row>
    <row r="415" spans="4:4">
      <c r="D415"/>
    </row>
    <row r="416" spans="4:4">
      <c r="D416"/>
    </row>
    <row r="417" spans="4:4">
      <c r="D417"/>
    </row>
    <row r="418" spans="4:4">
      <c r="D418"/>
    </row>
    <row r="419" spans="4:4">
      <c r="D419"/>
    </row>
    <row r="420" spans="4:4">
      <c r="D420"/>
    </row>
    <row r="421" spans="4:4">
      <c r="D421"/>
    </row>
    <row r="422" spans="4:4">
      <c r="D422"/>
    </row>
    <row r="423" spans="4:4">
      <c r="D423"/>
    </row>
    <row r="424" spans="4:4">
      <c r="D424"/>
    </row>
    <row r="425" spans="4:4">
      <c r="D425"/>
    </row>
    <row r="426" spans="4:4">
      <c r="D426"/>
    </row>
    <row r="427" spans="4:4">
      <c r="D427"/>
    </row>
    <row r="428" spans="4:4">
      <c r="D428"/>
    </row>
    <row r="429" spans="4:4">
      <c r="D429"/>
    </row>
    <row r="430" spans="4:4">
      <c r="D430"/>
    </row>
    <row r="431" spans="4:4">
      <c r="D431"/>
    </row>
    <row r="432" spans="4:4">
      <c r="D432"/>
    </row>
    <row r="433" spans="4:4">
      <c r="D433"/>
    </row>
    <row r="434" spans="4:4">
      <c r="D434"/>
    </row>
    <row r="435" spans="4:4">
      <c r="D435"/>
    </row>
    <row r="436" spans="4:4">
      <c r="D436"/>
    </row>
    <row r="437" spans="4:4">
      <c r="D437"/>
    </row>
    <row r="438" spans="4:4">
      <c r="D438"/>
    </row>
    <row r="439" spans="4:4">
      <c r="D439"/>
    </row>
    <row r="440" spans="4:4">
      <c r="D440"/>
    </row>
    <row r="441" spans="4:4">
      <c r="D441"/>
    </row>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7109375" style="183" customWidth="1"/>
  </cols>
  <sheetData>
    <row r="1" spans="1:5" ht="99.75" customHeight="1" thickTop="1" thickBot="1">
      <c r="A1" s="687" t="s">
        <v>1850</v>
      </c>
      <c r="B1" s="688"/>
      <c r="C1" s="688"/>
      <c r="D1" s="689"/>
    </row>
    <row r="2" spans="1:5" ht="16.5" thickTop="1" thickBot="1">
      <c r="A2" s="686" t="s">
        <v>1409</v>
      </c>
      <c r="B2" s="686"/>
      <c r="C2" s="686"/>
      <c r="D2" s="686"/>
    </row>
    <row r="3" spans="1:5" ht="16.5" thickTop="1" thickBot="1">
      <c r="A3" s="690"/>
      <c r="B3" s="690"/>
      <c r="C3" s="690"/>
      <c r="D3" s="690"/>
    </row>
    <row r="4" spans="1:5" ht="16.5" thickTop="1" thickBot="1">
      <c r="A4" s="691"/>
      <c r="B4" s="691"/>
      <c r="C4" s="691"/>
      <c r="D4" s="691"/>
    </row>
    <row r="5" spans="1:5" ht="30" customHeight="1" thickTop="1" thickBot="1">
      <c r="A5" s="199"/>
      <c r="B5" s="100"/>
      <c r="C5" s="101"/>
      <c r="D5" s="187"/>
    </row>
    <row r="6" spans="1:5" ht="30" customHeight="1" thickTop="1" thickBot="1">
      <c r="A6" s="200" t="s">
        <v>1266</v>
      </c>
      <c r="B6" s="100" t="s">
        <v>339</v>
      </c>
      <c r="C6" s="102" t="s">
        <v>2026</v>
      </c>
      <c r="D6" s="649">
        <v>1310.8700129498243</v>
      </c>
    </row>
    <row r="7" spans="1:5" ht="30" customHeight="1" thickTop="1" thickBot="1">
      <c r="A7" s="200" t="s">
        <v>1352</v>
      </c>
      <c r="B7" s="100" t="s">
        <v>339</v>
      </c>
      <c r="C7" s="102" t="s">
        <v>2025</v>
      </c>
      <c r="D7" s="649">
        <v>1310.8700129498243</v>
      </c>
      <c r="E7" s="103"/>
    </row>
    <row r="8" spans="1:5" ht="30" customHeight="1" thickTop="1" thickBot="1">
      <c r="A8" s="200" t="s">
        <v>1364</v>
      </c>
      <c r="B8" s="100" t="s">
        <v>339</v>
      </c>
      <c r="C8" s="102" t="s">
        <v>2027</v>
      </c>
      <c r="D8" s="649">
        <v>1310.8700129498243</v>
      </c>
    </row>
    <row r="9" spans="1:5" ht="30" customHeight="1" thickTop="1" thickBot="1">
      <c r="A9" s="200" t="s">
        <v>1225</v>
      </c>
      <c r="B9" s="100" t="s">
        <v>1223</v>
      </c>
      <c r="C9" s="102" t="s">
        <v>1226</v>
      </c>
      <c r="D9" s="649">
        <v>1310.8700129498243</v>
      </c>
    </row>
    <row r="10" spans="1:5" ht="30" customHeight="1" thickTop="1" thickBot="1">
      <c r="A10" s="200" t="s">
        <v>1388</v>
      </c>
      <c r="B10" s="100" t="s">
        <v>339</v>
      </c>
      <c r="C10" s="102" t="s">
        <v>1389</v>
      </c>
      <c r="D10" s="649">
        <v>1310.8700129498243</v>
      </c>
    </row>
    <row r="11" spans="1:5" ht="30" customHeight="1" thickTop="1" thickBot="1">
      <c r="A11" s="200" t="s">
        <v>1329</v>
      </c>
      <c r="B11" s="100" t="s">
        <v>339</v>
      </c>
      <c r="C11" s="102" t="s">
        <v>1330</v>
      </c>
      <c r="D11" s="649">
        <v>1310.8700129498243</v>
      </c>
    </row>
    <row r="12" spans="1:5" ht="30" customHeight="1" thickTop="1" thickBot="1">
      <c r="A12" s="200" t="s">
        <v>1331</v>
      </c>
      <c r="B12" s="100" t="s">
        <v>339</v>
      </c>
      <c r="C12" s="102" t="s">
        <v>1332</v>
      </c>
      <c r="D12" s="649">
        <v>1310.8700129498243</v>
      </c>
    </row>
    <row r="13" spans="1:5" ht="30" customHeight="1" thickTop="1" thickBot="1">
      <c r="A13" s="200" t="s">
        <v>1333</v>
      </c>
      <c r="B13" s="100" t="s">
        <v>339</v>
      </c>
      <c r="C13" s="102" t="s">
        <v>1334</v>
      </c>
      <c r="D13" s="649">
        <v>1310.8700129498243</v>
      </c>
    </row>
    <row r="14" spans="1:5" ht="30" customHeight="1" thickTop="1" thickBot="1">
      <c r="A14" s="200" t="s">
        <v>1335</v>
      </c>
      <c r="B14" s="100" t="s">
        <v>339</v>
      </c>
      <c r="C14" s="102" t="s">
        <v>1336</v>
      </c>
      <c r="D14" s="649">
        <v>1310.8700129498243</v>
      </c>
    </row>
    <row r="15" spans="1:5" ht="30" customHeight="1" thickTop="1" thickBot="1">
      <c r="A15" s="200" t="s">
        <v>1317</v>
      </c>
      <c r="B15" s="100" t="s">
        <v>339</v>
      </c>
      <c r="C15" s="102" t="s">
        <v>1860</v>
      </c>
      <c r="D15" s="649">
        <v>1310.8700129498243</v>
      </c>
    </row>
    <row r="16" spans="1:5" ht="30" customHeight="1" thickTop="1" thickBot="1">
      <c r="A16" s="200" t="s">
        <v>1227</v>
      </c>
      <c r="B16" s="100" t="s">
        <v>339</v>
      </c>
      <c r="C16" s="102" t="s">
        <v>1228</v>
      </c>
      <c r="D16" s="649">
        <v>1310.8700129498243</v>
      </c>
    </row>
    <row r="17" spans="1:4" ht="30" customHeight="1" thickTop="1" thickBot="1">
      <c r="A17" s="200" t="s">
        <v>1229</v>
      </c>
      <c r="B17" s="100" t="s">
        <v>339</v>
      </c>
      <c r="C17" s="102" t="s">
        <v>1230</v>
      </c>
      <c r="D17" s="649">
        <v>1310.8700129498243</v>
      </c>
    </row>
    <row r="18" spans="1:4" ht="30" customHeight="1" thickTop="1" thickBot="1">
      <c r="A18" s="200" t="s">
        <v>1231</v>
      </c>
      <c r="B18" s="100" t="s">
        <v>339</v>
      </c>
      <c r="C18" s="102" t="s">
        <v>1232</v>
      </c>
      <c r="D18" s="649">
        <v>1310.8700129498243</v>
      </c>
    </row>
    <row r="19" spans="1:4" ht="30" customHeight="1" thickTop="1" thickBot="1">
      <c r="A19" s="200" t="s">
        <v>1235</v>
      </c>
      <c r="B19" s="100" t="s">
        <v>339</v>
      </c>
      <c r="C19" s="102" t="s">
        <v>1236</v>
      </c>
      <c r="D19" s="649">
        <v>1310.8700129498243</v>
      </c>
    </row>
    <row r="20" spans="1:4" ht="30" customHeight="1" thickTop="1" thickBot="1">
      <c r="A20" s="200" t="s">
        <v>1407</v>
      </c>
      <c r="B20" s="100" t="s">
        <v>339</v>
      </c>
      <c r="C20" s="102" t="s">
        <v>1869</v>
      </c>
      <c r="D20" s="649">
        <v>1310.8700129498243</v>
      </c>
    </row>
    <row r="21" spans="1:4" ht="30" customHeight="1" thickTop="1" thickBot="1">
      <c r="A21" s="200" t="s">
        <v>1239</v>
      </c>
      <c r="B21" s="100" t="s">
        <v>339</v>
      </c>
      <c r="C21" s="102" t="s">
        <v>1240</v>
      </c>
      <c r="D21" s="649">
        <v>1310.8700129498243</v>
      </c>
    </row>
    <row r="22" spans="1:4" ht="30" customHeight="1" thickTop="1" thickBot="1">
      <c r="A22" s="200" t="s">
        <v>1390</v>
      </c>
      <c r="B22" s="100" t="s">
        <v>339</v>
      </c>
      <c r="C22" s="102" t="s">
        <v>1391</v>
      </c>
      <c r="D22" s="649">
        <v>1310.8700129498243</v>
      </c>
    </row>
    <row r="23" spans="1:4" ht="30" customHeight="1" thickTop="1" thickBot="1">
      <c r="A23" s="200" t="s">
        <v>1247</v>
      </c>
      <c r="B23" s="100" t="s">
        <v>339</v>
      </c>
      <c r="C23" s="102" t="s">
        <v>1248</v>
      </c>
      <c r="D23" s="649">
        <v>1310.8700129498243</v>
      </c>
    </row>
    <row r="24" spans="1:4" ht="30" customHeight="1" thickTop="1" thickBot="1">
      <c r="A24" s="200" t="s">
        <v>1269</v>
      </c>
      <c r="B24" s="100" t="s">
        <v>339</v>
      </c>
      <c r="C24" s="102" t="s">
        <v>1270</v>
      </c>
      <c r="D24" s="649">
        <v>1310.8700129498243</v>
      </c>
    </row>
    <row r="25" spans="1:4" ht="30" customHeight="1" thickTop="1" thickBot="1">
      <c r="A25" s="200" t="s">
        <v>1241</v>
      </c>
      <c r="B25" s="100" t="s">
        <v>339</v>
      </c>
      <c r="C25" s="102" t="s">
        <v>1242</v>
      </c>
      <c r="D25" s="649">
        <v>1310.8700129498243</v>
      </c>
    </row>
    <row r="26" spans="1:4" ht="30" customHeight="1" thickTop="1" thickBot="1">
      <c r="A26" s="200" t="s">
        <v>1246</v>
      </c>
      <c r="B26" s="100" t="s">
        <v>339</v>
      </c>
      <c r="C26" s="102" t="s">
        <v>1242</v>
      </c>
      <c r="D26" s="649">
        <v>1310.8700129498243</v>
      </c>
    </row>
    <row r="27" spans="1:4" ht="30" customHeight="1" thickTop="1" thickBot="1">
      <c r="A27" s="200" t="s">
        <v>1303</v>
      </c>
      <c r="B27" s="100" t="s">
        <v>339</v>
      </c>
      <c r="C27" s="102" t="s">
        <v>1304</v>
      </c>
      <c r="D27" s="649">
        <v>1310.8700129498243</v>
      </c>
    </row>
    <row r="28" spans="1:4" ht="30" customHeight="1" thickTop="1" thickBot="1">
      <c r="A28" s="200" t="s">
        <v>1249</v>
      </c>
      <c r="B28" s="100" t="s">
        <v>339</v>
      </c>
      <c r="C28" s="102" t="s">
        <v>1250</v>
      </c>
      <c r="D28" s="649">
        <v>1310.8700129498243</v>
      </c>
    </row>
    <row r="29" spans="1:4" ht="30" customHeight="1" thickTop="1" thickBot="1">
      <c r="A29" s="200" t="s">
        <v>1254</v>
      </c>
      <c r="B29" s="100" t="s">
        <v>339</v>
      </c>
      <c r="C29" s="102" t="s">
        <v>1255</v>
      </c>
      <c r="D29" s="649">
        <v>1310.8700129498243</v>
      </c>
    </row>
    <row r="30" spans="1:4" ht="30" customHeight="1" thickTop="1" thickBot="1">
      <c r="A30" s="200" t="s">
        <v>1252</v>
      </c>
      <c r="B30" s="100" t="s">
        <v>339</v>
      </c>
      <c r="C30" s="102" t="s">
        <v>1253</v>
      </c>
      <c r="D30" s="649">
        <v>1310.8700129498243</v>
      </c>
    </row>
    <row r="31" spans="1:4" ht="30" customHeight="1" thickTop="1" thickBot="1">
      <c r="A31" s="200" t="s">
        <v>1267</v>
      </c>
      <c r="B31" s="100" t="s">
        <v>339</v>
      </c>
      <c r="C31" s="102" t="s">
        <v>1268</v>
      </c>
      <c r="D31" s="649">
        <v>1310.8700129498243</v>
      </c>
    </row>
    <row r="32" spans="1:4" ht="30" customHeight="1" thickTop="1" thickBot="1">
      <c r="A32" s="200" t="s">
        <v>1256</v>
      </c>
      <c r="B32" s="100" t="s">
        <v>339</v>
      </c>
      <c r="C32" s="102" t="s">
        <v>1257</v>
      </c>
      <c r="D32" s="649">
        <v>1310.8700129498243</v>
      </c>
    </row>
    <row r="33" spans="1:4" ht="30" customHeight="1" thickTop="1" thickBot="1">
      <c r="A33" s="200" t="s">
        <v>1272</v>
      </c>
      <c r="B33" s="100" t="s">
        <v>339</v>
      </c>
      <c r="C33" s="102" t="s">
        <v>1257</v>
      </c>
      <c r="D33" s="649">
        <v>1310.8700129498243</v>
      </c>
    </row>
    <row r="34" spans="1:4" ht="30" customHeight="1" thickTop="1" thickBot="1">
      <c r="A34" s="200" t="s">
        <v>1273</v>
      </c>
      <c r="B34" s="100" t="s">
        <v>339</v>
      </c>
      <c r="C34" s="102" t="s">
        <v>1274</v>
      </c>
      <c r="D34" s="649">
        <v>1310.8700129498243</v>
      </c>
    </row>
    <row r="35" spans="1:4" ht="30" customHeight="1" thickTop="1" thickBot="1">
      <c r="A35" s="200" t="s">
        <v>1323</v>
      </c>
      <c r="B35" s="100" t="s">
        <v>339</v>
      </c>
      <c r="C35" s="102" t="s">
        <v>1864</v>
      </c>
      <c r="D35" s="649">
        <v>1310.8700129498243</v>
      </c>
    </row>
    <row r="36" spans="1:4" ht="30" customHeight="1" thickTop="1" thickBot="1">
      <c r="A36" s="200" t="s">
        <v>1404</v>
      </c>
      <c r="B36" s="100" t="s">
        <v>339</v>
      </c>
      <c r="C36" s="102" t="s">
        <v>1405</v>
      </c>
      <c r="D36" s="649">
        <v>1310.8700129498243</v>
      </c>
    </row>
    <row r="37" spans="1:4" ht="30" customHeight="1" thickTop="1" thickBot="1">
      <c r="A37" s="200" t="s">
        <v>1385</v>
      </c>
      <c r="B37" s="100" t="s">
        <v>339</v>
      </c>
      <c r="C37" s="102" t="s">
        <v>1386</v>
      </c>
      <c r="D37" s="649">
        <v>1310.8700129498243</v>
      </c>
    </row>
    <row r="38" spans="1:4" ht="30" customHeight="1" thickTop="1" thickBot="1">
      <c r="A38" s="200" t="s">
        <v>1264</v>
      </c>
      <c r="B38" s="100" t="s">
        <v>339</v>
      </c>
      <c r="C38" s="102" t="s">
        <v>1265</v>
      </c>
      <c r="D38" s="649">
        <v>1310.8700129498243</v>
      </c>
    </row>
    <row r="39" spans="1:4" ht="30" customHeight="1" thickTop="1" thickBot="1">
      <c r="A39" s="200" t="s">
        <v>1221</v>
      </c>
      <c r="B39" s="100" t="s">
        <v>1223</v>
      </c>
      <c r="C39" s="102" t="s">
        <v>1280</v>
      </c>
      <c r="D39" s="649">
        <v>1310.8700129498243</v>
      </c>
    </row>
    <row r="40" spans="1:4" ht="30" customHeight="1" thickTop="1" thickBot="1">
      <c r="A40" s="200" t="s">
        <v>1261</v>
      </c>
      <c r="B40" s="100" t="s">
        <v>339</v>
      </c>
      <c r="C40" s="102" t="s">
        <v>1262</v>
      </c>
      <c r="D40" s="649">
        <v>1310.8700129498243</v>
      </c>
    </row>
    <row r="41" spans="1:4" ht="30" customHeight="1" thickTop="1" thickBot="1">
      <c r="A41" s="200" t="s">
        <v>1259</v>
      </c>
      <c r="B41" s="100" t="s">
        <v>339</v>
      </c>
      <c r="C41" s="102" t="s">
        <v>1260</v>
      </c>
      <c r="D41" s="649">
        <v>1310.8700129498243</v>
      </c>
    </row>
    <row r="42" spans="1:4" ht="30" customHeight="1" thickTop="1" thickBot="1">
      <c r="A42" s="200" t="s">
        <v>1392</v>
      </c>
      <c r="B42" s="100" t="s">
        <v>339</v>
      </c>
      <c r="C42" s="102" t="s">
        <v>1260</v>
      </c>
      <c r="D42" s="649">
        <v>1310.8700129498243</v>
      </c>
    </row>
    <row r="43" spans="1:4" ht="30" customHeight="1" thickTop="1" thickBot="1">
      <c r="A43" s="200" t="s">
        <v>1233</v>
      </c>
      <c r="B43" s="100" t="s">
        <v>339</v>
      </c>
      <c r="C43" s="102" t="s">
        <v>1234</v>
      </c>
      <c r="D43" s="649">
        <v>1310.8700129498243</v>
      </c>
    </row>
    <row r="44" spans="1:4" ht="30" customHeight="1" thickTop="1" thickBot="1">
      <c r="A44" s="200" t="s">
        <v>1387</v>
      </c>
      <c r="B44" s="100" t="s">
        <v>339</v>
      </c>
      <c r="C44" s="102" t="s">
        <v>1234</v>
      </c>
      <c r="D44" s="649">
        <v>1310.8700129498243</v>
      </c>
    </row>
    <row r="45" spans="1:4" ht="30" customHeight="1" thickTop="1" thickBot="1">
      <c r="A45" s="200" t="s">
        <v>1278</v>
      </c>
      <c r="B45" s="100" t="s">
        <v>339</v>
      </c>
      <c r="C45" s="102" t="s">
        <v>1279</v>
      </c>
      <c r="D45" s="649">
        <v>1310.8700129498243</v>
      </c>
    </row>
    <row r="46" spans="1:4" ht="30" customHeight="1" thickTop="1" thickBot="1">
      <c r="A46" s="200" t="s">
        <v>1287</v>
      </c>
      <c r="B46" s="100" t="s">
        <v>339</v>
      </c>
      <c r="C46" s="102" t="s">
        <v>1288</v>
      </c>
      <c r="D46" s="649">
        <v>1310.8700129498243</v>
      </c>
    </row>
    <row r="47" spans="1:4" ht="30" customHeight="1" thickTop="1" thickBot="1">
      <c r="A47" s="200" t="s">
        <v>1291</v>
      </c>
      <c r="B47" s="100" t="s">
        <v>339</v>
      </c>
      <c r="C47" s="102" t="s">
        <v>1292</v>
      </c>
      <c r="D47" s="649">
        <v>1310.8700129498243</v>
      </c>
    </row>
    <row r="48" spans="1:4" ht="30" customHeight="1" thickTop="1" thickBot="1">
      <c r="A48" s="200" t="s">
        <v>1283</v>
      </c>
      <c r="B48" s="100" t="s">
        <v>1223</v>
      </c>
      <c r="C48" s="102" t="s">
        <v>1284</v>
      </c>
      <c r="D48" s="649">
        <v>1310.8700129498243</v>
      </c>
    </row>
    <row r="49" spans="1:4" ht="30" customHeight="1" thickTop="1" thickBot="1">
      <c r="A49" s="200" t="s">
        <v>1281</v>
      </c>
      <c r="B49" s="100" t="s">
        <v>339</v>
      </c>
      <c r="C49" s="102" t="s">
        <v>1282</v>
      </c>
      <c r="D49" s="649">
        <v>1310.8700129498243</v>
      </c>
    </row>
    <row r="50" spans="1:4" ht="30" customHeight="1" thickTop="1" thickBot="1">
      <c r="A50" s="200" t="s">
        <v>1285</v>
      </c>
      <c r="B50" s="100" t="s">
        <v>339</v>
      </c>
      <c r="C50" s="102" t="s">
        <v>1286</v>
      </c>
      <c r="D50" s="649">
        <v>1310.8700129498243</v>
      </c>
    </row>
    <row r="51" spans="1:4" ht="30" customHeight="1" thickTop="1" thickBot="1">
      <c r="A51" s="200" t="s">
        <v>1314</v>
      </c>
      <c r="B51" s="100" t="s">
        <v>1306</v>
      </c>
      <c r="C51" s="102" t="s">
        <v>1315</v>
      </c>
      <c r="D51" s="649">
        <v>1310.8700129498243</v>
      </c>
    </row>
    <row r="52" spans="1:4" ht="30" customHeight="1" thickTop="1" thickBot="1">
      <c r="A52" s="200" t="s">
        <v>1316</v>
      </c>
      <c r="B52" s="100" t="s">
        <v>1306</v>
      </c>
      <c r="C52" s="102" t="s">
        <v>1315</v>
      </c>
      <c r="D52" s="649">
        <v>1310.8700129498243</v>
      </c>
    </row>
    <row r="53" spans="1:4" ht="30" customHeight="1" thickTop="1" thickBot="1">
      <c r="A53" s="200" t="s">
        <v>1289</v>
      </c>
      <c r="B53" s="100" t="s">
        <v>339</v>
      </c>
      <c r="C53" s="102" t="s">
        <v>1290</v>
      </c>
      <c r="D53" s="649">
        <v>1310.8700129498243</v>
      </c>
    </row>
    <row r="54" spans="1:4" ht="30" customHeight="1" thickTop="1" thickBot="1">
      <c r="A54" s="200" t="s">
        <v>1293</v>
      </c>
      <c r="B54" s="100" t="s">
        <v>339</v>
      </c>
      <c r="C54" s="102" t="s">
        <v>1294</v>
      </c>
      <c r="D54" s="649">
        <v>1310.8700129498243</v>
      </c>
    </row>
    <row r="55" spans="1:4" ht="30" customHeight="1" thickTop="1" thickBot="1">
      <c r="A55" s="200" t="s">
        <v>1378</v>
      </c>
      <c r="B55" s="100" t="s">
        <v>339</v>
      </c>
      <c r="C55" s="102" t="s">
        <v>2029</v>
      </c>
      <c r="D55" s="649">
        <v>1310.8700129498243</v>
      </c>
    </row>
    <row r="56" spans="1:4" ht="30" customHeight="1" thickTop="1" thickBot="1">
      <c r="A56" s="200" t="s">
        <v>1379</v>
      </c>
      <c r="B56" s="100" t="s">
        <v>339</v>
      </c>
      <c r="C56" s="102" t="s">
        <v>2030</v>
      </c>
      <c r="D56" s="649">
        <v>1310.8700129498243</v>
      </c>
    </row>
    <row r="57" spans="1:4" ht="30" customHeight="1" thickTop="1" thickBot="1">
      <c r="A57" s="200" t="s">
        <v>1380</v>
      </c>
      <c r="B57" s="100" t="s">
        <v>339</v>
      </c>
      <c r="C57" s="102" t="s">
        <v>2031</v>
      </c>
      <c r="D57" s="649">
        <v>1310.8700129498243</v>
      </c>
    </row>
    <row r="58" spans="1:4" ht="30" customHeight="1" thickTop="1" thickBot="1">
      <c r="A58" s="200" t="s">
        <v>1357</v>
      </c>
      <c r="B58" s="100" t="s">
        <v>339</v>
      </c>
      <c r="C58" s="102" t="s">
        <v>1867</v>
      </c>
      <c r="D58" s="649">
        <v>1310.8700129498243</v>
      </c>
    </row>
    <row r="59" spans="1:4" ht="30" customHeight="1" thickTop="1" thickBot="1">
      <c r="A59" s="200" t="s">
        <v>1295</v>
      </c>
      <c r="B59" s="100" t="s">
        <v>339</v>
      </c>
      <c r="C59" s="102" t="s">
        <v>1296</v>
      </c>
      <c r="D59" s="649">
        <v>1310.8700129498243</v>
      </c>
    </row>
    <row r="60" spans="1:4" ht="30" customHeight="1" thickTop="1" thickBot="1">
      <c r="A60" s="200" t="s">
        <v>1376</v>
      </c>
      <c r="B60" s="100" t="s">
        <v>339</v>
      </c>
      <c r="C60" s="102" t="s">
        <v>1377</v>
      </c>
      <c r="D60" s="649">
        <v>1310.8700129498243</v>
      </c>
    </row>
    <row r="61" spans="1:4" ht="30" customHeight="1" thickTop="1" thickBot="1">
      <c r="A61" s="200" t="s">
        <v>1362</v>
      </c>
      <c r="B61" s="100" t="s">
        <v>339</v>
      </c>
      <c r="C61" s="102" t="s">
        <v>1363</v>
      </c>
      <c r="D61" s="649">
        <v>1310.8700129498243</v>
      </c>
    </row>
    <row r="62" spans="1:4" ht="30" customHeight="1" thickTop="1" thickBot="1">
      <c r="A62" s="200" t="s">
        <v>1369</v>
      </c>
      <c r="B62" s="100" t="s">
        <v>339</v>
      </c>
      <c r="C62" s="102" t="s">
        <v>1370</v>
      </c>
      <c r="D62" s="649">
        <v>1310.8700129498243</v>
      </c>
    </row>
    <row r="63" spans="1:4" ht="30" customHeight="1" thickTop="1" thickBot="1">
      <c r="A63" s="200" t="s">
        <v>1373</v>
      </c>
      <c r="B63" s="100" t="s">
        <v>339</v>
      </c>
      <c r="C63" s="102" t="s">
        <v>1374</v>
      </c>
      <c r="D63" s="649">
        <v>1310.8700129498243</v>
      </c>
    </row>
    <row r="64" spans="1:4" ht="30" customHeight="1" thickTop="1" thickBot="1">
      <c r="A64" s="200" t="s">
        <v>1360</v>
      </c>
      <c r="B64" s="100" t="s">
        <v>339</v>
      </c>
      <c r="C64" s="102" t="s">
        <v>1361</v>
      </c>
      <c r="D64" s="649">
        <v>1310.8700129498243</v>
      </c>
    </row>
    <row r="65" spans="1:4" ht="30" customHeight="1" thickTop="1" thickBot="1">
      <c r="A65" s="200" t="s">
        <v>1297</v>
      </c>
      <c r="B65" s="100" t="s">
        <v>339</v>
      </c>
      <c r="C65" s="102" t="s">
        <v>1298</v>
      </c>
      <c r="D65" s="649">
        <v>1310.8700129498243</v>
      </c>
    </row>
    <row r="66" spans="1:4" ht="30" customHeight="1" thickTop="1" thickBot="1">
      <c r="A66" s="200" t="s">
        <v>1367</v>
      </c>
      <c r="B66" s="100" t="s">
        <v>339</v>
      </c>
      <c r="C66" s="102" t="s">
        <v>1368</v>
      </c>
      <c r="D66" s="649">
        <v>1310.8700129498243</v>
      </c>
    </row>
    <row r="67" spans="1:4" ht="30" customHeight="1" thickTop="1" thickBot="1">
      <c r="A67" s="200" t="s">
        <v>1371</v>
      </c>
      <c r="B67" s="100" t="s">
        <v>339</v>
      </c>
      <c r="C67" s="102" t="s">
        <v>1372</v>
      </c>
      <c r="D67" s="649">
        <v>1310.8700129498243</v>
      </c>
    </row>
    <row r="68" spans="1:4" ht="30" customHeight="1" thickTop="1" thickBot="1">
      <c r="A68" s="200" t="s">
        <v>1343</v>
      </c>
      <c r="B68" s="100" t="s">
        <v>339</v>
      </c>
      <c r="C68" s="102" t="s">
        <v>1344</v>
      </c>
      <c r="D68" s="649">
        <v>1310.8700129498243</v>
      </c>
    </row>
    <row r="69" spans="1:4" ht="30" customHeight="1" thickTop="1" thickBot="1">
      <c r="A69" s="200" t="s">
        <v>1383</v>
      </c>
      <c r="B69" s="100" t="s">
        <v>339</v>
      </c>
      <c r="C69" s="102" t="s">
        <v>2033</v>
      </c>
      <c r="D69" s="649">
        <v>1310.8700129498243</v>
      </c>
    </row>
    <row r="70" spans="1:4" ht="30" customHeight="1" thickTop="1" thickBot="1">
      <c r="A70" s="200" t="s">
        <v>1384</v>
      </c>
      <c r="B70" s="100" t="s">
        <v>339</v>
      </c>
      <c r="C70" s="102" t="s">
        <v>2034</v>
      </c>
      <c r="D70" s="649">
        <v>1310.8700129498243</v>
      </c>
    </row>
    <row r="71" spans="1:4" ht="30" customHeight="1" thickTop="1" thickBot="1">
      <c r="A71" s="200" t="s">
        <v>1381</v>
      </c>
      <c r="B71" s="100" t="s">
        <v>339</v>
      </c>
      <c r="C71" s="102" t="s">
        <v>2035</v>
      </c>
      <c r="D71" s="649">
        <v>1310.8700129498243</v>
      </c>
    </row>
    <row r="72" spans="1:4" ht="30" customHeight="1" thickTop="1" thickBot="1">
      <c r="A72" s="200" t="s">
        <v>1382</v>
      </c>
      <c r="B72" s="100" t="s">
        <v>339</v>
      </c>
      <c r="C72" s="102" t="s">
        <v>2036</v>
      </c>
      <c r="D72" s="649">
        <v>1310.8700129498243</v>
      </c>
    </row>
    <row r="73" spans="1:4" ht="30" customHeight="1" thickTop="1" thickBot="1">
      <c r="A73" s="200" t="s">
        <v>1350</v>
      </c>
      <c r="B73" s="100" t="s">
        <v>339</v>
      </c>
      <c r="C73" s="102" t="s">
        <v>1351</v>
      </c>
      <c r="D73" s="649">
        <v>1310.8700129498243</v>
      </c>
    </row>
    <row r="74" spans="1:4" ht="30" customHeight="1" thickTop="1" thickBot="1">
      <c r="A74" s="200" t="s">
        <v>1349</v>
      </c>
      <c r="B74" s="100" t="s">
        <v>339</v>
      </c>
      <c r="C74" s="102" t="s">
        <v>1866</v>
      </c>
      <c r="D74" s="649">
        <v>1310.8700129498243</v>
      </c>
    </row>
    <row r="75" spans="1:4" ht="30" customHeight="1" thickTop="1" thickBot="1">
      <c r="A75" s="200" t="s">
        <v>1347</v>
      </c>
      <c r="B75" s="100" t="s">
        <v>339</v>
      </c>
      <c r="C75" s="102" t="s">
        <v>1348</v>
      </c>
      <c r="D75" s="649">
        <v>1310.8700129498243</v>
      </c>
    </row>
    <row r="76" spans="1:4" ht="30" customHeight="1" thickTop="1" thickBot="1">
      <c r="A76" s="200" t="s">
        <v>1375</v>
      </c>
      <c r="B76" s="100" t="s">
        <v>339</v>
      </c>
      <c r="C76" s="102" t="s">
        <v>2028</v>
      </c>
      <c r="D76" s="649">
        <v>1310.8700129498243</v>
      </c>
    </row>
    <row r="77" spans="1:4" ht="30" customHeight="1" thickTop="1" thickBot="1">
      <c r="A77" s="200" t="s">
        <v>1353</v>
      </c>
      <c r="B77" s="100" t="s">
        <v>339</v>
      </c>
      <c r="C77" s="102" t="s">
        <v>1354</v>
      </c>
      <c r="D77" s="649">
        <v>1310.8700129498243</v>
      </c>
    </row>
    <row r="78" spans="1:4" ht="30" customHeight="1" thickTop="1" thickBot="1">
      <c r="A78" s="200" t="s">
        <v>1355</v>
      </c>
      <c r="B78" s="100" t="s">
        <v>339</v>
      </c>
      <c r="C78" s="102" t="s">
        <v>1356</v>
      </c>
      <c r="D78" s="649">
        <v>1310.8700129498243</v>
      </c>
    </row>
    <row r="79" spans="1:4" ht="30" customHeight="1" thickTop="1" thickBot="1">
      <c r="A79" s="200" t="s">
        <v>1358</v>
      </c>
      <c r="B79" s="100" t="s">
        <v>339</v>
      </c>
      <c r="C79" s="102" t="s">
        <v>1359</v>
      </c>
      <c r="D79" s="649">
        <v>1310.8700129498243</v>
      </c>
    </row>
    <row r="80" spans="1:4" ht="30" customHeight="1" thickTop="1" thickBot="1">
      <c r="A80" s="200" t="s">
        <v>1337</v>
      </c>
      <c r="B80" s="100" t="s">
        <v>339</v>
      </c>
      <c r="C80" s="102" t="s">
        <v>1338</v>
      </c>
      <c r="D80" s="649">
        <v>1310.8700129498243</v>
      </c>
    </row>
    <row r="81" spans="1:4" ht="30" customHeight="1" thickTop="1" thickBot="1">
      <c r="A81" s="200" t="s">
        <v>1341</v>
      </c>
      <c r="B81" s="100" t="s">
        <v>339</v>
      </c>
      <c r="C81" s="102" t="s">
        <v>1342</v>
      </c>
      <c r="D81" s="649">
        <v>1310.8700129498243</v>
      </c>
    </row>
    <row r="82" spans="1:4" ht="30" customHeight="1" thickTop="1" thickBot="1">
      <c r="A82" s="200" t="s">
        <v>1345</v>
      </c>
      <c r="B82" s="100" t="s">
        <v>339</v>
      </c>
      <c r="C82" s="102" t="s">
        <v>1346</v>
      </c>
      <c r="D82" s="649">
        <v>1310.8700129498243</v>
      </c>
    </row>
    <row r="83" spans="1:4" ht="30" customHeight="1" thickTop="1" thickBot="1">
      <c r="A83" s="200" t="s">
        <v>1339</v>
      </c>
      <c r="B83" s="100" t="s">
        <v>339</v>
      </c>
      <c r="C83" s="102" t="s">
        <v>1340</v>
      </c>
      <c r="D83" s="649">
        <v>1310.8700129498243</v>
      </c>
    </row>
    <row r="84" spans="1:4" ht="30" customHeight="1" thickTop="1" thickBot="1">
      <c r="A84" s="200" t="s">
        <v>1305</v>
      </c>
      <c r="B84" s="100" t="s">
        <v>339</v>
      </c>
      <c r="C84" s="102" t="s">
        <v>1307</v>
      </c>
      <c r="D84" s="649">
        <v>1310.8700129498243</v>
      </c>
    </row>
    <row r="85" spans="1:4" ht="30" customHeight="1" thickTop="1" thickBot="1">
      <c r="A85" s="200" t="s">
        <v>1308</v>
      </c>
      <c r="B85" s="100" t="s">
        <v>339</v>
      </c>
      <c r="C85" s="102" t="s">
        <v>1859</v>
      </c>
      <c r="D85" s="649">
        <v>1310.8700129498243</v>
      </c>
    </row>
    <row r="86" spans="1:4" ht="30" customHeight="1" thickTop="1" thickBot="1">
      <c r="A86" s="200" t="s">
        <v>1309</v>
      </c>
      <c r="B86" s="100" t="s">
        <v>1306</v>
      </c>
      <c r="C86" s="102" t="s">
        <v>1310</v>
      </c>
      <c r="D86" s="649">
        <v>1310.8700129498243</v>
      </c>
    </row>
    <row r="87" spans="1:4" ht="30" customHeight="1" thickTop="1" thickBot="1">
      <c r="A87" s="200" t="s">
        <v>1311</v>
      </c>
      <c r="B87" s="100" t="s">
        <v>339</v>
      </c>
      <c r="C87" s="102" t="s">
        <v>1312</v>
      </c>
      <c r="D87" s="649">
        <v>1310.8700129498243</v>
      </c>
    </row>
    <row r="88" spans="1:4" ht="30" customHeight="1" thickTop="1" thickBot="1">
      <c r="A88" s="200" t="s">
        <v>1313</v>
      </c>
      <c r="B88" s="100" t="s">
        <v>339</v>
      </c>
      <c r="C88" s="102" t="s">
        <v>1312</v>
      </c>
      <c r="D88" s="649">
        <v>1310.8700129498243</v>
      </c>
    </row>
    <row r="89" spans="1:4" ht="30" customHeight="1" thickTop="1" thickBot="1">
      <c r="A89" s="200" t="s">
        <v>1243</v>
      </c>
      <c r="B89" s="100" t="s">
        <v>339</v>
      </c>
      <c r="C89" s="102" t="s">
        <v>1852</v>
      </c>
      <c r="D89" s="649">
        <v>1310.8700129498243</v>
      </c>
    </row>
    <row r="90" spans="1:4" ht="30" customHeight="1" thickTop="1" thickBot="1">
      <c r="A90" s="200" t="s">
        <v>1365</v>
      </c>
      <c r="B90" s="100" t="s">
        <v>339</v>
      </c>
      <c r="C90" s="102" t="s">
        <v>1366</v>
      </c>
      <c r="D90" s="649">
        <v>1310.8700129498243</v>
      </c>
    </row>
    <row r="91" spans="1:4" ht="30" customHeight="1" thickTop="1" thickBot="1">
      <c r="A91" s="200" t="s">
        <v>1244</v>
      </c>
      <c r="B91" s="100" t="s">
        <v>339</v>
      </c>
      <c r="C91" s="102" t="s">
        <v>1245</v>
      </c>
      <c r="D91" s="649">
        <v>1310.8700129498243</v>
      </c>
    </row>
    <row r="92" spans="1:4" ht="30" customHeight="1" thickTop="1" thickBot="1">
      <c r="A92" s="200" t="s">
        <v>1277</v>
      </c>
      <c r="B92" s="100" t="s">
        <v>339</v>
      </c>
      <c r="C92" s="102" t="s">
        <v>1858</v>
      </c>
      <c r="D92" s="649">
        <v>1310.8700129498243</v>
      </c>
    </row>
    <row r="93" spans="1:4" ht="30" customHeight="1" thickTop="1" thickBot="1">
      <c r="A93" s="200" t="s">
        <v>1408</v>
      </c>
      <c r="B93" s="100" t="s">
        <v>1406</v>
      </c>
      <c r="C93" s="102" t="s">
        <v>1870</v>
      </c>
      <c r="D93" s="649">
        <v>62.591341127988009</v>
      </c>
    </row>
    <row r="94" spans="1:4" ht="30" customHeight="1" thickTop="1" thickBot="1">
      <c r="A94" s="200" t="s">
        <v>1399</v>
      </c>
      <c r="B94" s="100" t="s">
        <v>92</v>
      </c>
      <c r="C94" s="102" t="s">
        <v>1868</v>
      </c>
      <c r="D94" s="649">
        <v>404398.33838371484</v>
      </c>
    </row>
    <row r="95" spans="1:4" ht="30" customHeight="1" thickTop="1" thickBot="1">
      <c r="A95" s="200" t="s">
        <v>1222</v>
      </c>
      <c r="B95" s="100" t="s">
        <v>1223</v>
      </c>
      <c r="C95" s="102" t="s">
        <v>1224</v>
      </c>
      <c r="D95" s="649">
        <v>0.45778255518152761</v>
      </c>
    </row>
    <row r="96" spans="1:4" ht="30" customHeight="1" thickTop="1" thickBot="1">
      <c r="A96" s="200" t="s">
        <v>1631</v>
      </c>
      <c r="B96" s="100" t="s">
        <v>339</v>
      </c>
      <c r="C96" s="102" t="s">
        <v>1851</v>
      </c>
      <c r="D96" s="649">
        <v>1270.1725604765843</v>
      </c>
    </row>
    <row r="97" spans="1:4" ht="30" customHeight="1" thickTop="1" thickBot="1">
      <c r="A97" s="200" t="s">
        <v>1412</v>
      </c>
      <c r="B97" s="100" t="s">
        <v>339</v>
      </c>
      <c r="C97" s="102" t="s">
        <v>1411</v>
      </c>
      <c r="D97" s="649">
        <v>1292.8349426091318</v>
      </c>
    </row>
    <row r="98" spans="1:4" ht="30" customHeight="1" thickTop="1" thickBot="1">
      <c r="A98" s="200" t="s">
        <v>1237</v>
      </c>
      <c r="B98" s="100" t="s">
        <v>92</v>
      </c>
      <c r="C98" s="102" t="s">
        <v>1238</v>
      </c>
      <c r="D98" s="649">
        <v>24121.407877461861</v>
      </c>
    </row>
    <row r="99" spans="1:4" ht="30" customHeight="1" thickTop="1" thickBot="1">
      <c r="A99" s="200" t="s">
        <v>1251</v>
      </c>
      <c r="B99" s="100" t="s">
        <v>339</v>
      </c>
      <c r="C99" s="102" t="s">
        <v>1853</v>
      </c>
      <c r="D99" s="649">
        <v>1327.3680963349179</v>
      </c>
    </row>
    <row r="100" spans="1:4" ht="30" customHeight="1" thickTop="1" thickBot="1">
      <c r="A100" s="200" t="s">
        <v>1320</v>
      </c>
      <c r="B100" s="100" t="s">
        <v>1306</v>
      </c>
      <c r="C100" s="102" t="s">
        <v>1863</v>
      </c>
      <c r="D100" s="649">
        <v>1373.7720216539437</v>
      </c>
    </row>
    <row r="101" spans="1:4" ht="30" customHeight="1" thickTop="1" thickBot="1">
      <c r="A101" s="200" t="s">
        <v>1393</v>
      </c>
      <c r="B101" s="100" t="s">
        <v>339</v>
      </c>
      <c r="C101" s="102" t="s">
        <v>1394</v>
      </c>
      <c r="D101" s="649">
        <v>5771.3533164220662</v>
      </c>
    </row>
    <row r="102" spans="1:4" ht="30" customHeight="1" thickTop="1" thickBot="1">
      <c r="A102" s="200" t="s">
        <v>1395</v>
      </c>
      <c r="B102" s="100" t="s">
        <v>141</v>
      </c>
      <c r="C102" s="102" t="s">
        <v>1396</v>
      </c>
      <c r="D102" s="649">
        <v>141219.01551738812</v>
      </c>
    </row>
    <row r="103" spans="1:4" ht="30" customHeight="1" thickTop="1" thickBot="1">
      <c r="A103" s="200" t="s">
        <v>1327</v>
      </c>
      <c r="B103" s="100" t="s">
        <v>344</v>
      </c>
      <c r="C103" s="102" t="s">
        <v>1328</v>
      </c>
      <c r="D103" s="649">
        <v>0.69066307451572972</v>
      </c>
    </row>
    <row r="104" spans="1:4" ht="30" customHeight="1" thickTop="1" thickBot="1">
      <c r="A104" s="200" t="s">
        <v>1325</v>
      </c>
      <c r="B104" s="100" t="s">
        <v>344</v>
      </c>
      <c r="C104" s="102" t="s">
        <v>1326</v>
      </c>
      <c r="D104" s="649">
        <v>0.45778255518152761</v>
      </c>
    </row>
    <row r="105" spans="1:4" ht="30" customHeight="1" thickTop="1" thickBot="1">
      <c r="A105" s="200" t="s">
        <v>1275</v>
      </c>
      <c r="B105" s="100" t="s">
        <v>339</v>
      </c>
      <c r="C105" s="102" t="s">
        <v>1276</v>
      </c>
      <c r="D105" s="649">
        <v>2716.2483727438935</v>
      </c>
    </row>
    <row r="106" spans="1:4" ht="30" customHeight="1" thickTop="1" thickBot="1">
      <c r="A106" s="200" t="s">
        <v>1402</v>
      </c>
      <c r="B106" s="100" t="s">
        <v>92</v>
      </c>
      <c r="C106" s="102" t="s">
        <v>1403</v>
      </c>
      <c r="D106" s="649">
        <v>135143.33878375759</v>
      </c>
    </row>
    <row r="107" spans="1:4" ht="30" customHeight="1" thickTop="1" thickBot="1">
      <c r="A107" s="200" t="s">
        <v>1301</v>
      </c>
      <c r="B107" s="100" t="s">
        <v>339</v>
      </c>
      <c r="C107" s="102" t="s">
        <v>1302</v>
      </c>
      <c r="D107" s="649">
        <v>1477.3714828313032</v>
      </c>
    </row>
    <row r="108" spans="1:4" ht="30" customHeight="1" thickTop="1" thickBot="1">
      <c r="A108" s="200" t="s">
        <v>1263</v>
      </c>
      <c r="B108" s="100" t="s">
        <v>339</v>
      </c>
      <c r="C108" s="102" t="s">
        <v>1855</v>
      </c>
      <c r="D108" s="649">
        <v>1327.3680963349179</v>
      </c>
    </row>
    <row r="109" spans="1:4" ht="30" customHeight="1" thickTop="1" thickBot="1">
      <c r="A109" s="200" t="s">
        <v>1258</v>
      </c>
      <c r="B109" s="100" t="s">
        <v>339</v>
      </c>
      <c r="C109" s="102" t="s">
        <v>1854</v>
      </c>
      <c r="D109" s="649">
        <v>922.68270111085769</v>
      </c>
    </row>
    <row r="110" spans="1:4" ht="30" customHeight="1" thickTop="1" thickBot="1">
      <c r="A110" s="200" t="s">
        <v>1397</v>
      </c>
      <c r="B110" s="100" t="s">
        <v>339</v>
      </c>
      <c r="C110" s="102" t="s">
        <v>1398</v>
      </c>
      <c r="D110" s="649">
        <v>1361.9012500607046</v>
      </c>
    </row>
    <row r="111" spans="1:4" ht="30" customHeight="1" thickTop="1" thickBot="1">
      <c r="A111" s="200" t="s">
        <v>1318</v>
      </c>
      <c r="B111" s="100" t="s">
        <v>1306</v>
      </c>
      <c r="C111" s="102" t="s">
        <v>1861</v>
      </c>
      <c r="D111" s="649">
        <v>1096.4276307937212</v>
      </c>
    </row>
    <row r="112" spans="1:4" ht="30" customHeight="1" thickTop="1" thickBot="1">
      <c r="A112" s="200" t="s">
        <v>1319</v>
      </c>
      <c r="B112" s="100" t="s">
        <v>344</v>
      </c>
      <c r="C112" s="102" t="s">
        <v>1862</v>
      </c>
      <c r="D112" s="649">
        <v>3.0932299518176318</v>
      </c>
    </row>
    <row r="113" spans="1:4" ht="30" customHeight="1" thickTop="1" thickBot="1">
      <c r="A113" s="200" t="s">
        <v>1324</v>
      </c>
      <c r="B113" s="100" t="s">
        <v>1306</v>
      </c>
      <c r="C113" s="102" t="s">
        <v>1865</v>
      </c>
      <c r="D113" s="649">
        <v>1020.8863570185631</v>
      </c>
    </row>
    <row r="114" spans="1:4" ht="30" customHeight="1" thickTop="1" thickBot="1">
      <c r="A114" s="200" t="s">
        <v>1400</v>
      </c>
      <c r="B114" s="100" t="s">
        <v>92</v>
      </c>
      <c r="C114" s="102" t="s">
        <v>1401</v>
      </c>
      <c r="D114" s="649">
        <v>1191762.9350038299</v>
      </c>
    </row>
    <row r="115" spans="1:4" ht="30" customHeight="1" thickTop="1" thickBot="1">
      <c r="A115" s="200" t="s">
        <v>1321</v>
      </c>
      <c r="B115" s="100" t="s">
        <v>92</v>
      </c>
      <c r="C115" s="102" t="s">
        <v>1322</v>
      </c>
      <c r="D115" s="649">
        <v>1377.0095048157361</v>
      </c>
    </row>
    <row r="116" spans="1:4" ht="30" customHeight="1" thickTop="1" thickBot="1">
      <c r="A116" s="200" t="s">
        <v>1271</v>
      </c>
      <c r="B116" s="100" t="s">
        <v>339</v>
      </c>
      <c r="C116" s="102" t="s">
        <v>1857</v>
      </c>
      <c r="D116" s="649">
        <v>19.424898970754899</v>
      </c>
    </row>
    <row r="117" spans="1:4" ht="30" customHeight="1" thickTop="1" thickBot="1">
      <c r="A117" s="200" t="s">
        <v>1299</v>
      </c>
      <c r="B117" s="100" t="s">
        <v>92</v>
      </c>
      <c r="C117" s="102" t="s">
        <v>1300</v>
      </c>
      <c r="D117" s="649">
        <v>549638.30798804923</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89"/>
      <c r="B1" s="792"/>
      <c r="C1" s="793"/>
      <c r="D1" s="793"/>
      <c r="E1" s="793"/>
      <c r="F1" s="793"/>
      <c r="G1" s="793"/>
      <c r="H1" s="793"/>
      <c r="I1" s="794"/>
      <c r="J1" s="755" t="s">
        <v>933</v>
      </c>
      <c r="K1" s="762" t="s">
        <v>2198</v>
      </c>
      <c r="L1" s="763"/>
      <c r="M1" s="764"/>
    </row>
    <row r="2" spans="1:13" s="489" customFormat="1">
      <c r="A2" s="790"/>
      <c r="B2" s="768" t="s">
        <v>934</v>
      </c>
      <c r="C2" s="769"/>
      <c r="D2" s="769"/>
      <c r="E2" s="769"/>
      <c r="F2" s="769"/>
      <c r="G2" s="769"/>
      <c r="H2" s="769"/>
      <c r="I2" s="770"/>
      <c r="J2" s="756"/>
      <c r="K2" s="765"/>
      <c r="L2" s="766"/>
      <c r="M2" s="767"/>
    </row>
    <row r="3" spans="1:13" s="489" customFormat="1">
      <c r="A3" s="790"/>
      <c r="B3" s="771" t="s">
        <v>2199</v>
      </c>
      <c r="C3" s="772"/>
      <c r="D3" s="772"/>
      <c r="E3" s="772"/>
      <c r="F3" s="772"/>
      <c r="G3" s="772"/>
      <c r="H3" s="772"/>
      <c r="I3" s="773"/>
      <c r="J3" s="760" t="s">
        <v>935</v>
      </c>
      <c r="K3" s="775">
        <v>1</v>
      </c>
      <c r="L3" s="776"/>
      <c r="M3" s="777"/>
    </row>
    <row r="4" spans="1:13" s="489" customFormat="1">
      <c r="A4" s="790"/>
      <c r="B4" s="771" t="s">
        <v>2200</v>
      </c>
      <c r="C4" s="772"/>
      <c r="D4" s="772"/>
      <c r="E4" s="772"/>
      <c r="F4" s="772"/>
      <c r="G4" s="772"/>
      <c r="H4" s="772"/>
      <c r="I4" s="773"/>
      <c r="J4" s="774"/>
      <c r="K4" s="778"/>
      <c r="L4" s="779"/>
      <c r="M4" s="780"/>
    </row>
    <row r="5" spans="1:13" s="489" customFormat="1">
      <c r="A5" s="790"/>
      <c r="B5" s="757" t="s">
        <v>2201</v>
      </c>
      <c r="C5" s="758"/>
      <c r="D5" s="758"/>
      <c r="E5" s="758"/>
      <c r="F5" s="758"/>
      <c r="G5" s="758"/>
      <c r="H5" s="758"/>
      <c r="I5" s="759"/>
      <c r="J5" s="760" t="s">
        <v>936</v>
      </c>
      <c r="K5" s="781"/>
      <c r="L5" s="781" t="s">
        <v>937</v>
      </c>
      <c r="M5" s="783"/>
    </row>
    <row r="6" spans="1:13" s="489" customFormat="1" ht="13.5" customHeight="1" thickBot="1">
      <c r="A6" s="791"/>
      <c r="B6" s="795"/>
      <c r="C6" s="796"/>
      <c r="D6" s="796"/>
      <c r="E6" s="796"/>
      <c r="F6" s="796"/>
      <c r="G6" s="796"/>
      <c r="H6" s="796"/>
      <c r="I6" s="797"/>
      <c r="J6" s="761"/>
      <c r="K6" s="782"/>
      <c r="L6" s="782"/>
      <c r="M6" s="784"/>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6" t="s">
        <v>2205</v>
      </c>
      <c r="B10" s="787"/>
      <c r="C10" s="787"/>
      <c r="D10" s="787"/>
      <c r="E10" s="508" t="s">
        <v>2206</v>
      </c>
      <c r="F10" s="509"/>
      <c r="H10" s="788" t="s">
        <v>2207</v>
      </c>
      <c r="I10" s="788"/>
      <c r="J10" s="510" t="s">
        <v>2206</v>
      </c>
      <c r="K10" s="511"/>
      <c r="L10" s="511"/>
      <c r="M10" s="512"/>
    </row>
    <row r="11" spans="1:13" s="489" customFormat="1" ht="24" customHeight="1">
      <c r="A11" s="513" t="s">
        <v>939</v>
      </c>
      <c r="B11" s="514"/>
      <c r="C11" s="785"/>
      <c r="D11" s="785"/>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4"/>
      <c r="L12" s="744"/>
      <c r="M12" s="745"/>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6" t="s">
        <v>2202</v>
      </c>
      <c r="F25" s="746"/>
      <c r="G25" s="746"/>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7" t="s">
        <v>942</v>
      </c>
      <c r="B27" s="748"/>
      <c r="C27" s="748"/>
      <c r="D27" s="748"/>
      <c r="E27" s="748"/>
      <c r="F27" s="748"/>
      <c r="G27" s="748"/>
      <c r="H27" s="748"/>
      <c r="I27" s="748"/>
      <c r="J27" s="748"/>
      <c r="K27" s="748"/>
      <c r="L27" s="748"/>
      <c r="M27" s="749"/>
    </row>
    <row r="28" spans="1:13" ht="13.5" thickBot="1">
      <c r="A28" s="555"/>
      <c r="B28" s="556"/>
      <c r="C28" s="556"/>
      <c r="D28" s="556"/>
      <c r="E28" s="556"/>
      <c r="F28" s="556"/>
      <c r="G28" s="556"/>
      <c r="H28" s="556"/>
      <c r="I28" s="556"/>
      <c r="J28" s="556"/>
      <c r="K28" s="556"/>
      <c r="L28" s="556"/>
      <c r="M28" s="557"/>
    </row>
    <row r="29" spans="1:13" ht="25.5">
      <c r="A29" s="558" t="s">
        <v>943</v>
      </c>
      <c r="B29" s="750" t="s">
        <v>944</v>
      </c>
      <c r="C29" s="751"/>
      <c r="D29" s="751"/>
      <c r="E29" s="751"/>
      <c r="F29" s="751"/>
      <c r="G29" s="751"/>
      <c r="H29" s="751"/>
      <c r="I29" s="752"/>
      <c r="J29" s="559" t="s">
        <v>2215</v>
      </c>
      <c r="K29" s="753" t="s">
        <v>945</v>
      </c>
      <c r="L29" s="754"/>
      <c r="M29" s="558" t="s">
        <v>946</v>
      </c>
    </row>
    <row r="30" spans="1:13" ht="13.5" thickBot="1">
      <c r="A30" s="560"/>
      <c r="B30" s="561"/>
      <c r="C30" s="562"/>
      <c r="D30" s="562"/>
      <c r="E30" s="562"/>
      <c r="F30" s="562"/>
      <c r="G30" s="562"/>
      <c r="H30" s="562"/>
      <c r="I30" s="562"/>
      <c r="J30" s="563"/>
      <c r="K30" s="737"/>
      <c r="L30" s="738"/>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5" t="s">
        <v>944</v>
      </c>
      <c r="B34" s="716"/>
      <c r="C34" s="716"/>
      <c r="D34" s="716"/>
      <c r="E34" s="716"/>
      <c r="F34" s="716"/>
      <c r="G34" s="735"/>
      <c r="H34" s="739" t="s">
        <v>948</v>
      </c>
      <c r="I34" s="740"/>
      <c r="J34" s="571" t="s">
        <v>949</v>
      </c>
      <c r="K34" s="736" t="s">
        <v>950</v>
      </c>
      <c r="L34" s="735"/>
      <c r="M34" s="572" t="s">
        <v>951</v>
      </c>
    </row>
    <row r="35" spans="1:13" s="573" customFormat="1" ht="12">
      <c r="A35" s="741"/>
      <c r="B35" s="742"/>
      <c r="C35" s="742"/>
      <c r="D35" s="742"/>
      <c r="E35" s="742"/>
      <c r="F35" s="742"/>
      <c r="G35" s="720"/>
      <c r="H35" s="743"/>
      <c r="I35" s="721"/>
      <c r="J35" s="574"/>
      <c r="K35" s="719"/>
      <c r="L35" s="720"/>
      <c r="M35" s="575"/>
    </row>
    <row r="36" spans="1:13" s="573" customFormat="1" thickBot="1">
      <c r="A36" s="732"/>
      <c r="B36" s="733"/>
      <c r="C36" s="733"/>
      <c r="D36" s="733"/>
      <c r="E36" s="733"/>
      <c r="F36" s="733"/>
      <c r="G36" s="714"/>
      <c r="H36" s="734"/>
      <c r="I36" s="722"/>
      <c r="J36" s="576"/>
      <c r="K36" s="713"/>
      <c r="L36" s="714"/>
      <c r="M36" s="577"/>
    </row>
    <row r="37" spans="1:13" s="573" customFormat="1" thickBot="1">
      <c r="A37" s="708" t="s">
        <v>953</v>
      </c>
      <c r="B37" s="709"/>
      <c r="C37" s="709"/>
      <c r="D37" s="709"/>
      <c r="E37" s="709"/>
      <c r="F37" s="709"/>
      <c r="G37" s="709"/>
      <c r="H37" s="709"/>
      <c r="I37" s="709"/>
      <c r="J37" s="709"/>
      <c r="K37" s="709"/>
      <c r="L37" s="710"/>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5" t="s">
        <v>944</v>
      </c>
      <c r="B41" s="716"/>
      <c r="C41" s="716"/>
      <c r="D41" s="716"/>
      <c r="E41" s="716"/>
      <c r="F41" s="716"/>
      <c r="G41" s="716"/>
      <c r="H41" s="735"/>
      <c r="I41" s="587" t="s">
        <v>945</v>
      </c>
      <c r="J41" s="571" t="s">
        <v>946</v>
      </c>
      <c r="K41" s="736" t="s">
        <v>955</v>
      </c>
      <c r="L41" s="735"/>
      <c r="M41" s="572" t="s">
        <v>951</v>
      </c>
    </row>
    <row r="42" spans="1:13" s="573" customFormat="1" ht="12">
      <c r="A42" s="702"/>
      <c r="B42" s="703"/>
      <c r="C42" s="703"/>
      <c r="D42" s="703"/>
      <c r="E42" s="703"/>
      <c r="F42" s="703"/>
      <c r="G42" s="703"/>
      <c r="H42" s="721"/>
      <c r="I42" s="588"/>
      <c r="J42" s="574"/>
      <c r="K42" s="719"/>
      <c r="L42" s="720"/>
      <c r="M42" s="575"/>
    </row>
    <row r="43" spans="1:13" s="573" customFormat="1" thickBot="1">
      <c r="A43" s="711"/>
      <c r="B43" s="712"/>
      <c r="C43" s="712"/>
      <c r="D43" s="712"/>
      <c r="E43" s="712"/>
      <c r="F43" s="712"/>
      <c r="G43" s="712"/>
      <c r="H43" s="722"/>
      <c r="I43" s="589"/>
      <c r="J43" s="590"/>
      <c r="K43" s="713"/>
      <c r="L43" s="714"/>
      <c r="M43" s="591"/>
    </row>
    <row r="44" spans="1:13" s="573" customFormat="1" thickBot="1">
      <c r="A44" s="708" t="s">
        <v>953</v>
      </c>
      <c r="B44" s="709"/>
      <c r="C44" s="709"/>
      <c r="D44" s="709"/>
      <c r="E44" s="709"/>
      <c r="F44" s="709"/>
      <c r="G44" s="709"/>
      <c r="H44" s="709"/>
      <c r="I44" s="709"/>
      <c r="J44" s="709"/>
      <c r="K44" s="709"/>
      <c r="L44" s="710"/>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3" t="s">
        <v>957</v>
      </c>
      <c r="B48" s="724"/>
      <c r="C48" s="724"/>
      <c r="D48" s="724"/>
      <c r="E48" s="725"/>
      <c r="F48" s="594"/>
      <c r="G48" s="595" t="s">
        <v>945</v>
      </c>
      <c r="H48" s="596" t="s">
        <v>958</v>
      </c>
      <c r="I48" s="597" t="s">
        <v>2233</v>
      </c>
      <c r="J48" s="596" t="s">
        <v>2234</v>
      </c>
      <c r="K48" s="726" t="s">
        <v>961</v>
      </c>
      <c r="L48" s="725"/>
      <c r="M48" s="598" t="s">
        <v>951</v>
      </c>
    </row>
    <row r="49" spans="1:13" s="573" customFormat="1" ht="12">
      <c r="A49" s="599"/>
      <c r="B49" s="600"/>
      <c r="C49" s="600"/>
      <c r="D49" s="600"/>
      <c r="E49" s="600"/>
      <c r="F49" s="600"/>
      <c r="G49" s="601"/>
      <c r="H49" s="574"/>
      <c r="I49" s="588"/>
      <c r="J49" s="574"/>
      <c r="K49" s="719"/>
      <c r="L49" s="720"/>
      <c r="M49" s="575"/>
    </row>
    <row r="50" spans="1:13" s="573" customFormat="1" thickBot="1">
      <c r="A50" s="602"/>
      <c r="B50" s="603"/>
      <c r="C50" s="603"/>
      <c r="D50" s="603"/>
      <c r="E50" s="603"/>
      <c r="F50" s="603"/>
      <c r="G50" s="604"/>
      <c r="H50" s="576"/>
      <c r="I50" s="586"/>
      <c r="J50" s="576"/>
      <c r="K50" s="713"/>
      <c r="L50" s="714"/>
      <c r="M50" s="577"/>
    </row>
    <row r="51" spans="1:13" s="573" customFormat="1" thickBot="1">
      <c r="A51" s="727" t="s">
        <v>953</v>
      </c>
      <c r="B51" s="728"/>
      <c r="C51" s="728"/>
      <c r="D51" s="728"/>
      <c r="E51" s="728"/>
      <c r="F51" s="728"/>
      <c r="G51" s="728"/>
      <c r="H51" s="728"/>
      <c r="I51" s="728"/>
      <c r="J51" s="728"/>
      <c r="K51" s="728"/>
      <c r="L51" s="729"/>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3" t="s">
        <v>944</v>
      </c>
      <c r="B55" s="724"/>
      <c r="C55" s="724"/>
      <c r="D55" s="724"/>
      <c r="E55" s="724"/>
      <c r="F55" s="724"/>
      <c r="G55" s="725"/>
      <c r="H55" s="595" t="s">
        <v>964</v>
      </c>
      <c r="I55" s="597" t="s">
        <v>965</v>
      </c>
      <c r="J55" s="596" t="s">
        <v>966</v>
      </c>
      <c r="K55" s="730" t="s">
        <v>950</v>
      </c>
      <c r="L55" s="731"/>
      <c r="M55" s="606" t="s">
        <v>951</v>
      </c>
    </row>
    <row r="56" spans="1:13" s="573" customFormat="1" ht="12">
      <c r="A56" s="702"/>
      <c r="B56" s="703"/>
      <c r="C56" s="703"/>
      <c r="D56" s="703"/>
      <c r="E56" s="703"/>
      <c r="F56" s="703"/>
      <c r="G56" s="703"/>
      <c r="H56" s="574"/>
      <c r="I56" s="588"/>
      <c r="J56" s="574"/>
      <c r="K56" s="719"/>
      <c r="L56" s="720"/>
      <c r="M56" s="575"/>
    </row>
    <row r="57" spans="1:13" s="573" customFormat="1" thickBot="1">
      <c r="A57" s="711"/>
      <c r="B57" s="712"/>
      <c r="C57" s="712"/>
      <c r="D57" s="712"/>
      <c r="E57" s="712"/>
      <c r="F57" s="712"/>
      <c r="G57" s="712"/>
      <c r="H57" s="576"/>
      <c r="I57" s="586"/>
      <c r="J57" s="576"/>
      <c r="K57" s="713"/>
      <c r="L57" s="714"/>
      <c r="M57" s="577"/>
    </row>
    <row r="58" spans="1:13" s="573" customFormat="1" thickBot="1">
      <c r="A58" s="708" t="s">
        <v>953</v>
      </c>
      <c r="B58" s="709"/>
      <c r="C58" s="709"/>
      <c r="D58" s="709"/>
      <c r="E58" s="709"/>
      <c r="F58" s="709"/>
      <c r="G58" s="709"/>
      <c r="H58" s="709"/>
      <c r="I58" s="709"/>
      <c r="J58" s="709"/>
      <c r="K58" s="709"/>
      <c r="L58" s="710"/>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08" t="s">
        <v>967</v>
      </c>
      <c r="B60" s="709"/>
      <c r="C60" s="709"/>
      <c r="D60" s="709"/>
      <c r="E60" s="709"/>
      <c r="F60" s="709"/>
      <c r="G60" s="709"/>
      <c r="H60" s="709"/>
      <c r="I60" s="709"/>
      <c r="J60" s="709"/>
      <c r="K60" s="709"/>
      <c r="L60" s="710"/>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5" t="s">
        <v>944</v>
      </c>
      <c r="B64" s="716"/>
      <c r="C64" s="716"/>
      <c r="D64" s="716"/>
      <c r="E64" s="716"/>
      <c r="F64" s="716"/>
      <c r="G64" s="716"/>
      <c r="H64" s="607"/>
      <c r="I64" s="608"/>
      <c r="J64" s="609" t="s">
        <v>970</v>
      </c>
      <c r="K64" s="717" t="s">
        <v>971</v>
      </c>
      <c r="L64" s="718"/>
      <c r="M64" s="610"/>
    </row>
    <row r="65" spans="1:13" s="573" customFormat="1" ht="12">
      <c r="A65" s="702" t="s">
        <v>2235</v>
      </c>
      <c r="B65" s="703"/>
      <c r="C65" s="703"/>
      <c r="D65" s="703"/>
      <c r="E65" s="703"/>
      <c r="F65" s="703"/>
      <c r="G65" s="703"/>
      <c r="H65" s="611"/>
      <c r="I65" s="612"/>
      <c r="J65" s="613"/>
      <c r="K65" s="704"/>
      <c r="L65" s="705"/>
      <c r="M65" s="614"/>
    </row>
    <row r="66" spans="1:13" s="573" customFormat="1" ht="12">
      <c r="A66" s="615" t="s">
        <v>973</v>
      </c>
      <c r="B66" s="616"/>
      <c r="C66" s="616"/>
      <c r="D66" s="616"/>
      <c r="E66" s="616"/>
      <c r="F66" s="616"/>
      <c r="G66" s="616"/>
      <c r="H66" s="611"/>
      <c r="I66" s="612"/>
      <c r="J66" s="613"/>
      <c r="K66" s="704"/>
      <c r="L66" s="705"/>
      <c r="M66" s="614"/>
    </row>
    <row r="67" spans="1:13" s="573" customFormat="1" thickBot="1">
      <c r="A67" s="602" t="s">
        <v>974</v>
      </c>
      <c r="B67" s="603"/>
      <c r="C67" s="603"/>
      <c r="D67" s="603"/>
      <c r="E67" s="603"/>
      <c r="F67" s="603"/>
      <c r="G67" s="603"/>
      <c r="H67" s="617"/>
      <c r="I67" s="618"/>
      <c r="J67" s="613"/>
      <c r="K67" s="706"/>
      <c r="L67" s="707"/>
      <c r="M67" s="614"/>
    </row>
    <row r="68" spans="1:13" s="573" customFormat="1" thickBot="1">
      <c r="A68" s="708" t="s">
        <v>953</v>
      </c>
      <c r="B68" s="709"/>
      <c r="C68" s="709"/>
      <c r="D68" s="709"/>
      <c r="E68" s="709"/>
      <c r="F68" s="709"/>
      <c r="G68" s="709"/>
      <c r="H68" s="709"/>
      <c r="I68" s="709"/>
      <c r="J68" s="709"/>
      <c r="K68" s="709"/>
      <c r="L68" s="710"/>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08" t="s">
        <v>2236</v>
      </c>
      <c r="B70" s="709"/>
      <c r="C70" s="709"/>
      <c r="D70" s="709"/>
      <c r="E70" s="709"/>
      <c r="F70" s="709"/>
      <c r="G70" s="709"/>
      <c r="H70" s="709"/>
      <c r="I70" s="709"/>
      <c r="J70" s="709"/>
      <c r="K70" s="709"/>
      <c r="L70" s="710"/>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2" t="s">
        <v>2218</v>
      </c>
      <c r="B87" s="693"/>
      <c r="C87" s="693"/>
      <c r="D87" s="693"/>
      <c r="E87" s="693"/>
      <c r="F87" s="693"/>
      <c r="G87" s="693"/>
      <c r="H87" s="693"/>
      <c r="I87" s="693"/>
      <c r="J87" s="693"/>
      <c r="K87" s="693"/>
      <c r="L87" s="693"/>
      <c r="M87" s="694"/>
    </row>
    <row r="88" spans="1:13" ht="17.25" customHeight="1">
      <c r="A88" s="692"/>
      <c r="B88" s="693"/>
      <c r="C88" s="693"/>
      <c r="D88" s="693"/>
      <c r="E88" s="693"/>
      <c r="F88" s="693"/>
      <c r="G88" s="693"/>
      <c r="H88" s="693"/>
      <c r="I88" s="693"/>
      <c r="J88" s="693"/>
      <c r="K88" s="693"/>
      <c r="L88" s="693"/>
      <c r="M88" s="694"/>
    </row>
    <row r="89" spans="1:13" ht="18.75" customHeight="1">
      <c r="A89" s="695" t="s">
        <v>2219</v>
      </c>
      <c r="B89" s="696"/>
      <c r="C89" s="696"/>
      <c r="D89" s="696"/>
      <c r="E89" s="696"/>
      <c r="F89" s="696"/>
      <c r="G89" s="696"/>
      <c r="H89" s="696"/>
      <c r="I89" s="696"/>
      <c r="J89" s="696"/>
      <c r="K89" s="696"/>
      <c r="L89" s="696"/>
      <c r="M89" s="697"/>
    </row>
    <row r="90" spans="1:13" ht="21.75" customHeight="1">
      <c r="A90" s="695"/>
      <c r="B90" s="696"/>
      <c r="C90" s="696"/>
      <c r="D90" s="696"/>
      <c r="E90" s="696"/>
      <c r="F90" s="696"/>
      <c r="G90" s="696"/>
      <c r="H90" s="696"/>
      <c r="I90" s="696"/>
      <c r="J90" s="696"/>
      <c r="K90" s="696"/>
      <c r="L90" s="696"/>
      <c r="M90" s="697"/>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698"/>
      <c r="J100" s="698"/>
      <c r="K100" s="698"/>
      <c r="L100" s="698"/>
      <c r="M100" s="699"/>
    </row>
    <row r="101" spans="1:13" ht="13.5" thickBot="1">
      <c r="A101" s="643" t="s">
        <v>2221</v>
      </c>
      <c r="B101" s="644"/>
      <c r="C101" s="644"/>
      <c r="D101" s="645"/>
      <c r="E101" s="645"/>
      <c r="F101" s="645"/>
      <c r="G101" s="645"/>
      <c r="H101" s="645"/>
      <c r="I101" s="700"/>
      <c r="J101" s="700"/>
      <c r="K101" s="700"/>
      <c r="L101" s="700"/>
      <c r="M101" s="701"/>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2" t="s">
        <v>2205</v>
      </c>
      <c r="C10" s="903"/>
      <c r="D10" s="903"/>
      <c r="E10" s="903"/>
      <c r="F10" s="358" t="s">
        <v>2206</v>
      </c>
      <c r="G10" s="79"/>
      <c r="H10" s="359"/>
      <c r="I10" s="904" t="s">
        <v>2207</v>
      </c>
      <c r="J10" s="904"/>
      <c r="K10" s="360"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5" t="s">
        <v>2222</v>
      </c>
      <c r="G25" s="906"/>
      <c r="H25" s="906"/>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VLOOKUP(A36,EQUIPOS!A6:D161,4,FALSE)</f>
        <v>196797.42808058823</v>
      </c>
      <c r="L36" s="270"/>
      <c r="M36" s="271">
        <v>0.15</v>
      </c>
      <c r="N36" s="272">
        <f>K36/M36</f>
        <v>1311982.8538705884</v>
      </c>
    </row>
    <row r="37" spans="1:14">
      <c r="A37" t="s">
        <v>150</v>
      </c>
      <c r="B37" s="837" t="str">
        <f>VLOOKUP(A37,EQUIPOS!A7:D154,3,FALSE)</f>
        <v>Cargador : Potencia en el volante 125 hp, Clasificación de RPM del motor 2300.</v>
      </c>
      <c r="C37" s="838"/>
      <c r="D37" s="838"/>
      <c r="E37" s="838"/>
      <c r="F37" s="838"/>
      <c r="G37" s="838"/>
      <c r="H37" s="839"/>
      <c r="I37" s="267"/>
      <c r="J37" s="268"/>
      <c r="K37" s="269">
        <f>VLOOKUP(A37,EQUIPOS!A7:D162,4,FALSE)</f>
        <v>166048.19911201901</v>
      </c>
      <c r="L37" s="270"/>
      <c r="M37" s="271">
        <v>0.15</v>
      </c>
      <c r="N37" s="272">
        <f>K37/M37</f>
        <v>1106987.9940801268</v>
      </c>
    </row>
    <row r="38" spans="1:14">
      <c r="A38" t="s">
        <v>273</v>
      </c>
      <c r="B38" s="837" t="str">
        <f>VLOOKUP(A38,EQUIPOS!A8:D154,3,FALSE)</f>
        <v>Motosierra, 93.6 cm3 - 7.1 HP, 45-90 cm - 7.9 kg</v>
      </c>
      <c r="C38" s="838"/>
      <c r="D38" s="838"/>
      <c r="E38" s="838"/>
      <c r="F38" s="838"/>
      <c r="G38" s="838"/>
      <c r="H38" s="839"/>
      <c r="I38" s="267"/>
      <c r="J38" s="268"/>
      <c r="K38" s="269">
        <f>VLOOKUP(A38,EQUIPOS!A8:D163,4,FALSE)</f>
        <v>7554.1379074083479</v>
      </c>
      <c r="L38" s="270"/>
      <c r="M38" s="271">
        <v>0.15</v>
      </c>
      <c r="N38" s="273">
        <f>K38/M38</f>
        <v>50360.919382722321</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9021.8333333333339</v>
      </c>
    </row>
    <row r="43" spans="1:14" ht="15.75" thickBot="1">
      <c r="B43" s="824" t="s">
        <v>953</v>
      </c>
      <c r="C43" s="825"/>
      <c r="D43" s="825"/>
      <c r="E43" s="825"/>
      <c r="F43" s="825"/>
      <c r="G43" s="825"/>
      <c r="H43" s="825"/>
      <c r="I43" s="825"/>
      <c r="J43" s="825"/>
      <c r="K43" s="825"/>
      <c r="L43" s="825"/>
      <c r="M43" s="826"/>
      <c r="N43" s="99">
        <f>SUM(N36:N42)</f>
        <v>2478353.6006667707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798" t="s">
        <v>957</v>
      </c>
      <c r="C58" s="799"/>
      <c r="D58" s="799"/>
      <c r="E58" s="799"/>
      <c r="F58" s="799"/>
      <c r="G58" s="800"/>
      <c r="H58" s="73" t="s">
        <v>945</v>
      </c>
      <c r="I58" s="74" t="s">
        <v>958</v>
      </c>
      <c r="J58" s="75" t="s">
        <v>959</v>
      </c>
      <c r="K58" s="73" t="s">
        <v>960</v>
      </c>
      <c r="L58" s="827" t="s">
        <v>961</v>
      </c>
      <c r="M58" s="800"/>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28">
        <v>983.54</v>
      </c>
      <c r="M59" s="829"/>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3"/>
      <c r="M64" s="814"/>
      <c r="N64" s="296"/>
    </row>
    <row r="65" spans="1:15" ht="15.75" thickBot="1">
      <c r="B65" s="830" t="s">
        <v>953</v>
      </c>
      <c r="C65" s="831"/>
      <c r="D65" s="831"/>
      <c r="E65" s="831"/>
      <c r="F65" s="831"/>
      <c r="G65" s="831"/>
      <c r="H65" s="831"/>
      <c r="I65" s="831"/>
      <c r="J65" s="831"/>
      <c r="K65" s="831"/>
      <c r="L65" s="831"/>
      <c r="M65" s="832"/>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48"/>
      <c r="J75" s="48"/>
      <c r="K75" s="48"/>
      <c r="L75" s="813"/>
      <c r="M75" s="814"/>
      <c r="N75" s="296"/>
    </row>
    <row r="76" spans="1:15" ht="15.75" thickBot="1">
      <c r="B76" s="824" t="s">
        <v>953</v>
      </c>
      <c r="C76" s="825"/>
      <c r="D76" s="825"/>
      <c r="E76" s="825"/>
      <c r="F76" s="825"/>
      <c r="G76" s="825"/>
      <c r="H76" s="825"/>
      <c r="I76" s="831"/>
      <c r="J76" s="831"/>
      <c r="K76" s="831"/>
      <c r="L76" s="831"/>
      <c r="M76" s="832"/>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2693214.1673334371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538642.83346668747</v>
      </c>
      <c r="M83" s="859"/>
      <c r="N83" s="51"/>
    </row>
    <row r="84" spans="1:14">
      <c r="B84" s="89" t="s">
        <v>973</v>
      </c>
      <c r="C84" s="90"/>
      <c r="D84" s="90"/>
      <c r="E84" s="90"/>
      <c r="F84" s="90"/>
      <c r="G84" s="90"/>
      <c r="H84" s="90"/>
      <c r="I84" s="87"/>
      <c r="J84" s="88"/>
      <c r="K84" s="304">
        <v>0.05</v>
      </c>
      <c r="L84" s="858">
        <f>N78*K84</f>
        <v>134660.70836667187</v>
      </c>
      <c r="M84" s="859"/>
      <c r="N84" s="51"/>
    </row>
    <row r="85" spans="1:14" ht="15.75" thickBot="1">
      <c r="B85" s="91" t="s">
        <v>974</v>
      </c>
      <c r="C85" s="92"/>
      <c r="D85" s="92"/>
      <c r="E85" s="92"/>
      <c r="F85" s="92"/>
      <c r="G85" s="92"/>
      <c r="H85" s="92"/>
      <c r="I85" s="93"/>
      <c r="J85" s="94"/>
      <c r="K85" s="305">
        <v>0.05</v>
      </c>
      <c r="L85" s="860">
        <f>N78*K85</f>
        <v>134660.70836667187</v>
      </c>
      <c r="M85" s="861"/>
      <c r="N85" s="51"/>
    </row>
    <row r="86" spans="1:14" ht="15.75" thickBot="1">
      <c r="B86" s="824" t="s">
        <v>953</v>
      </c>
      <c r="C86" s="825"/>
      <c r="D86" s="825"/>
      <c r="E86" s="825"/>
      <c r="F86" s="825"/>
      <c r="G86" s="825"/>
      <c r="H86" s="825"/>
      <c r="I86" s="825"/>
      <c r="J86" s="825"/>
      <c r="K86" s="825"/>
      <c r="L86" s="825"/>
      <c r="M86" s="826"/>
      <c r="N86" s="52">
        <f>L83+L84+L85</f>
        <v>807964.25020003109</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188">
        <f>N78+N86</f>
        <v>3501178.4175334685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4"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249</v>
      </c>
      <c r="B36" s="837" t="str">
        <f>VLOOKUP(A36,EQUIPOS!A6:D154,3,FALSE)</f>
        <v>Guadañadora, Cilindraje 41.5 cm3, Longitud del mango 1450 mm, Peso 7.4 kg</v>
      </c>
      <c r="C36" s="838"/>
      <c r="D36" s="838"/>
      <c r="E36" s="838"/>
      <c r="F36" s="838"/>
      <c r="G36" s="838"/>
      <c r="H36" s="839"/>
      <c r="I36" s="267"/>
      <c r="J36" s="268"/>
      <c r="K36" s="269">
        <f>VLOOKUP(A36,EQUIPOS!A6:D161,4,FALSE)</f>
        <v>5492.1611115277647</v>
      </c>
      <c r="L36" s="270"/>
      <c r="M36" s="271">
        <v>0.36</v>
      </c>
      <c r="N36" s="272">
        <f>K36/M36</f>
        <v>15256.003087577124</v>
      </c>
    </row>
    <row r="37" spans="1:14">
      <c r="A37" t="s">
        <v>273</v>
      </c>
      <c r="B37" s="837" t="str">
        <f>VLOOKUP(A37,EQUIPOS!A7:D154,3,FALSE)</f>
        <v>Motosierra, 93.6 cm3 - 7.1 HP, 45-90 cm - 7.9 kg</v>
      </c>
      <c r="C37" s="838"/>
      <c r="D37" s="838"/>
      <c r="E37" s="838"/>
      <c r="F37" s="838"/>
      <c r="G37" s="838"/>
      <c r="H37" s="839"/>
      <c r="I37" s="267"/>
      <c r="J37" s="268"/>
      <c r="K37" s="269">
        <f>VLOOKUP(A37,EQUIPOS!A7:D162,4,FALSE)</f>
        <v>7554.1379074083479</v>
      </c>
      <c r="L37" s="270"/>
      <c r="M37" s="271">
        <v>0.10299999999999999</v>
      </c>
      <c r="N37" s="272">
        <f>K37/M37</f>
        <v>73341.144732119894</v>
      </c>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1879.5486111111113</v>
      </c>
    </row>
    <row r="43" spans="1:14" ht="15.75" thickBot="1">
      <c r="B43" s="824" t="s">
        <v>953</v>
      </c>
      <c r="C43" s="825"/>
      <c r="D43" s="825"/>
      <c r="E43" s="825"/>
      <c r="F43" s="825"/>
      <c r="G43" s="825"/>
      <c r="H43" s="825"/>
      <c r="I43" s="825"/>
      <c r="J43" s="825"/>
      <c r="K43" s="825"/>
      <c r="L43" s="825"/>
      <c r="M43" s="826"/>
      <c r="N43" s="99">
        <f>SUM(N36:N42)</f>
        <v>90476.696430808122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28">
        <f>'900.2'!N78</f>
        <v>1304.5355247991029</v>
      </c>
      <c r="M59" s="829"/>
      <c r="N59" s="287">
        <f>K59*L59</f>
        <v>65226.776239955143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65226.776239955143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193294.44489298548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38658.888978597097</v>
      </c>
      <c r="M83" s="859"/>
      <c r="N83" s="51"/>
    </row>
    <row r="84" spans="1:14">
      <c r="B84" s="89" t="s">
        <v>973</v>
      </c>
      <c r="C84" s="90"/>
      <c r="D84" s="90"/>
      <c r="E84" s="90"/>
      <c r="F84" s="90"/>
      <c r="G84" s="90"/>
      <c r="H84" s="90"/>
      <c r="I84" s="87"/>
      <c r="J84" s="88"/>
      <c r="K84" s="304">
        <v>0.05</v>
      </c>
      <c r="L84" s="858">
        <f>N78*K84</f>
        <v>9664.7222446492742</v>
      </c>
      <c r="M84" s="859"/>
      <c r="N84" s="51"/>
    </row>
    <row r="85" spans="1:14" ht="15.75" thickBot="1">
      <c r="B85" s="91" t="s">
        <v>974</v>
      </c>
      <c r="C85" s="92"/>
      <c r="D85" s="92"/>
      <c r="E85" s="92"/>
      <c r="F85" s="92"/>
      <c r="G85" s="92"/>
      <c r="H85" s="92"/>
      <c r="I85" s="93"/>
      <c r="J85" s="94"/>
      <c r="K85" s="305">
        <v>0.05</v>
      </c>
      <c r="L85" s="860">
        <f>N78*K85</f>
        <v>9664.7222446492742</v>
      </c>
      <c r="M85" s="861"/>
      <c r="N85" s="51"/>
    </row>
    <row r="86" spans="1:14" ht="15.75" thickBot="1">
      <c r="B86" s="824" t="s">
        <v>953</v>
      </c>
      <c r="C86" s="825"/>
      <c r="D86" s="825"/>
      <c r="E86" s="825"/>
      <c r="F86" s="825"/>
      <c r="G86" s="825"/>
      <c r="H86" s="825"/>
      <c r="I86" s="825"/>
      <c r="J86" s="825"/>
      <c r="K86" s="825"/>
      <c r="L86" s="825"/>
      <c r="M86" s="826"/>
      <c r="N86" s="52">
        <f>L83+L84+L85</f>
        <v>57988.333467895645</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188">
        <f>N78+N86</f>
        <v>251282.77836088114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8.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166048.19911201901</v>
      </c>
      <c r="L36" s="270"/>
      <c r="M36" s="271">
        <v>2.375</v>
      </c>
      <c r="N36" s="272">
        <f>K36/M36</f>
        <v>69915.03120506063</v>
      </c>
    </row>
    <row r="37" spans="1:14">
      <c r="A37" t="s">
        <v>180</v>
      </c>
      <c r="B37" s="837" t="str">
        <f>VLOOKUP(A37,EQUIPOS!A7:D154,3,FALSE)</f>
        <v>Compresor 120 HP, con martillo.</v>
      </c>
      <c r="C37" s="838"/>
      <c r="D37" s="838"/>
      <c r="E37" s="838"/>
      <c r="F37" s="838"/>
      <c r="G37" s="838"/>
      <c r="H37" s="839"/>
      <c r="I37" s="267"/>
      <c r="J37" s="268"/>
      <c r="K37" s="269">
        <f>VLOOKUP(A37,EQUIPOS!A7:D162,4,FALSE)</f>
        <v>110699.15739009528</v>
      </c>
      <c r="L37" s="270"/>
      <c r="M37" s="271">
        <v>2.375</v>
      </c>
      <c r="N37" s="272">
        <f>K37/M37</f>
        <v>46610.171532671695</v>
      </c>
    </row>
    <row r="38" spans="1:14">
      <c r="A38" t="s">
        <v>195</v>
      </c>
      <c r="B38" s="837" t="str">
        <f>VLOOKUP(A38,EQUIPOS!A7:D154,3,FALSE)</f>
        <v xml:space="preserve">Equipo de oxicorte, Capacidad de corte: hasta 6´´ (152mm) </v>
      </c>
      <c r="C38" s="838"/>
      <c r="D38" s="838"/>
      <c r="E38" s="838"/>
      <c r="F38" s="838"/>
      <c r="G38" s="838"/>
      <c r="H38" s="839"/>
      <c r="I38" s="267"/>
      <c r="J38" s="268"/>
      <c r="K38" s="269">
        <f>VLOOKUP(A38,EQUIPOS!A7:D162,4,FALSE)</f>
        <v>11685.609122904498</v>
      </c>
      <c r="L38" s="270"/>
      <c r="M38" s="271">
        <v>2.375</v>
      </c>
      <c r="N38" s="273">
        <f>K38/M38</f>
        <v>4920.2564728018942</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1416.2065453389896</v>
      </c>
    </row>
    <row r="43" spans="1:14" ht="15.75" thickBot="1">
      <c r="B43" s="824" t="s">
        <v>953</v>
      </c>
      <c r="C43" s="825"/>
      <c r="D43" s="825"/>
      <c r="E43" s="825"/>
      <c r="F43" s="825"/>
      <c r="G43" s="825"/>
      <c r="H43" s="825"/>
      <c r="I43" s="825"/>
      <c r="J43" s="825"/>
      <c r="K43" s="825"/>
      <c r="L43" s="825"/>
      <c r="M43" s="826"/>
      <c r="N43" s="99">
        <f>SUM(N36:N42)</f>
        <v>122861.66575587321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1304.5355247991029</v>
      </c>
      <c r="M59" s="829"/>
      <c r="N59" s="287">
        <f>K59*L59</f>
        <v>1304.5355247991029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1304.5355247991029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182">
        <f>N43+N54+N65+N76</f>
        <v>138328.2667340622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27665.65334681244</v>
      </c>
      <c r="M83" s="859"/>
      <c r="N83" s="51"/>
    </row>
    <row r="84" spans="1:14">
      <c r="B84" s="89" t="s">
        <v>973</v>
      </c>
      <c r="C84" s="90"/>
      <c r="D84" s="90"/>
      <c r="E84" s="90"/>
      <c r="F84" s="90"/>
      <c r="G84" s="90"/>
      <c r="H84" s="90"/>
      <c r="I84" s="87"/>
      <c r="J84" s="88"/>
      <c r="K84" s="304">
        <v>0.05</v>
      </c>
      <c r="L84" s="858">
        <f>N78*K84</f>
        <v>6916.41333670311</v>
      </c>
      <c r="M84" s="859"/>
      <c r="N84" s="51"/>
    </row>
    <row r="85" spans="1:14" ht="15.75" thickBot="1">
      <c r="B85" s="91" t="s">
        <v>974</v>
      </c>
      <c r="C85" s="92"/>
      <c r="D85" s="92"/>
      <c r="E85" s="92"/>
      <c r="F85" s="92"/>
      <c r="G85" s="92"/>
      <c r="H85" s="92"/>
      <c r="I85" s="93"/>
      <c r="J85" s="94"/>
      <c r="K85" s="305">
        <v>0.05</v>
      </c>
      <c r="L85" s="860">
        <f>N78*K85</f>
        <v>6916.41333670311</v>
      </c>
      <c r="M85" s="861"/>
      <c r="N85" s="51"/>
    </row>
    <row r="86" spans="1:14" ht="15.75" thickBot="1">
      <c r="B86" s="824" t="s">
        <v>953</v>
      </c>
      <c r="C86" s="825"/>
      <c r="D86" s="825"/>
      <c r="E86" s="825"/>
      <c r="F86" s="825"/>
      <c r="G86" s="825"/>
      <c r="H86" s="825"/>
      <c r="I86" s="825"/>
      <c r="J86" s="825"/>
      <c r="K86" s="825"/>
      <c r="L86" s="825"/>
      <c r="M86" s="826"/>
      <c r="N86" s="52">
        <f>L83+L84+L85</f>
        <v>41498.48002021866</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52">
        <f>N78+N86</f>
        <v>179826.74675428087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c r="B106" s="862"/>
      <c r="C106" s="863"/>
      <c r="D106" s="863"/>
      <c r="E106" s="863"/>
      <c r="F106" s="863"/>
      <c r="G106" s="863"/>
      <c r="H106" s="863"/>
      <c r="I106" s="863"/>
      <c r="J106" s="863"/>
      <c r="K106" s="863"/>
      <c r="L106" s="863"/>
      <c r="M106" s="863"/>
      <c r="N106" s="864"/>
    </row>
    <row r="107" spans="2:14" ht="27.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215247.82461872805</v>
      </c>
      <c r="L36" s="270"/>
      <c r="M36" s="271">
        <v>2.5</v>
      </c>
      <c r="N36" s="272">
        <f>K36/M36</f>
        <v>86099.129847491218</v>
      </c>
    </row>
    <row r="37" spans="1:14">
      <c r="A37" t="s">
        <v>180</v>
      </c>
      <c r="B37" s="837" t="str">
        <f>VLOOKUP(A37,EQUIPOS!A7:D154,3,FALSE)</f>
        <v>Compresor 120 HP, con martillo.</v>
      </c>
      <c r="C37" s="838"/>
      <c r="D37" s="838"/>
      <c r="E37" s="838"/>
      <c r="F37" s="838"/>
      <c r="G37" s="838"/>
      <c r="H37" s="839"/>
      <c r="I37" s="267"/>
      <c r="J37" s="268"/>
      <c r="K37" s="269">
        <f>VLOOKUP(A37,EQUIPOS!A7:D162,4,FALSE)</f>
        <v>110699.15739009528</v>
      </c>
      <c r="L37" s="270"/>
      <c r="M37" s="271">
        <v>2.5</v>
      </c>
      <c r="N37" s="272">
        <f>K37/M37</f>
        <v>44279.662956038112</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11685.609122904498</v>
      </c>
      <c r="L38" s="270"/>
      <c r="M38" s="271">
        <v>2.5</v>
      </c>
      <c r="N38" s="272">
        <f>K38/M38</f>
        <v>4674.2436491617991</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269.07924361440797</v>
      </c>
    </row>
    <row r="43" spans="1:14" ht="15.75" thickBot="1">
      <c r="B43" s="824" t="s">
        <v>953</v>
      </c>
      <c r="C43" s="825"/>
      <c r="D43" s="825"/>
      <c r="E43" s="825"/>
      <c r="F43" s="825"/>
      <c r="G43" s="825"/>
      <c r="H43" s="825"/>
      <c r="I43" s="825"/>
      <c r="J43" s="825"/>
      <c r="K43" s="825"/>
      <c r="L43" s="825"/>
      <c r="M43" s="826"/>
      <c r="N43" s="99">
        <f>SUM(N36:N42)</f>
        <v>135322.11569630553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1304.5355247991029</v>
      </c>
      <c r="M59" s="829"/>
      <c r="N59" s="287">
        <f>K59*L59</f>
        <v>1304.5355247991029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1304.5355247991029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150080.61340182505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30016.12268036501</v>
      </c>
      <c r="M83" s="859"/>
      <c r="N83" s="51"/>
    </row>
    <row r="84" spans="1:14">
      <c r="B84" s="89" t="s">
        <v>973</v>
      </c>
      <c r="C84" s="90"/>
      <c r="D84" s="90"/>
      <c r="E84" s="90"/>
      <c r="F84" s="90"/>
      <c r="G84" s="90"/>
      <c r="H84" s="90"/>
      <c r="I84" s="87"/>
      <c r="J84" s="88"/>
      <c r="K84" s="304">
        <v>0.05</v>
      </c>
      <c r="L84" s="858">
        <f>N78*K84</f>
        <v>7504.0306700912524</v>
      </c>
      <c r="M84" s="859"/>
      <c r="N84" s="51"/>
    </row>
    <row r="85" spans="1:14" ht="15.75" thickBot="1">
      <c r="B85" s="91" t="s">
        <v>974</v>
      </c>
      <c r="C85" s="92"/>
      <c r="D85" s="92"/>
      <c r="E85" s="92"/>
      <c r="F85" s="92"/>
      <c r="G85" s="92"/>
      <c r="H85" s="92"/>
      <c r="I85" s="93"/>
      <c r="J85" s="94"/>
      <c r="K85" s="305">
        <v>0.05</v>
      </c>
      <c r="L85" s="860">
        <f>N78*K85</f>
        <v>7504.0306700912524</v>
      </c>
      <c r="M85" s="861"/>
      <c r="N85" s="51"/>
    </row>
    <row r="86" spans="1:14" ht="15.75" thickBot="1">
      <c r="B86" s="824" t="s">
        <v>953</v>
      </c>
      <c r="C86" s="825"/>
      <c r="D86" s="825"/>
      <c r="E86" s="825"/>
      <c r="F86" s="825"/>
      <c r="G86" s="825"/>
      <c r="H86" s="825"/>
      <c r="I86" s="825"/>
      <c r="J86" s="825"/>
      <c r="K86" s="825"/>
      <c r="L86" s="825"/>
      <c r="M86" s="826"/>
      <c r="N86" s="52">
        <f>L83+L84+L85</f>
        <v>45024.184020547516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195104.79742237256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8.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166048.19911201901</v>
      </c>
      <c r="L36" s="270"/>
      <c r="M36" s="271">
        <v>9.25</v>
      </c>
      <c r="N36" s="272">
        <f>K36/M36</f>
        <v>17951.15666075881</v>
      </c>
    </row>
    <row r="37" spans="1:14">
      <c r="A37" t="s">
        <v>180</v>
      </c>
      <c r="B37" s="837" t="str">
        <f>VLOOKUP(A37,EQUIPOS!A7:D154,3,FALSE)</f>
        <v>Compresor 120 HP, con martillo.</v>
      </c>
      <c r="C37" s="838"/>
      <c r="D37" s="838"/>
      <c r="E37" s="838"/>
      <c r="F37" s="838"/>
      <c r="G37" s="838"/>
      <c r="H37" s="839"/>
      <c r="I37" s="267"/>
      <c r="J37" s="268"/>
      <c r="K37" s="269">
        <f>VLOOKUP(A37,EQUIPOS!A7:D162,4,FALSE)</f>
        <v>110699.15739009528</v>
      </c>
      <c r="L37" s="270"/>
      <c r="M37" s="271">
        <v>9.25</v>
      </c>
      <c r="N37" s="272">
        <f>K37/M37</f>
        <v>11967.476474604895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58.094119895785944</v>
      </c>
    </row>
    <row r="43" spans="1:14" ht="15.75" thickBot="1">
      <c r="B43" s="824" t="s">
        <v>953</v>
      </c>
      <c r="C43" s="825"/>
      <c r="D43" s="825"/>
      <c r="E43" s="825"/>
      <c r="F43" s="825"/>
      <c r="G43" s="825"/>
      <c r="H43" s="825"/>
      <c r="I43" s="825"/>
      <c r="J43" s="825"/>
      <c r="K43" s="825"/>
      <c r="L43" s="825"/>
      <c r="M43" s="826"/>
      <c r="N43" s="99">
        <f>SUM(N36:N42)</f>
        <v>29976.727255259491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1304.5355247991029</v>
      </c>
      <c r="M59" s="829"/>
      <c r="N59" s="287">
        <f>K59*L59</f>
        <v>1304.5355247991029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1304.5355247991029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34185.96877484789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6837.1937549695785</v>
      </c>
      <c r="M83" s="859"/>
      <c r="N83" s="51"/>
    </row>
    <row r="84" spans="1:14">
      <c r="B84" s="89" t="s">
        <v>973</v>
      </c>
      <c r="C84" s="90"/>
      <c r="D84" s="90"/>
      <c r="E84" s="90"/>
      <c r="F84" s="90"/>
      <c r="G84" s="90"/>
      <c r="H84" s="90"/>
      <c r="I84" s="87"/>
      <c r="J84" s="88"/>
      <c r="K84" s="304">
        <v>0.05</v>
      </c>
      <c r="L84" s="858">
        <f>N78*K84</f>
        <v>1709.2984387423946</v>
      </c>
      <c r="M84" s="859"/>
      <c r="N84" s="51"/>
    </row>
    <row r="85" spans="1:14" ht="15.75" thickBot="1">
      <c r="B85" s="91" t="s">
        <v>974</v>
      </c>
      <c r="C85" s="92"/>
      <c r="D85" s="92"/>
      <c r="E85" s="92"/>
      <c r="F85" s="92"/>
      <c r="G85" s="92"/>
      <c r="H85" s="92"/>
      <c r="I85" s="93"/>
      <c r="J85" s="94"/>
      <c r="K85" s="305">
        <v>0.05</v>
      </c>
      <c r="L85" s="860">
        <f>N78*K85</f>
        <v>1709.2984387423946</v>
      </c>
      <c r="M85" s="861"/>
      <c r="N85" s="51"/>
    </row>
    <row r="86" spans="1:14" ht="15.75" thickBot="1">
      <c r="B86" s="824" t="s">
        <v>953</v>
      </c>
      <c r="C86" s="825"/>
      <c r="D86" s="825"/>
      <c r="E86" s="825"/>
      <c r="F86" s="825"/>
      <c r="G86" s="825"/>
      <c r="H86" s="825"/>
      <c r="I86" s="825"/>
      <c r="J86" s="825"/>
      <c r="K86" s="825"/>
      <c r="L86" s="825"/>
      <c r="M86" s="826"/>
      <c r="N86" s="52">
        <f>L83+L84+L85</f>
        <v>10255.790632454367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44441.759407302256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180</v>
      </c>
      <c r="B36" s="837" t="str">
        <f>VLOOKUP(A36,EQUIPOS!A6:D154,3,FALSE)</f>
        <v>Compresor 120 HP, con martillo.</v>
      </c>
      <c r="C36" s="838"/>
      <c r="D36" s="838"/>
      <c r="E36" s="838"/>
      <c r="F36" s="838"/>
      <c r="G36" s="838"/>
      <c r="H36" s="839"/>
      <c r="I36" s="267"/>
      <c r="J36" s="268"/>
      <c r="K36" s="269">
        <f>VLOOKUP(A36,EQUIPOS!A6:D161,4,FALSE)</f>
        <v>110699.15739009528</v>
      </c>
      <c r="L36" s="270"/>
      <c r="M36" s="271">
        <v>2.5</v>
      </c>
      <c r="N36" s="272">
        <f>K36/M36</f>
        <v>44279.662956038112</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1082.6200000000001</v>
      </c>
    </row>
    <row r="43" spans="1:14" ht="15.75" thickBot="1">
      <c r="B43" s="824" t="s">
        <v>953</v>
      </c>
      <c r="C43" s="825"/>
      <c r="D43" s="825"/>
      <c r="E43" s="825"/>
      <c r="F43" s="825"/>
      <c r="G43" s="825"/>
      <c r="H43" s="825"/>
      <c r="I43" s="825"/>
      <c r="J43" s="825"/>
      <c r="K43" s="825"/>
      <c r="L43" s="825"/>
      <c r="M43" s="826"/>
      <c r="N43" s="99">
        <f>SUM(N36:N42)</f>
        <v>45362.282956038114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1304.5355247991029</v>
      </c>
      <c r="M59" s="829"/>
      <c r="N59" s="287">
        <f>K59*L59</f>
        <v>1304.5355247991029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1304.5355247991029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10826.2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57493.018480837214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11498.603696167444</v>
      </c>
      <c r="M83" s="859"/>
      <c r="N83" s="51"/>
    </row>
    <row r="84" spans="1:14">
      <c r="B84" s="89" t="s">
        <v>973</v>
      </c>
      <c r="C84" s="90"/>
      <c r="D84" s="90"/>
      <c r="E84" s="90"/>
      <c r="F84" s="90"/>
      <c r="G84" s="90"/>
      <c r="H84" s="90"/>
      <c r="I84" s="87"/>
      <c r="J84" s="88"/>
      <c r="K84" s="304">
        <v>0.05</v>
      </c>
      <c r="L84" s="858">
        <f>N78*K84</f>
        <v>2874.6509240418609</v>
      </c>
      <c r="M84" s="859"/>
      <c r="N84" s="51"/>
    </row>
    <row r="85" spans="1:14" ht="15.75" thickBot="1">
      <c r="B85" s="91" t="s">
        <v>974</v>
      </c>
      <c r="C85" s="92"/>
      <c r="D85" s="92"/>
      <c r="E85" s="92"/>
      <c r="F85" s="92"/>
      <c r="G85" s="92"/>
      <c r="H85" s="92"/>
      <c r="I85" s="93"/>
      <c r="J85" s="94"/>
      <c r="K85" s="305">
        <v>0.05</v>
      </c>
      <c r="L85" s="860">
        <f>N78*K85</f>
        <v>2874.6509240418609</v>
      </c>
      <c r="M85" s="861"/>
      <c r="N85" s="51"/>
    </row>
    <row r="86" spans="1:14" ht="15.75" thickBot="1">
      <c r="B86" s="824" t="s">
        <v>953</v>
      </c>
      <c r="C86" s="825"/>
      <c r="D86" s="825"/>
      <c r="E86" s="825"/>
      <c r="F86" s="825"/>
      <c r="G86" s="825"/>
      <c r="H86" s="825"/>
      <c r="I86" s="825"/>
      <c r="J86" s="825"/>
      <c r="K86" s="825"/>
      <c r="L86" s="825"/>
      <c r="M86" s="826"/>
      <c r="N86" s="52">
        <f>L83+L84+L85</f>
        <v>17247.905544251164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74740.924025088374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166048.19911201901</v>
      </c>
      <c r="L36" s="270"/>
      <c r="M36" s="271">
        <v>2.375</v>
      </c>
      <c r="N36" s="272">
        <f>K36/M36</f>
        <v>69915.03120506063</v>
      </c>
    </row>
    <row r="37" spans="1:14">
      <c r="A37" t="s">
        <v>180</v>
      </c>
      <c r="B37" s="837" t="str">
        <f>VLOOKUP(A37,EQUIPOS!A7:D154,3,FALSE)</f>
        <v>Compresor 120 HP, con martillo.</v>
      </c>
      <c r="C37" s="838"/>
      <c r="D37" s="838"/>
      <c r="E37" s="838"/>
      <c r="F37" s="838"/>
      <c r="G37" s="838"/>
      <c r="H37" s="839"/>
      <c r="I37" s="267"/>
      <c r="J37" s="268"/>
      <c r="K37" s="269">
        <f>VLOOKUP(A37,EQUIPOS!A7:D162,4,FALSE)</f>
        <v>110699.15739009528</v>
      </c>
      <c r="L37" s="270"/>
      <c r="M37" s="271">
        <v>2.375</v>
      </c>
      <c r="N37" s="272">
        <f>K37/M37</f>
        <v>46610.171532671695</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11685.609122904498</v>
      </c>
      <c r="L38" s="270"/>
      <c r="M38" s="271">
        <v>2.375</v>
      </c>
      <c r="N38" s="272">
        <f>K38/M38</f>
        <v>4920.2564728018942</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1416.2065453389896</v>
      </c>
    </row>
    <row r="43" spans="1:14" ht="15.75" thickBot="1">
      <c r="B43" s="824" t="s">
        <v>953</v>
      </c>
      <c r="C43" s="825"/>
      <c r="D43" s="825"/>
      <c r="E43" s="825"/>
      <c r="F43" s="825"/>
      <c r="G43" s="825"/>
      <c r="H43" s="825"/>
      <c r="I43" s="825"/>
      <c r="J43" s="825"/>
      <c r="K43" s="825"/>
      <c r="L43" s="825"/>
      <c r="M43" s="826"/>
      <c r="N43" s="99">
        <f>SUM(N36:N42)</f>
        <v>122861.66575587321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1304.5355247991029</v>
      </c>
      <c r="M59" s="829"/>
      <c r="N59" s="287">
        <f>K59*L59</f>
        <v>1304.5355247991029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1304.5355247991029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138328.2667340622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27665.65334681244</v>
      </c>
      <c r="M83" s="859"/>
      <c r="N83" s="51"/>
    </row>
    <row r="84" spans="1:14">
      <c r="B84" s="89" t="s">
        <v>973</v>
      </c>
      <c r="C84" s="90"/>
      <c r="D84" s="90"/>
      <c r="E84" s="90"/>
      <c r="F84" s="90"/>
      <c r="G84" s="90"/>
      <c r="H84" s="90"/>
      <c r="I84" s="87"/>
      <c r="J84" s="88"/>
      <c r="K84" s="304">
        <v>0.05</v>
      </c>
      <c r="L84" s="858">
        <f>N78*K84</f>
        <v>6916.41333670311</v>
      </c>
      <c r="M84" s="859"/>
      <c r="N84" s="51"/>
    </row>
    <row r="85" spans="1:14" ht="15.75" thickBot="1">
      <c r="B85" s="91" t="s">
        <v>974</v>
      </c>
      <c r="C85" s="92"/>
      <c r="D85" s="92"/>
      <c r="E85" s="92"/>
      <c r="F85" s="92"/>
      <c r="G85" s="92"/>
      <c r="H85" s="92"/>
      <c r="I85" s="93"/>
      <c r="J85" s="94"/>
      <c r="K85" s="305">
        <v>0.05</v>
      </c>
      <c r="L85" s="860">
        <f>N78*K85</f>
        <v>6916.41333670311</v>
      </c>
      <c r="M85" s="861"/>
      <c r="N85" s="51"/>
    </row>
    <row r="86" spans="1:14" ht="15.75" thickBot="1">
      <c r="B86" s="824" t="s">
        <v>953</v>
      </c>
      <c r="C86" s="825"/>
      <c r="D86" s="825"/>
      <c r="E86" s="825"/>
      <c r="F86" s="825"/>
      <c r="G86" s="825"/>
      <c r="H86" s="825"/>
      <c r="I86" s="825"/>
      <c r="J86" s="825"/>
      <c r="K86" s="825"/>
      <c r="L86" s="825"/>
      <c r="M86" s="826"/>
      <c r="N86" s="52">
        <f>L83+L84+L85</f>
        <v>41498.48002021866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179826.74675428087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215247.82461872805</v>
      </c>
      <c r="L36" s="270"/>
      <c r="M36" s="271">
        <v>2.5</v>
      </c>
      <c r="N36" s="272">
        <f>K36/M36</f>
        <v>86099.129847491218</v>
      </c>
    </row>
    <row r="37" spans="1:14">
      <c r="A37" t="s">
        <v>180</v>
      </c>
      <c r="B37" s="837" t="str">
        <f>VLOOKUP(A37,EQUIPOS!A7:D154,3,FALSE)</f>
        <v>Compresor 120 HP, con martillo.</v>
      </c>
      <c r="C37" s="838"/>
      <c r="D37" s="838"/>
      <c r="E37" s="838"/>
      <c r="F37" s="838"/>
      <c r="G37" s="838"/>
      <c r="H37" s="839"/>
      <c r="I37" s="267"/>
      <c r="J37" s="268"/>
      <c r="K37" s="269">
        <f>VLOOKUP(A37,EQUIPOS!A7:D162,4,FALSE)</f>
        <v>110699.15739009528</v>
      </c>
      <c r="L37" s="270"/>
      <c r="M37" s="271">
        <v>2.5</v>
      </c>
      <c r="N37" s="272">
        <f>K37/M37</f>
        <v>44279.662956038112</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11685.609122904498</v>
      </c>
      <c r="L38" s="270"/>
      <c r="M38" s="271">
        <v>2.5</v>
      </c>
      <c r="N38" s="272">
        <f>K38/M38</f>
        <v>4674.2436491617991</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269.07924361440797</v>
      </c>
    </row>
    <row r="43" spans="1:14" ht="15.75" thickBot="1">
      <c r="B43" s="824" t="s">
        <v>953</v>
      </c>
      <c r="C43" s="825"/>
      <c r="D43" s="825"/>
      <c r="E43" s="825"/>
      <c r="F43" s="825"/>
      <c r="G43" s="825"/>
      <c r="H43" s="825"/>
      <c r="I43" s="825"/>
      <c r="J43" s="825"/>
      <c r="K43" s="825"/>
      <c r="L43" s="825"/>
      <c r="M43" s="826"/>
      <c r="N43" s="99">
        <f>SUM(N36:N42)</f>
        <v>135322.11569630553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1304.5355247991029</v>
      </c>
      <c r="M59" s="829"/>
      <c r="N59" s="287">
        <f>K59*L59</f>
        <v>1304.5355247991029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1304.5355247991029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13453.962180720398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150080.61340182505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30016.12268036501</v>
      </c>
      <c r="M83" s="859"/>
      <c r="N83" s="51"/>
    </row>
    <row r="84" spans="1:14">
      <c r="B84" s="89" t="s">
        <v>973</v>
      </c>
      <c r="C84" s="90"/>
      <c r="D84" s="90"/>
      <c r="E84" s="90"/>
      <c r="F84" s="90"/>
      <c r="G84" s="90"/>
      <c r="H84" s="90"/>
      <c r="I84" s="87"/>
      <c r="J84" s="88"/>
      <c r="K84" s="304">
        <v>0.05</v>
      </c>
      <c r="L84" s="858">
        <f>N78*K84</f>
        <v>7504.0306700912524</v>
      </c>
      <c r="M84" s="859"/>
      <c r="N84" s="51"/>
    </row>
    <row r="85" spans="1:14" ht="15.75" thickBot="1">
      <c r="B85" s="91" t="s">
        <v>974</v>
      </c>
      <c r="C85" s="92"/>
      <c r="D85" s="92"/>
      <c r="E85" s="92"/>
      <c r="F85" s="92"/>
      <c r="G85" s="92"/>
      <c r="H85" s="92"/>
      <c r="I85" s="93"/>
      <c r="J85" s="94"/>
      <c r="K85" s="305">
        <v>0.05</v>
      </c>
      <c r="L85" s="860">
        <f>N78*K85</f>
        <v>7504.0306700912524</v>
      </c>
      <c r="M85" s="861"/>
      <c r="N85" s="51"/>
    </row>
    <row r="86" spans="1:14" ht="15.75" thickBot="1">
      <c r="B86" s="824" t="s">
        <v>953</v>
      </c>
      <c r="C86" s="825"/>
      <c r="D86" s="825"/>
      <c r="E86" s="825"/>
      <c r="F86" s="825"/>
      <c r="G86" s="825"/>
      <c r="H86" s="825"/>
      <c r="I86" s="825"/>
      <c r="J86" s="825"/>
      <c r="K86" s="825"/>
      <c r="L86" s="825"/>
      <c r="M86" s="826"/>
      <c r="N86" s="52">
        <f>L83+L84+L85</f>
        <v>45024.184020547516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195104.79742237256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215247.82461872805</v>
      </c>
      <c r="L36" s="270"/>
      <c r="M36" s="271">
        <v>2.5</v>
      </c>
      <c r="N36" s="272">
        <f>K36/M36</f>
        <v>86099.129847491218</v>
      </c>
    </row>
    <row r="37" spans="1:14">
      <c r="A37" t="s">
        <v>180</v>
      </c>
      <c r="B37" s="837" t="str">
        <f>VLOOKUP(A37,EQUIPOS!A7:D154,3,FALSE)</f>
        <v>Compresor 120 HP, con martillo.</v>
      </c>
      <c r="C37" s="838"/>
      <c r="D37" s="838"/>
      <c r="E37" s="838"/>
      <c r="F37" s="838"/>
      <c r="G37" s="838"/>
      <c r="H37" s="839"/>
      <c r="I37" s="267"/>
      <c r="J37" s="268"/>
      <c r="K37" s="269">
        <f>VLOOKUP(A37,EQUIPOS!A7:D162,4,FALSE)</f>
        <v>110699.15739009528</v>
      </c>
      <c r="L37" s="270"/>
      <c r="M37" s="271">
        <v>2.5</v>
      </c>
      <c r="N37" s="272">
        <f>K37/M37</f>
        <v>44279.662956038112</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11685.609122904498</v>
      </c>
      <c r="L38" s="270"/>
      <c r="M38" s="271">
        <v>2.5</v>
      </c>
      <c r="N38" s="272">
        <f>K38/M38</f>
        <v>4674.2436491617991</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214.948243614408</v>
      </c>
    </row>
    <row r="43" spans="1:14" ht="15.75" thickBot="1">
      <c r="B43" s="824" t="s">
        <v>953</v>
      </c>
      <c r="C43" s="825"/>
      <c r="D43" s="825"/>
      <c r="E43" s="825"/>
      <c r="F43" s="825"/>
      <c r="G43" s="825"/>
      <c r="H43" s="825"/>
      <c r="I43" s="825"/>
      <c r="J43" s="825"/>
      <c r="K43" s="825"/>
      <c r="L43" s="825"/>
      <c r="M43" s="826"/>
      <c r="N43" s="99">
        <f>SUM(N36:N42)</f>
        <v>135267.98469630553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28">
        <f>'900.2'!N78</f>
        <v>1304.5355247991029</v>
      </c>
      <c r="M59" s="829"/>
      <c r="N59" s="287">
        <f>K59*L59</f>
        <v>1826.3497347187438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1826.3497347187438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10747.412180720399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147841.74661174466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29568.349322348935</v>
      </c>
      <c r="M83" s="859"/>
      <c r="N83" s="51"/>
    </row>
    <row r="84" spans="1:14">
      <c r="B84" s="89" t="s">
        <v>973</v>
      </c>
      <c r="C84" s="90"/>
      <c r="D84" s="90"/>
      <c r="E84" s="90"/>
      <c r="F84" s="90"/>
      <c r="G84" s="90"/>
      <c r="H84" s="90"/>
      <c r="I84" s="87"/>
      <c r="J84" s="88"/>
      <c r="K84" s="304">
        <v>0.05</v>
      </c>
      <c r="L84" s="858">
        <f>N78*K84</f>
        <v>7392.0873305872337</v>
      </c>
      <c r="M84" s="859"/>
      <c r="N84" s="51"/>
    </row>
    <row r="85" spans="1:14" ht="15.75" thickBot="1">
      <c r="B85" s="91" t="s">
        <v>974</v>
      </c>
      <c r="C85" s="92"/>
      <c r="D85" s="92"/>
      <c r="E85" s="92"/>
      <c r="F85" s="92"/>
      <c r="G85" s="92"/>
      <c r="H85" s="92"/>
      <c r="I85" s="93"/>
      <c r="J85" s="94"/>
      <c r="K85" s="305">
        <v>0.05</v>
      </c>
      <c r="L85" s="860">
        <f>N78*K85</f>
        <v>7392.0873305872337</v>
      </c>
      <c r="M85" s="861"/>
      <c r="N85" s="51"/>
    </row>
    <row r="86" spans="1:14" ht="15.75" thickBot="1">
      <c r="B86" s="824" t="s">
        <v>953</v>
      </c>
      <c r="C86" s="825"/>
      <c r="D86" s="825"/>
      <c r="E86" s="825"/>
      <c r="F86" s="825"/>
      <c r="G86" s="825"/>
      <c r="H86" s="825"/>
      <c r="I86" s="825"/>
      <c r="J86" s="825"/>
      <c r="K86" s="825"/>
      <c r="L86" s="825"/>
      <c r="M86" s="826"/>
      <c r="N86" s="52">
        <f>L83+L84+L85</f>
        <v>44352.52398352341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192194.27059526806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166048.19911201901</v>
      </c>
      <c r="L36" s="270"/>
      <c r="M36" s="271">
        <v>22</v>
      </c>
      <c r="N36" s="272">
        <f>K36/M36</f>
        <v>7547.6454141826825</v>
      </c>
    </row>
    <row r="37" spans="1:14">
      <c r="A37" t="s">
        <v>180</v>
      </c>
      <c r="B37" s="837" t="str">
        <f>VLOOKUP(A37,EQUIPOS!A7:D154,3,FALSE)</f>
        <v>Compresor 120 HP, con martillo.</v>
      </c>
      <c r="C37" s="838"/>
      <c r="D37" s="838"/>
      <c r="E37" s="838"/>
      <c r="F37" s="838"/>
      <c r="G37" s="838"/>
      <c r="H37" s="839"/>
      <c r="I37" s="267"/>
      <c r="J37" s="268"/>
      <c r="K37" s="269">
        <f>VLOOKUP(A37,EQUIPOS!A7:D162,4,FALSE)</f>
        <v>110699.15739009528</v>
      </c>
      <c r="L37" s="270"/>
      <c r="M37" s="271">
        <v>22</v>
      </c>
      <c r="N37" s="272">
        <f>K37/M37</f>
        <v>5031.7798813679674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24.425936774364544</v>
      </c>
    </row>
    <row r="43" spans="1:14" ht="15.75" thickBot="1">
      <c r="B43" s="824" t="s">
        <v>953</v>
      </c>
      <c r="C43" s="825"/>
      <c r="D43" s="825"/>
      <c r="E43" s="825"/>
      <c r="F43" s="825"/>
      <c r="G43" s="825"/>
      <c r="H43" s="825"/>
      <c r="I43" s="825"/>
      <c r="J43" s="825"/>
      <c r="K43" s="825"/>
      <c r="L43" s="825"/>
      <c r="M43" s="826"/>
      <c r="N43" s="99">
        <f>SUM(N36:N42)</f>
        <v>12603.851232325014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28">
        <f>'900.2'!N78</f>
        <v>1304.5355247991029</v>
      </c>
      <c r="M59" s="829"/>
      <c r="N59" s="287">
        <f>K59*L59</f>
        <v>547.90492041562322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547.90492041562322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1221.2968387182273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14373.052991458866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2874.6105982917734</v>
      </c>
      <c r="M83" s="859"/>
      <c r="N83" s="51"/>
    </row>
    <row r="84" spans="1:14">
      <c r="B84" s="89" t="s">
        <v>973</v>
      </c>
      <c r="C84" s="90"/>
      <c r="D84" s="90"/>
      <c r="E84" s="90"/>
      <c r="F84" s="90"/>
      <c r="G84" s="90"/>
      <c r="H84" s="90"/>
      <c r="I84" s="87"/>
      <c r="J84" s="88"/>
      <c r="K84" s="304">
        <v>0.05</v>
      </c>
      <c r="L84" s="858">
        <f>N78*K84</f>
        <v>718.65264957294335</v>
      </c>
      <c r="M84" s="859"/>
      <c r="N84" s="51"/>
    </row>
    <row r="85" spans="1:14" ht="15.75" thickBot="1">
      <c r="B85" s="91" t="s">
        <v>974</v>
      </c>
      <c r="C85" s="92"/>
      <c r="D85" s="92"/>
      <c r="E85" s="92"/>
      <c r="F85" s="92"/>
      <c r="G85" s="92"/>
      <c r="H85" s="92"/>
      <c r="I85" s="93"/>
      <c r="J85" s="94"/>
      <c r="K85" s="305">
        <v>0.05</v>
      </c>
      <c r="L85" s="860">
        <f>N78*K85</f>
        <v>718.65264957294335</v>
      </c>
      <c r="M85" s="861"/>
      <c r="N85" s="51"/>
    </row>
    <row r="86" spans="1:14" ht="15.75" thickBot="1">
      <c r="B86" s="824" t="s">
        <v>953</v>
      </c>
      <c r="C86" s="825"/>
      <c r="D86" s="825"/>
      <c r="E86" s="825"/>
      <c r="F86" s="825"/>
      <c r="G86" s="825"/>
      <c r="H86" s="825"/>
      <c r="I86" s="825"/>
      <c r="J86" s="825"/>
      <c r="K86" s="825"/>
      <c r="L86" s="825"/>
      <c r="M86" s="826"/>
      <c r="N86" s="52">
        <f>L83+L84+L85</f>
        <v>4311.9158974376596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18684.968888896525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166048.19911201901</v>
      </c>
      <c r="L36" s="270"/>
      <c r="M36" s="271">
        <v>22</v>
      </c>
      <c r="N36" s="272">
        <f>K36/M36</f>
        <v>7547.6454141826825</v>
      </c>
    </row>
    <row r="37" spans="1:14">
      <c r="A37" t="s">
        <v>180</v>
      </c>
      <c r="B37" s="837" t="str">
        <f>VLOOKUP(A37,EQUIPOS!A7:D154,3,FALSE)</f>
        <v>Compresor 120 HP, con martillo.</v>
      </c>
      <c r="C37" s="838"/>
      <c r="D37" s="838"/>
      <c r="E37" s="838"/>
      <c r="F37" s="838"/>
      <c r="G37" s="838"/>
      <c r="H37" s="839"/>
      <c r="I37" s="267"/>
      <c r="J37" s="268"/>
      <c r="K37" s="269">
        <f>VLOOKUP(A37,EQUIPOS!A7:D162,4,FALSE)</f>
        <v>110699.15739009528</v>
      </c>
      <c r="L37" s="270"/>
      <c r="M37" s="271">
        <v>22</v>
      </c>
      <c r="N37" s="272">
        <f>K37/M37</f>
        <v>5031.7798813679674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24.425936774364544</v>
      </c>
    </row>
    <row r="43" spans="1:14" ht="15.75" thickBot="1">
      <c r="B43" s="824" t="s">
        <v>953</v>
      </c>
      <c r="C43" s="825"/>
      <c r="D43" s="825"/>
      <c r="E43" s="825"/>
      <c r="F43" s="825"/>
      <c r="G43" s="825"/>
      <c r="H43" s="825"/>
      <c r="I43" s="825"/>
      <c r="J43" s="825"/>
      <c r="K43" s="825"/>
      <c r="L43" s="825"/>
      <c r="M43" s="826"/>
      <c r="N43" s="99">
        <f>SUM(N36:N42)</f>
        <v>12603.851232325014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28">
        <f>'900.2'!N78</f>
        <v>1304.5355247991029</v>
      </c>
      <c r="M59" s="829"/>
      <c r="N59" s="287">
        <f>K59*L59</f>
        <v>273.95246020781161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273.95246020781161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1221.2968387182273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14099.100531251053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2819.8201062502108</v>
      </c>
      <c r="M83" s="859"/>
      <c r="N83" s="51"/>
    </row>
    <row r="84" spans="1:14">
      <c r="B84" s="89" t="s">
        <v>973</v>
      </c>
      <c r="C84" s="90"/>
      <c r="D84" s="90"/>
      <c r="E84" s="90"/>
      <c r="F84" s="90"/>
      <c r="G84" s="90"/>
      <c r="H84" s="90"/>
      <c r="I84" s="87"/>
      <c r="J84" s="88"/>
      <c r="K84" s="304">
        <v>0.05</v>
      </c>
      <c r="L84" s="858">
        <f>N78*K84</f>
        <v>704.95502656255269</v>
      </c>
      <c r="M84" s="859"/>
      <c r="N84" s="51"/>
    </row>
    <row r="85" spans="1:14" ht="15.75" thickBot="1">
      <c r="B85" s="91" t="s">
        <v>974</v>
      </c>
      <c r="C85" s="92"/>
      <c r="D85" s="92"/>
      <c r="E85" s="92"/>
      <c r="F85" s="92"/>
      <c r="G85" s="92"/>
      <c r="H85" s="92"/>
      <c r="I85" s="93"/>
      <c r="J85" s="94"/>
      <c r="K85" s="305">
        <v>0.05</v>
      </c>
      <c r="L85" s="860">
        <f>N78*K85</f>
        <v>704.95502656255269</v>
      </c>
      <c r="M85" s="861"/>
      <c r="N85" s="51"/>
    </row>
    <row r="86" spans="1:14" ht="15.75" thickBot="1">
      <c r="B86" s="824" t="s">
        <v>953</v>
      </c>
      <c r="C86" s="825"/>
      <c r="D86" s="825"/>
      <c r="E86" s="825"/>
      <c r="F86" s="825"/>
      <c r="G86" s="825"/>
      <c r="H86" s="825"/>
      <c r="I86" s="825"/>
      <c r="J86" s="825"/>
      <c r="K86" s="825"/>
      <c r="L86" s="825"/>
      <c r="M86" s="826"/>
      <c r="N86" s="52">
        <f>L83+L84+L85</f>
        <v>4229.7301593753164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18328.830690626368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180</v>
      </c>
      <c r="B36" s="837" t="str">
        <f>VLOOKUP(A36,EQUIPOS!A6:D154,3,FALSE)</f>
        <v>Compresor 120 HP, con martillo.</v>
      </c>
      <c r="C36" s="838"/>
      <c r="D36" s="838"/>
      <c r="E36" s="838"/>
      <c r="F36" s="838"/>
      <c r="G36" s="838"/>
      <c r="H36" s="839"/>
      <c r="I36" s="267"/>
      <c r="J36" s="268"/>
      <c r="K36" s="269">
        <f>VLOOKUP(A36,EQUIPOS!A6:D161,4,FALSE)</f>
        <v>110699.15739009528</v>
      </c>
      <c r="L36" s="270"/>
      <c r="M36" s="271">
        <v>20</v>
      </c>
      <c r="N36" s="272">
        <f>K36/M36</f>
        <v>5534.9578695047639</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67.663750000000007</v>
      </c>
    </row>
    <row r="43" spans="1:14" ht="15.75" thickBot="1">
      <c r="B43" s="824" t="s">
        <v>953</v>
      </c>
      <c r="C43" s="825"/>
      <c r="D43" s="825"/>
      <c r="E43" s="825"/>
      <c r="F43" s="825"/>
      <c r="G43" s="825"/>
      <c r="H43" s="825"/>
      <c r="I43" s="825"/>
      <c r="J43" s="825"/>
      <c r="K43" s="825"/>
      <c r="L43" s="825"/>
      <c r="M43" s="826"/>
      <c r="N43" s="99">
        <f>SUM(N36:N42)</f>
        <v>5602.6216195047637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28">
        <f>'900.2'!N78</f>
        <v>1304.5355247991029</v>
      </c>
      <c r="M59" s="829"/>
      <c r="N59" s="287">
        <f>K59*L59</f>
        <v>104.36284198392823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104.36284198392823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676.63750000000005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6383.6219614886913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1276.7243922977384</v>
      </c>
      <c r="M83" s="859"/>
      <c r="N83" s="51"/>
    </row>
    <row r="84" spans="1:14">
      <c r="B84" s="89" t="s">
        <v>973</v>
      </c>
      <c r="C84" s="90"/>
      <c r="D84" s="90"/>
      <c r="E84" s="90"/>
      <c r="F84" s="90"/>
      <c r="G84" s="90"/>
      <c r="H84" s="90"/>
      <c r="I84" s="87"/>
      <c r="J84" s="88"/>
      <c r="K84" s="304">
        <v>0.05</v>
      </c>
      <c r="L84" s="858">
        <f>N78*K84</f>
        <v>319.1810980744346</v>
      </c>
      <c r="M84" s="859"/>
      <c r="N84" s="51"/>
    </row>
    <row r="85" spans="1:14" ht="15.75" thickBot="1">
      <c r="B85" s="91" t="s">
        <v>974</v>
      </c>
      <c r="C85" s="92"/>
      <c r="D85" s="92"/>
      <c r="E85" s="92"/>
      <c r="F85" s="92"/>
      <c r="G85" s="92"/>
      <c r="H85" s="92"/>
      <c r="I85" s="93"/>
      <c r="J85" s="94"/>
      <c r="K85" s="305">
        <v>0.05</v>
      </c>
      <c r="L85" s="860">
        <f>N78*K85</f>
        <v>319.1810980744346</v>
      </c>
      <c r="M85" s="861"/>
      <c r="N85" s="51"/>
    </row>
    <row r="86" spans="1:14" ht="15.75" thickBot="1">
      <c r="B86" s="824" t="s">
        <v>953</v>
      </c>
      <c r="C86" s="825"/>
      <c r="D86" s="825"/>
      <c r="E86" s="825"/>
      <c r="F86" s="825"/>
      <c r="G86" s="825"/>
      <c r="H86" s="825"/>
      <c r="I86" s="825"/>
      <c r="J86" s="825"/>
      <c r="K86" s="825"/>
      <c r="L86" s="825"/>
      <c r="M86" s="826"/>
      <c r="N86" s="52">
        <f>L83+L84+L85</f>
        <v>1915.0865884466077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8298.7085499352997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195</v>
      </c>
      <c r="B36" s="837" t="str">
        <f>VLOOKUP(A36,EQUIPOS!A6:D154,3,FALSE)</f>
        <v xml:space="preserve">Equipo de oxicorte, Capacidad de corte: hasta 6´´ (152mm) </v>
      </c>
      <c r="C36" s="838"/>
      <c r="D36" s="838"/>
      <c r="E36" s="838"/>
      <c r="F36" s="838"/>
      <c r="G36" s="838"/>
      <c r="H36" s="839"/>
      <c r="I36" s="267"/>
      <c r="J36" s="268"/>
      <c r="K36" s="269">
        <f>VLOOKUP(A36,EQUIPOS!A6:D161,4,FALSE)</f>
        <v>11685.609122904498</v>
      </c>
      <c r="L36" s="270"/>
      <c r="M36" s="271">
        <v>321</v>
      </c>
      <c r="N36" s="272">
        <f>K36/M36</f>
        <v>36.403766738020245</v>
      </c>
    </row>
    <row r="37" spans="1:14">
      <c r="A37" t="s">
        <v>248</v>
      </c>
      <c r="B37" s="837" t="str">
        <f>VLOOKUP(A37,EQUIPOS!A7:D154,3,FALSE)</f>
        <v>Grúa telescópica de 50 Ton.</v>
      </c>
      <c r="C37" s="838"/>
      <c r="D37" s="838"/>
      <c r="E37" s="838"/>
      <c r="F37" s="838"/>
      <c r="G37" s="838"/>
      <c r="H37" s="839"/>
      <c r="I37" s="267"/>
      <c r="J37" s="268"/>
      <c r="K37" s="269">
        <f>VLOOKUP(A37,EQUIPOS!A7:D162,4,FALSE)</f>
        <v>259526.62841776788</v>
      </c>
      <c r="L37" s="270"/>
      <c r="M37" s="271">
        <v>321</v>
      </c>
      <c r="N37" s="272">
        <f>K37/M37</f>
        <v>808.49416952575666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16.863239875389407</v>
      </c>
    </row>
    <row r="43" spans="1:14" ht="15.75" thickBot="1">
      <c r="B43" s="824" t="s">
        <v>953</v>
      </c>
      <c r="C43" s="825"/>
      <c r="D43" s="825"/>
      <c r="E43" s="825"/>
      <c r="F43" s="825"/>
      <c r="G43" s="825"/>
      <c r="H43" s="825"/>
      <c r="I43" s="825"/>
      <c r="J43" s="825"/>
      <c r="K43" s="825"/>
      <c r="L43" s="825"/>
      <c r="M43" s="826"/>
      <c r="N43" s="99">
        <f>SUM(N36:N42)</f>
        <v>861.76117613916631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28">
        <f>VLOOKUP(A59,TRANSPORTE!A5:D120,4,FALSE)</f>
        <v>0.45778255518152761</v>
      </c>
      <c r="M59" s="829"/>
      <c r="N59" s="287">
        <f>K59*L59</f>
        <v>0.45778255518152761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0.45778255518152761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168.63239875389408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1030.851357448242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206.1702714896484</v>
      </c>
      <c r="M83" s="859"/>
      <c r="N83" s="51"/>
    </row>
    <row r="84" spans="1:14">
      <c r="B84" s="89" t="s">
        <v>973</v>
      </c>
      <c r="C84" s="90"/>
      <c r="D84" s="90"/>
      <c r="E84" s="90"/>
      <c r="F84" s="90"/>
      <c r="G84" s="90"/>
      <c r="H84" s="90"/>
      <c r="I84" s="87"/>
      <c r="J84" s="88"/>
      <c r="K84" s="304">
        <v>0.05</v>
      </c>
      <c r="L84" s="858">
        <f>N78*K84</f>
        <v>51.5425678724121</v>
      </c>
      <c r="M84" s="859"/>
      <c r="N84" s="51"/>
    </row>
    <row r="85" spans="1:14" ht="15.75" thickBot="1">
      <c r="B85" s="91" t="s">
        <v>974</v>
      </c>
      <c r="C85" s="92"/>
      <c r="D85" s="92"/>
      <c r="E85" s="92"/>
      <c r="F85" s="92"/>
      <c r="G85" s="92"/>
      <c r="H85" s="92"/>
      <c r="I85" s="93"/>
      <c r="J85" s="94"/>
      <c r="K85" s="305">
        <v>0.05</v>
      </c>
      <c r="L85" s="860">
        <f>N78*K85</f>
        <v>51.5425678724121</v>
      </c>
      <c r="M85" s="861"/>
      <c r="N85" s="51"/>
    </row>
    <row r="86" spans="1:14" ht="15.75" thickBot="1">
      <c r="B86" s="824" t="s">
        <v>953</v>
      </c>
      <c r="C86" s="825"/>
      <c r="D86" s="825"/>
      <c r="E86" s="825"/>
      <c r="F86" s="825"/>
      <c r="G86" s="825"/>
      <c r="H86" s="825"/>
      <c r="I86" s="825"/>
      <c r="J86" s="825"/>
      <c r="K86" s="825"/>
      <c r="L86" s="825"/>
      <c r="M86" s="826"/>
      <c r="N86" s="52">
        <f>L83+L84+L85</f>
        <v>309.25540723447261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1340.1067646827146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273</v>
      </c>
      <c r="B36" s="837" t="str">
        <f>VLOOKUP(A36,EQUIPOS!A6:D154,3,FALSE)</f>
        <v>Motosierra, 93.6 cm3 - 7.1 HP, 45-90 cm - 7.9 kg</v>
      </c>
      <c r="C36" s="838"/>
      <c r="D36" s="838"/>
      <c r="E36" s="838"/>
      <c r="F36" s="838"/>
      <c r="G36" s="838"/>
      <c r="H36" s="839"/>
      <c r="I36" s="267"/>
      <c r="J36" s="268"/>
      <c r="K36" s="269">
        <f>VLOOKUP(A36,EQUIPOS!A6:D161,4,FALSE)</f>
        <v>7554.1379074083479</v>
      </c>
      <c r="L36" s="270"/>
      <c r="M36" s="271">
        <v>3</v>
      </c>
      <c r="N36" s="272">
        <f>K36/M36</f>
        <v>2518.0459691361161</v>
      </c>
    </row>
    <row r="37" spans="1:14">
      <c r="A37" s="205" t="s">
        <v>312</v>
      </c>
      <c r="B37" s="837" t="str">
        <f>VLOOKUP(A37,EQUIPOS!A7:D154,3,FALSE)</f>
        <v>Retroexcavadora sobre oruga, potencia 138 HP, balde de 1,5 m3.</v>
      </c>
      <c r="C37" s="838"/>
      <c r="D37" s="838"/>
      <c r="E37" s="838"/>
      <c r="F37" s="838"/>
      <c r="G37" s="838"/>
      <c r="H37" s="839"/>
      <c r="I37" s="267"/>
      <c r="J37" s="268"/>
      <c r="K37" s="269">
        <f>VLOOKUP(A37,EQUIPOS!A7:D162,4,FALSE)</f>
        <v>215247.82461872805</v>
      </c>
      <c r="L37" s="270"/>
      <c r="M37" s="271">
        <v>3</v>
      </c>
      <c r="N37" s="272">
        <f>K37/M37</f>
        <v>71749.274872909344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673.35467419668339</v>
      </c>
    </row>
    <row r="43" spans="1:14" ht="15.75" thickBot="1">
      <c r="B43" s="824" t="s">
        <v>953</v>
      </c>
      <c r="C43" s="825"/>
      <c r="D43" s="825"/>
      <c r="E43" s="825"/>
      <c r="F43" s="825"/>
      <c r="G43" s="825"/>
      <c r="H43" s="825"/>
      <c r="I43" s="825"/>
      <c r="J43" s="825"/>
      <c r="K43" s="825"/>
      <c r="L43" s="825"/>
      <c r="M43" s="826"/>
      <c r="N43" s="99">
        <f>SUM(N36:N42)</f>
        <v>74940.675516242147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28">
        <f>VLOOKUP(A59,TRANSPORTE!A5:D94,4,FALSE)</f>
        <v>1310.8700129498243</v>
      </c>
      <c r="M59" s="829"/>
      <c r="N59" s="287">
        <f>K59*L59</f>
        <v>7865.2200776989457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7865.2200776989457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13467.093483933666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96272.989077874765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19254.597815574954</v>
      </c>
      <c r="M83" s="859"/>
      <c r="N83" s="51"/>
    </row>
    <row r="84" spans="1:14">
      <c r="B84" s="89" t="s">
        <v>973</v>
      </c>
      <c r="C84" s="90"/>
      <c r="D84" s="90"/>
      <c r="E84" s="90"/>
      <c r="F84" s="90"/>
      <c r="G84" s="90"/>
      <c r="H84" s="90"/>
      <c r="I84" s="87"/>
      <c r="J84" s="88"/>
      <c r="K84" s="304">
        <v>0.05</v>
      </c>
      <c r="L84" s="858">
        <f>N78*K84</f>
        <v>4813.6494538937386</v>
      </c>
      <c r="M84" s="859"/>
      <c r="N84" s="51"/>
    </row>
    <row r="85" spans="1:14" ht="15.75" thickBot="1">
      <c r="B85" s="91" t="s">
        <v>974</v>
      </c>
      <c r="C85" s="92"/>
      <c r="D85" s="92"/>
      <c r="E85" s="92"/>
      <c r="F85" s="92"/>
      <c r="G85" s="92"/>
      <c r="H85" s="92"/>
      <c r="I85" s="93"/>
      <c r="J85" s="94"/>
      <c r="K85" s="305">
        <v>0.05</v>
      </c>
      <c r="L85" s="860">
        <f>N78*K85</f>
        <v>4813.6494538937386</v>
      </c>
      <c r="M85" s="861"/>
      <c r="N85" s="51"/>
    </row>
    <row r="86" spans="1:14" ht="15.75" thickBot="1">
      <c r="B86" s="824" t="s">
        <v>953</v>
      </c>
      <c r="C86" s="825"/>
      <c r="D86" s="825"/>
      <c r="E86" s="825"/>
      <c r="F86" s="825"/>
      <c r="G86" s="825"/>
      <c r="H86" s="825"/>
      <c r="I86" s="825"/>
      <c r="J86" s="825"/>
      <c r="K86" s="825"/>
      <c r="L86" s="825"/>
      <c r="M86" s="826"/>
      <c r="N86" s="52">
        <f>L83+L84+L85</f>
        <v>28881.896723362435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125154.88580123719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7.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195</v>
      </c>
      <c r="B36" s="837" t="str">
        <f>VLOOKUP(A36,EQUIPOS!A6:D154,3,FALSE)</f>
        <v xml:space="preserve">Equipo de oxicorte, Capacidad de corte: hasta 6´´ (152mm) </v>
      </c>
      <c r="C36" s="838"/>
      <c r="D36" s="838"/>
      <c r="E36" s="838"/>
      <c r="F36" s="838"/>
      <c r="G36" s="838"/>
      <c r="H36" s="839"/>
      <c r="I36" s="267"/>
      <c r="J36" s="268"/>
      <c r="K36" s="269">
        <f>VLOOKUP(A36,EQUIPOS!A6:D161,4,FALSE)</f>
        <v>11685.609122904498</v>
      </c>
      <c r="L36" s="270"/>
      <c r="M36" s="271">
        <v>4</v>
      </c>
      <c r="N36" s="272">
        <f>K36/M36</f>
        <v>2921.4022807261244</v>
      </c>
    </row>
    <row r="37" spans="1:14">
      <c r="A37" s="108" t="s">
        <v>248</v>
      </c>
      <c r="B37" s="837" t="str">
        <f>VLOOKUP(A37,EQUIPOS!A7:D154,3,FALSE)</f>
        <v>Grúa telescópica de 50 Ton.</v>
      </c>
      <c r="C37" s="838"/>
      <c r="D37" s="838"/>
      <c r="E37" s="838"/>
      <c r="F37" s="838"/>
      <c r="G37" s="838"/>
      <c r="H37" s="839"/>
      <c r="I37" s="267"/>
      <c r="J37" s="268"/>
      <c r="K37" s="269">
        <f>VLOOKUP(A37,EQUIPOS!A7:D162,4,FALSE)</f>
        <v>259526.62841776788</v>
      </c>
      <c r="L37" s="270"/>
      <c r="M37" s="271">
        <v>4</v>
      </c>
      <c r="N37" s="272">
        <f>K37/M37</f>
        <v>64881.657104441969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1010.0320112950249</v>
      </c>
    </row>
    <row r="43" spans="1:14" ht="15.75" thickBot="1">
      <c r="B43" s="824" t="s">
        <v>953</v>
      </c>
      <c r="C43" s="825"/>
      <c r="D43" s="825"/>
      <c r="E43" s="825"/>
      <c r="F43" s="825"/>
      <c r="G43" s="825"/>
      <c r="H43" s="825"/>
      <c r="I43" s="825"/>
      <c r="J43" s="825"/>
      <c r="K43" s="825"/>
      <c r="L43" s="825"/>
      <c r="M43" s="826"/>
      <c r="N43" s="99">
        <f>SUM(N36:N42)</f>
        <v>68813.091396463118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28">
        <f>VLOOKUP(A59,TRANSPORTE!A5:D117,4,FALSE)</f>
        <v>0.45778255518152761</v>
      </c>
      <c r="M59" s="829"/>
      <c r="N59" s="287">
        <f>K59*L59</f>
        <v>0.45778255518152761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0.45778255518152761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78913.869291968556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15782.773858393712</v>
      </c>
      <c r="M83" s="859"/>
      <c r="N83" s="51"/>
    </row>
    <row r="84" spans="1:14">
      <c r="B84" s="89" t="s">
        <v>973</v>
      </c>
      <c r="C84" s="90"/>
      <c r="D84" s="90"/>
      <c r="E84" s="90"/>
      <c r="F84" s="90"/>
      <c r="G84" s="90"/>
      <c r="H84" s="90"/>
      <c r="I84" s="87"/>
      <c r="J84" s="88"/>
      <c r="K84" s="304">
        <v>0.05</v>
      </c>
      <c r="L84" s="858">
        <f>N78*K84</f>
        <v>3945.6934645984279</v>
      </c>
      <c r="M84" s="859"/>
      <c r="N84" s="51"/>
    </row>
    <row r="85" spans="1:14" ht="15.75" thickBot="1">
      <c r="B85" s="91" t="s">
        <v>974</v>
      </c>
      <c r="C85" s="92"/>
      <c r="D85" s="92"/>
      <c r="E85" s="92"/>
      <c r="F85" s="92"/>
      <c r="G85" s="92"/>
      <c r="H85" s="92"/>
      <c r="I85" s="93"/>
      <c r="J85" s="94"/>
      <c r="K85" s="305">
        <v>0.05</v>
      </c>
      <c r="L85" s="860">
        <f>N78*K85</f>
        <v>3945.6934645984279</v>
      </c>
      <c r="M85" s="861"/>
      <c r="N85" s="51"/>
    </row>
    <row r="86" spans="1:14" ht="15.75" thickBot="1">
      <c r="B86" s="824" t="s">
        <v>953</v>
      </c>
      <c r="C86" s="825"/>
      <c r="D86" s="825"/>
      <c r="E86" s="825"/>
      <c r="F86" s="825"/>
      <c r="G86" s="825"/>
      <c r="H86" s="825"/>
      <c r="I86" s="825"/>
      <c r="J86" s="825"/>
      <c r="K86" s="825"/>
      <c r="L86" s="825"/>
      <c r="M86" s="826"/>
      <c r="N86" s="52">
        <f>L83+L84+L85</f>
        <v>23674.160787590568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102588.03007955913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307</v>
      </c>
      <c r="B36" s="837" t="str">
        <f>VLOOKUP(A36,EQUIPOS!A6:D154,3,FALSE)</f>
        <v>Retroexcavadora, Potencia en el Volante 78 HP 2200 RPM</v>
      </c>
      <c r="C36" s="838"/>
      <c r="D36" s="838"/>
      <c r="E36" s="838"/>
      <c r="F36" s="838"/>
      <c r="G36" s="838"/>
      <c r="H36" s="839"/>
      <c r="I36" s="267"/>
      <c r="J36" s="268"/>
      <c r="K36" s="269">
        <f>VLOOKUP(A36,EQUIPOS!A6:D161,4,FALSE)</f>
        <v>116848.57360530998</v>
      </c>
      <c r="L36" s="270"/>
      <c r="M36" s="271">
        <v>5</v>
      </c>
      <c r="N36" s="272">
        <f>K36/M36</f>
        <v>23369.714721061995</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107.474121807204</v>
      </c>
    </row>
    <row r="43" spans="1:14" ht="15.75" thickBot="1">
      <c r="B43" s="824" t="s">
        <v>953</v>
      </c>
      <c r="C43" s="825"/>
      <c r="D43" s="825"/>
      <c r="E43" s="825"/>
      <c r="F43" s="825"/>
      <c r="G43" s="825"/>
      <c r="H43" s="825"/>
      <c r="I43" s="825"/>
      <c r="J43" s="825"/>
      <c r="K43" s="825"/>
      <c r="L43" s="825"/>
      <c r="M43" s="826"/>
      <c r="N43" s="99">
        <f>SUM(N36:N42)</f>
        <v>23477.1888428692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28">
        <f>VLOOKUP(A59,TRANSPORTE!A5:D94,4,FALSE)</f>
        <v>1310.8700129498243</v>
      </c>
      <c r="M59" s="829"/>
      <c r="N59" s="287">
        <f>K59*L59</f>
        <v>920.23074909077661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920.23074909077661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5373.7060903601996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29771.125682320177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5954.225136464036</v>
      </c>
      <c r="M83" s="859"/>
      <c r="N83" s="51"/>
    </row>
    <row r="84" spans="1:14">
      <c r="B84" s="89" t="s">
        <v>973</v>
      </c>
      <c r="C84" s="90"/>
      <c r="D84" s="90"/>
      <c r="E84" s="90"/>
      <c r="F84" s="90"/>
      <c r="G84" s="90"/>
      <c r="H84" s="90"/>
      <c r="I84" s="87"/>
      <c r="J84" s="88"/>
      <c r="K84" s="304">
        <v>0.05</v>
      </c>
      <c r="L84" s="858">
        <f>N78*K84</f>
        <v>1488.556284116009</v>
      </c>
      <c r="M84" s="859"/>
      <c r="N84" s="51"/>
    </row>
    <row r="85" spans="1:14" ht="15.75" thickBot="1">
      <c r="B85" s="91" t="s">
        <v>974</v>
      </c>
      <c r="C85" s="92"/>
      <c r="D85" s="92"/>
      <c r="E85" s="92"/>
      <c r="F85" s="92"/>
      <c r="G85" s="92"/>
      <c r="H85" s="92"/>
      <c r="I85" s="93"/>
      <c r="J85" s="94"/>
      <c r="K85" s="305">
        <v>0.05</v>
      </c>
      <c r="L85" s="860">
        <f>N78*K85</f>
        <v>1488.556284116009</v>
      </c>
      <c r="M85" s="861"/>
      <c r="N85" s="51"/>
    </row>
    <row r="86" spans="1:14" ht="15.75" thickBot="1">
      <c r="B86" s="824" t="s">
        <v>953</v>
      </c>
      <c r="C86" s="825"/>
      <c r="D86" s="825"/>
      <c r="E86" s="825"/>
      <c r="F86" s="825"/>
      <c r="G86" s="825"/>
      <c r="H86" s="825"/>
      <c r="I86" s="825"/>
      <c r="J86" s="825"/>
      <c r="K86" s="825"/>
      <c r="L86" s="825"/>
      <c r="M86" s="826"/>
      <c r="N86" s="52">
        <f>L83+L84+L85</f>
        <v>8931.3377046960541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38702.463387016229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307</v>
      </c>
      <c r="B36" s="837" t="str">
        <f>VLOOKUP(A36,EQUIPOS!A6:D154,3,FALSE)</f>
        <v>Retroexcavadora, Potencia en el Volante 78 HP 2200 RPM</v>
      </c>
      <c r="C36" s="838"/>
      <c r="D36" s="838"/>
      <c r="E36" s="838"/>
      <c r="F36" s="838"/>
      <c r="G36" s="838"/>
      <c r="H36" s="839"/>
      <c r="I36" s="267"/>
      <c r="J36" s="268"/>
      <c r="K36" s="269">
        <f>VLOOKUP(A36,EQUIPOS!A6:D161,4,FALSE)</f>
        <v>116848.57360530998</v>
      </c>
      <c r="L36" s="270"/>
      <c r="M36" s="271">
        <v>4</v>
      </c>
      <c r="N36" s="272">
        <f>K36/M36</f>
        <v>29212.143401327496</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67.663750000000007</v>
      </c>
    </row>
    <row r="43" spans="1:14" ht="15.75" thickBot="1">
      <c r="B43" s="824" t="s">
        <v>953</v>
      </c>
      <c r="C43" s="825"/>
      <c r="D43" s="825"/>
      <c r="E43" s="825"/>
      <c r="F43" s="825"/>
      <c r="G43" s="825"/>
      <c r="H43" s="825"/>
      <c r="I43" s="825"/>
      <c r="J43" s="825"/>
      <c r="K43" s="825"/>
      <c r="L43" s="825"/>
      <c r="M43" s="826"/>
      <c r="N43" s="99">
        <f>SUM(N36:N42)</f>
        <v>29279.807151327495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28">
        <f>VLOOKUP(A59,TRANSPORTE!A5:D94,4,FALSE)</f>
        <v>1310.8700129498243</v>
      </c>
      <c r="M59" s="829"/>
      <c r="N59" s="287">
        <f>K59*L59</f>
        <v>3971.9361392379674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3971.9361392379674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3383.1875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36634.930790565464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7326.9861581130936</v>
      </c>
      <c r="M83" s="859"/>
      <c r="N83" s="51"/>
    </row>
    <row r="84" spans="1:14">
      <c r="B84" s="89" t="s">
        <v>973</v>
      </c>
      <c r="C84" s="90"/>
      <c r="D84" s="90"/>
      <c r="E84" s="90"/>
      <c r="F84" s="90"/>
      <c r="G84" s="90"/>
      <c r="H84" s="90"/>
      <c r="I84" s="87"/>
      <c r="J84" s="88"/>
      <c r="K84" s="304">
        <v>0.05</v>
      </c>
      <c r="L84" s="858">
        <f>N78*K84</f>
        <v>1831.7465395282734</v>
      </c>
      <c r="M84" s="859"/>
      <c r="N84" s="51"/>
    </row>
    <row r="85" spans="1:14" ht="15.75" thickBot="1">
      <c r="B85" s="91" t="s">
        <v>974</v>
      </c>
      <c r="C85" s="92"/>
      <c r="D85" s="92"/>
      <c r="E85" s="92"/>
      <c r="F85" s="92"/>
      <c r="G85" s="92"/>
      <c r="H85" s="92"/>
      <c r="I85" s="93"/>
      <c r="J85" s="94"/>
      <c r="K85" s="305">
        <v>0.05</v>
      </c>
      <c r="L85" s="860">
        <f>N78*K85</f>
        <v>1831.7465395282734</v>
      </c>
      <c r="M85" s="861"/>
      <c r="N85" s="51"/>
    </row>
    <row r="86" spans="1:14" ht="15.75" thickBot="1">
      <c r="B86" s="824" t="s">
        <v>953</v>
      </c>
      <c r="C86" s="825"/>
      <c r="D86" s="825"/>
      <c r="E86" s="825"/>
      <c r="F86" s="825"/>
      <c r="G86" s="825"/>
      <c r="H86" s="825"/>
      <c r="I86" s="825"/>
      <c r="J86" s="825"/>
      <c r="K86" s="825"/>
      <c r="L86" s="825"/>
      <c r="M86" s="826"/>
      <c r="N86" s="52">
        <f>L83+L84+L85</f>
        <v>10990.479237169642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47625.41002773511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c r="B36" s="837"/>
      <c r="C36" s="838"/>
      <c r="D36" s="838"/>
      <c r="E36" s="838"/>
      <c r="F36" s="838"/>
      <c r="G36" s="838"/>
      <c r="H36" s="839"/>
      <c r="I36" s="267"/>
      <c r="J36" s="268"/>
      <c r="K36" s="269"/>
      <c r="L36" s="270"/>
      <c r="M36" s="271"/>
      <c r="N36" s="272"/>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144.34933333333333</v>
      </c>
    </row>
    <row r="43" spans="1:14" ht="15.75" thickBot="1">
      <c r="B43" s="824" t="s">
        <v>953</v>
      </c>
      <c r="C43" s="825"/>
      <c r="D43" s="825"/>
      <c r="E43" s="825"/>
      <c r="F43" s="825"/>
      <c r="G43" s="825"/>
      <c r="H43" s="825"/>
      <c r="I43" s="825"/>
      <c r="J43" s="825"/>
      <c r="K43" s="825"/>
      <c r="L43" s="825"/>
      <c r="M43" s="826"/>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1443.4933333333333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317.56853333333333</v>
      </c>
      <c r="M83" s="859"/>
      <c r="N83" s="51"/>
    </row>
    <row r="84" spans="1:14">
      <c r="B84" s="89" t="s">
        <v>973</v>
      </c>
      <c r="C84" s="90"/>
      <c r="D84" s="90"/>
      <c r="E84" s="90"/>
      <c r="F84" s="90"/>
      <c r="G84" s="90"/>
      <c r="H84" s="90"/>
      <c r="I84" s="87"/>
      <c r="J84" s="88"/>
      <c r="K84" s="304">
        <v>0.05</v>
      </c>
      <c r="L84" s="858">
        <f>N78*K84</f>
        <v>79.392133333333334</v>
      </c>
      <c r="M84" s="859"/>
      <c r="N84" s="51"/>
    </row>
    <row r="85" spans="1:14" ht="15.75" thickBot="1">
      <c r="B85" s="91" t="s">
        <v>974</v>
      </c>
      <c r="C85" s="92"/>
      <c r="D85" s="92"/>
      <c r="E85" s="92"/>
      <c r="F85" s="92"/>
      <c r="G85" s="92"/>
      <c r="H85" s="92"/>
      <c r="I85" s="93"/>
      <c r="J85" s="94"/>
      <c r="K85" s="305">
        <v>0.05</v>
      </c>
      <c r="L85" s="860">
        <f>N78*K85</f>
        <v>79.392133333333334</v>
      </c>
      <c r="M85" s="861"/>
      <c r="N85" s="51"/>
    </row>
    <row r="86" spans="1:14" ht="15.75" thickBot="1">
      <c r="B86" s="824" t="s">
        <v>953</v>
      </c>
      <c r="C86" s="825"/>
      <c r="D86" s="825"/>
      <c r="E86" s="825"/>
      <c r="F86" s="825"/>
      <c r="G86" s="825"/>
      <c r="H86" s="825"/>
      <c r="I86" s="825"/>
      <c r="J86" s="825"/>
      <c r="K86" s="825"/>
      <c r="L86" s="825"/>
      <c r="M86" s="826"/>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310</v>
      </c>
      <c r="B36" s="837" t="str">
        <f>VLOOKUP(A36,EQUIPOS!A6:D154,3,FALSE)</f>
        <v>Retroexcavadora A25C</v>
      </c>
      <c r="C36" s="838"/>
      <c r="D36" s="838"/>
      <c r="E36" s="838"/>
      <c r="F36" s="838"/>
      <c r="G36" s="838"/>
      <c r="H36" s="839"/>
      <c r="I36" s="267"/>
      <c r="J36" s="268"/>
      <c r="K36" s="269">
        <f>VLOOKUP(A36,EQUIPOS!A6:D163,4,FALSE)</f>
        <v>168899.15384547209</v>
      </c>
      <c r="L36" s="270"/>
      <c r="M36" s="271">
        <v>3</v>
      </c>
      <c r="N36" s="272">
        <f>K36/M36</f>
        <v>56299.717948490696</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90.218333333333348</v>
      </c>
    </row>
    <row r="43" spans="1:14" ht="15.75" thickBot="1">
      <c r="B43" s="824" t="s">
        <v>953</v>
      </c>
      <c r="C43" s="825"/>
      <c r="D43" s="825"/>
      <c r="E43" s="825"/>
      <c r="F43" s="825"/>
      <c r="G43" s="825"/>
      <c r="H43" s="825"/>
      <c r="I43" s="825"/>
      <c r="J43" s="825"/>
      <c r="K43" s="825"/>
      <c r="L43" s="825"/>
      <c r="M43" s="826"/>
      <c r="N43" s="99">
        <f>SUM(N36:N42)</f>
        <v>56389.936281824026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8">
        <f>VLOOKUP(A59,TRANSPORTE!A6:D117,4,FALSE)</f>
        <v>1310.8700129498243</v>
      </c>
      <c r="M59" s="829"/>
      <c r="N59" s="287">
        <f>K59*L59</f>
        <v>2228.4790220147011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2228.4790220147011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9021.8333333333339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67640.248637172059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13528.049727434412</v>
      </c>
      <c r="M83" s="859"/>
      <c r="N83" s="51"/>
    </row>
    <row r="84" spans="1:14">
      <c r="B84" s="89" t="s">
        <v>973</v>
      </c>
      <c r="C84" s="90"/>
      <c r="D84" s="90"/>
      <c r="E84" s="90"/>
      <c r="F84" s="90"/>
      <c r="G84" s="90"/>
      <c r="H84" s="90"/>
      <c r="I84" s="87"/>
      <c r="J84" s="88"/>
      <c r="K84" s="304">
        <v>0.05</v>
      </c>
      <c r="L84" s="858">
        <f>N78*K84</f>
        <v>3382.0124318586031</v>
      </c>
      <c r="M84" s="859"/>
      <c r="N84" s="51"/>
    </row>
    <row r="85" spans="1:14" ht="15.75" thickBot="1">
      <c r="B85" s="91" t="s">
        <v>974</v>
      </c>
      <c r="C85" s="92"/>
      <c r="D85" s="92"/>
      <c r="E85" s="92"/>
      <c r="F85" s="92"/>
      <c r="G85" s="92"/>
      <c r="H85" s="92"/>
      <c r="I85" s="93"/>
      <c r="J85" s="94"/>
      <c r="K85" s="305">
        <v>0.05</v>
      </c>
      <c r="L85" s="860">
        <f>N78*K85</f>
        <v>3382.0124318586031</v>
      </c>
      <c r="M85" s="861"/>
      <c r="N85" s="51"/>
    </row>
    <row r="86" spans="1:14" ht="15.75" thickBot="1">
      <c r="B86" s="824" t="s">
        <v>953</v>
      </c>
      <c r="C86" s="825"/>
      <c r="D86" s="825"/>
      <c r="E86" s="825"/>
      <c r="F86" s="825"/>
      <c r="G86" s="825"/>
      <c r="H86" s="825"/>
      <c r="I86" s="825"/>
      <c r="J86" s="825"/>
      <c r="K86" s="825"/>
      <c r="L86" s="825"/>
      <c r="M86" s="826"/>
      <c r="N86" s="52">
        <f>L83+L84+L85</f>
        <v>20292.074591151617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87932.323228323672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310</v>
      </c>
      <c r="B36" s="837" t="str">
        <f>VLOOKUP(A36,EQUIPOS!A6:D154,3,FALSE)</f>
        <v>Retroexcavadora A25C</v>
      </c>
      <c r="C36" s="838"/>
      <c r="D36" s="838"/>
      <c r="E36" s="838"/>
      <c r="F36" s="838"/>
      <c r="G36" s="838"/>
      <c r="H36" s="839"/>
      <c r="I36" s="267"/>
      <c r="J36" s="268"/>
      <c r="K36" s="269">
        <f>VLOOKUP(A36,EQUIPOS!A6:D163,4,FALSE)</f>
        <v>168899.15384547209</v>
      </c>
      <c r="L36" s="270"/>
      <c r="M36" s="271">
        <v>3</v>
      </c>
      <c r="N36" s="272">
        <f>K36/M36</f>
        <v>56299.717948490696</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90.218333333333348</v>
      </c>
    </row>
    <row r="43" spans="1:14" ht="15.75" thickBot="1">
      <c r="B43" s="824" t="s">
        <v>953</v>
      </c>
      <c r="C43" s="825"/>
      <c r="D43" s="825"/>
      <c r="E43" s="825"/>
      <c r="F43" s="825"/>
      <c r="G43" s="825"/>
      <c r="H43" s="825"/>
      <c r="I43" s="825"/>
      <c r="J43" s="825"/>
      <c r="K43" s="825"/>
      <c r="L43" s="825"/>
      <c r="M43" s="826"/>
      <c r="N43" s="99">
        <f>SUM(N36:N42)</f>
        <v>56389.936281824026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8">
        <f>VLOOKUP(A59,TRANSPORTE!A6:D117,4,FALSE)</f>
        <v>1310.8700129498243</v>
      </c>
      <c r="M59" s="829"/>
      <c r="N59" s="287">
        <f>K59*L59</f>
        <v>2228.4790220147011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2228.4790220147011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9021.8333333333339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67640.248637172059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13528.049727434412</v>
      </c>
      <c r="M83" s="859"/>
      <c r="N83" s="51"/>
    </row>
    <row r="84" spans="1:14">
      <c r="B84" s="89" t="s">
        <v>973</v>
      </c>
      <c r="C84" s="90"/>
      <c r="D84" s="90"/>
      <c r="E84" s="90"/>
      <c r="F84" s="90"/>
      <c r="G84" s="90"/>
      <c r="H84" s="90"/>
      <c r="I84" s="87"/>
      <c r="J84" s="88"/>
      <c r="K84" s="304">
        <v>0.05</v>
      </c>
      <c r="L84" s="858">
        <f>N78*K84</f>
        <v>3382.0124318586031</v>
      </c>
      <c r="M84" s="859"/>
      <c r="N84" s="51"/>
    </row>
    <row r="85" spans="1:14" ht="15.75" thickBot="1">
      <c r="B85" s="91" t="s">
        <v>974</v>
      </c>
      <c r="C85" s="92"/>
      <c r="D85" s="92"/>
      <c r="E85" s="92"/>
      <c r="F85" s="92"/>
      <c r="G85" s="92"/>
      <c r="H85" s="92"/>
      <c r="I85" s="93"/>
      <c r="J85" s="94"/>
      <c r="K85" s="305">
        <v>0.05</v>
      </c>
      <c r="L85" s="860">
        <f>N78*K85</f>
        <v>3382.0124318586031</v>
      </c>
      <c r="M85" s="861"/>
      <c r="N85" s="51"/>
    </row>
    <row r="86" spans="1:14" ht="15.75" thickBot="1">
      <c r="B86" s="824" t="s">
        <v>953</v>
      </c>
      <c r="C86" s="825"/>
      <c r="D86" s="825"/>
      <c r="E86" s="825"/>
      <c r="F86" s="825"/>
      <c r="G86" s="825"/>
      <c r="H86" s="825"/>
      <c r="I86" s="825"/>
      <c r="J86" s="825"/>
      <c r="K86" s="825"/>
      <c r="L86" s="825"/>
      <c r="M86" s="826"/>
      <c r="N86" s="52">
        <f>L83+L84+L85</f>
        <v>20292.074591151617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87932.323228323672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215247.82461872805</v>
      </c>
      <c r="L36" s="270"/>
      <c r="M36" s="271">
        <v>45</v>
      </c>
      <c r="N36" s="272">
        <f>K36/M36</f>
        <v>4783.28499152729</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1.5036388888888887</v>
      </c>
    </row>
    <row r="43" spans="1:14" ht="15.75" thickBot="1">
      <c r="B43" s="824" t="s">
        <v>953</v>
      </c>
      <c r="C43" s="825"/>
      <c r="D43" s="825"/>
      <c r="E43" s="825"/>
      <c r="F43" s="825"/>
      <c r="G43" s="825"/>
      <c r="H43" s="825"/>
      <c r="I43" s="825"/>
      <c r="J43" s="825"/>
      <c r="K43" s="825"/>
      <c r="L43" s="825"/>
      <c r="M43" s="826"/>
      <c r="N43" s="99">
        <f>SUM(N36:N42)</f>
        <v>4784.7886304161793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28">
        <f>VLOOKUP(A59,TRANSPORTE!A6:D117,4,FALSE)</f>
        <v>0.45778255518152761</v>
      </c>
      <c r="M59" s="829"/>
      <c r="N59" s="287">
        <f>K59*L59</f>
        <v>16.342837219980538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16.342837219980538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150.36388888888888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4951.4953565250489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990.29907130500987</v>
      </c>
      <c r="M83" s="859"/>
      <c r="N83" s="51"/>
    </row>
    <row r="84" spans="1:14">
      <c r="B84" s="89" t="s">
        <v>973</v>
      </c>
      <c r="C84" s="90"/>
      <c r="D84" s="90"/>
      <c r="E84" s="90"/>
      <c r="F84" s="90"/>
      <c r="G84" s="90"/>
      <c r="H84" s="90"/>
      <c r="I84" s="87"/>
      <c r="J84" s="88"/>
      <c r="K84" s="304">
        <v>0.05</v>
      </c>
      <c r="L84" s="858">
        <f>N78*K84</f>
        <v>247.57476782625247</v>
      </c>
      <c r="M84" s="859"/>
      <c r="N84" s="51"/>
    </row>
    <row r="85" spans="1:14" ht="15.75" thickBot="1">
      <c r="B85" s="91" t="s">
        <v>974</v>
      </c>
      <c r="C85" s="92"/>
      <c r="D85" s="92"/>
      <c r="E85" s="92"/>
      <c r="F85" s="92"/>
      <c r="G85" s="92"/>
      <c r="H85" s="92"/>
      <c r="I85" s="93"/>
      <c r="J85" s="94"/>
      <c r="K85" s="305">
        <v>0.05</v>
      </c>
      <c r="L85" s="860">
        <f>N78*K85</f>
        <v>247.57476782625247</v>
      </c>
      <c r="M85" s="861"/>
      <c r="N85" s="51"/>
    </row>
    <row r="86" spans="1:14" ht="15.75" thickBot="1">
      <c r="B86" s="824" t="s">
        <v>953</v>
      </c>
      <c r="C86" s="825"/>
      <c r="D86" s="825"/>
      <c r="E86" s="825"/>
      <c r="F86" s="825"/>
      <c r="G86" s="825"/>
      <c r="H86" s="825"/>
      <c r="I86" s="825"/>
      <c r="J86" s="825"/>
      <c r="K86" s="825"/>
      <c r="L86" s="825"/>
      <c r="M86" s="826"/>
      <c r="N86" s="52">
        <f>L83+L84+L85</f>
        <v>1485.4486069575146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6436.943963482563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c r="B36" s="837"/>
      <c r="C36" s="838"/>
      <c r="D36" s="838"/>
      <c r="E36" s="838"/>
      <c r="F36" s="838"/>
      <c r="G36" s="838"/>
      <c r="H36" s="839"/>
      <c r="I36" s="267"/>
      <c r="J36" s="268"/>
      <c r="K36" s="269"/>
      <c r="L36" s="270"/>
      <c r="M36" s="271"/>
      <c r="N36" s="272"/>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60.145555555555553</v>
      </c>
    </row>
    <row r="43" spans="1:14" ht="15.75" thickBot="1">
      <c r="B43" s="824" t="s">
        <v>953</v>
      </c>
      <c r="C43" s="825"/>
      <c r="D43" s="825"/>
      <c r="E43" s="825"/>
      <c r="F43" s="825"/>
      <c r="G43" s="825"/>
      <c r="H43" s="825"/>
      <c r="I43" s="825"/>
      <c r="J43" s="825"/>
      <c r="K43" s="825"/>
      <c r="L43" s="825"/>
      <c r="M43" s="826"/>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28">
        <f>VLOOKUP(A59,TRANSPORTE!A6:D117,4,FALSE)</f>
        <v>0.45778255518152761</v>
      </c>
      <c r="M59" s="829"/>
      <c r="N59" s="287">
        <f>K59*L59</f>
        <v>4.6922711906106578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4.6922711906106578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601.45555555555552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666.29338230172175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133.25867646034436</v>
      </c>
      <c r="M83" s="859"/>
      <c r="N83" s="51"/>
    </row>
    <row r="84" spans="1:14">
      <c r="B84" s="89" t="s">
        <v>973</v>
      </c>
      <c r="C84" s="90"/>
      <c r="D84" s="90"/>
      <c r="E84" s="90"/>
      <c r="F84" s="90"/>
      <c r="G84" s="90"/>
      <c r="H84" s="90"/>
      <c r="I84" s="87"/>
      <c r="J84" s="88"/>
      <c r="K84" s="304">
        <v>0.05</v>
      </c>
      <c r="L84" s="858">
        <f>N78*K84</f>
        <v>33.31466911508609</v>
      </c>
      <c r="M84" s="859"/>
      <c r="N84" s="51"/>
    </row>
    <row r="85" spans="1:14" ht="15.75" thickBot="1">
      <c r="B85" s="91" t="s">
        <v>974</v>
      </c>
      <c r="C85" s="92"/>
      <c r="D85" s="92"/>
      <c r="E85" s="92"/>
      <c r="F85" s="92"/>
      <c r="G85" s="92"/>
      <c r="H85" s="92"/>
      <c r="I85" s="93"/>
      <c r="J85" s="94"/>
      <c r="K85" s="305">
        <v>0.05</v>
      </c>
      <c r="L85" s="860">
        <f>N78*K85</f>
        <v>33.31466911508609</v>
      </c>
      <c r="M85" s="861"/>
      <c r="N85" s="51"/>
    </row>
    <row r="86" spans="1:14" ht="15.75" thickBot="1">
      <c r="B86" s="824" t="s">
        <v>953</v>
      </c>
      <c r="C86" s="825"/>
      <c r="D86" s="825"/>
      <c r="E86" s="825"/>
      <c r="F86" s="825"/>
      <c r="G86" s="825"/>
      <c r="H86" s="825"/>
      <c r="I86" s="825"/>
      <c r="J86" s="825"/>
      <c r="K86" s="825"/>
      <c r="L86" s="825"/>
      <c r="M86" s="826"/>
      <c r="N86" s="52">
        <f>L83+L84+L85</f>
        <v>199.88801469051651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866.18139699223821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215247.82461872805</v>
      </c>
      <c r="L36" s="270"/>
      <c r="M36" s="271">
        <v>45</v>
      </c>
      <c r="N36" s="272">
        <f>K36/M36</f>
        <v>4783.28499152729</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1.5036388888888887</v>
      </c>
    </row>
    <row r="43" spans="1:14" ht="15.75" thickBot="1">
      <c r="B43" s="824" t="s">
        <v>953</v>
      </c>
      <c r="C43" s="825"/>
      <c r="D43" s="825"/>
      <c r="E43" s="825"/>
      <c r="F43" s="825"/>
      <c r="G43" s="825"/>
      <c r="H43" s="825"/>
      <c r="I43" s="825"/>
      <c r="J43" s="825"/>
      <c r="K43" s="825"/>
      <c r="L43" s="825"/>
      <c r="M43" s="826"/>
      <c r="N43" s="99">
        <f>SUM(N36:N42)</f>
        <v>4784.7886304161793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28">
        <f>VLOOKUP(A59,TRANSPORTE!A6:D117,4,FALSE)</f>
        <v>1292.8349426091318</v>
      </c>
      <c r="M59" s="829"/>
      <c r="N59" s="287">
        <f>K59*L59</f>
        <v>1047.8362568099883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1047.8362568099883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150.36388888888888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5982.9887761150567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1196.5977552230113</v>
      </c>
      <c r="M83" s="859"/>
      <c r="N83" s="51"/>
    </row>
    <row r="84" spans="1:14">
      <c r="B84" s="89" t="s">
        <v>973</v>
      </c>
      <c r="C84" s="90"/>
      <c r="D84" s="90"/>
      <c r="E84" s="90"/>
      <c r="F84" s="90"/>
      <c r="G84" s="90"/>
      <c r="H84" s="90"/>
      <c r="I84" s="87"/>
      <c r="J84" s="88"/>
      <c r="K84" s="304">
        <v>0.05</v>
      </c>
      <c r="L84" s="858">
        <f>N78*K84</f>
        <v>299.14943880575282</v>
      </c>
      <c r="M84" s="859"/>
      <c r="N84" s="51"/>
    </row>
    <row r="85" spans="1:14" ht="15.75" thickBot="1">
      <c r="B85" s="91" t="s">
        <v>974</v>
      </c>
      <c r="C85" s="92"/>
      <c r="D85" s="92"/>
      <c r="E85" s="92"/>
      <c r="F85" s="92"/>
      <c r="G85" s="92"/>
      <c r="H85" s="92"/>
      <c r="I85" s="93"/>
      <c r="J85" s="94"/>
      <c r="K85" s="305">
        <v>0.05</v>
      </c>
      <c r="L85" s="860">
        <f>N78*K85</f>
        <v>299.14943880575282</v>
      </c>
      <c r="M85" s="861"/>
      <c r="N85" s="51"/>
    </row>
    <row r="86" spans="1:14" ht="15.75" thickBot="1">
      <c r="B86" s="824" t="s">
        <v>953</v>
      </c>
      <c r="C86" s="825"/>
      <c r="D86" s="825"/>
      <c r="E86" s="825"/>
      <c r="F86" s="825"/>
      <c r="G86" s="825"/>
      <c r="H86" s="825"/>
      <c r="I86" s="825"/>
      <c r="J86" s="825"/>
      <c r="K86" s="825"/>
      <c r="L86" s="825"/>
      <c r="M86" s="826"/>
      <c r="N86" s="52">
        <f>L83+L84+L85</f>
        <v>1794.896632834517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7777.8854089495735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VLOOKUP(A36,EQUIPOS!A5:D154,4,FALSE)</f>
        <v>131321.32865769783</v>
      </c>
      <c r="L36" s="270"/>
      <c r="M36" s="271">
        <v>0.625</v>
      </c>
      <c r="N36" s="272">
        <f>K36/M36</f>
        <v>210114.12585231653</v>
      </c>
    </row>
    <row r="37" spans="1:14">
      <c r="A37" s="108" t="s">
        <v>241</v>
      </c>
      <c r="B37" s="837" t="str">
        <f>VLOOKUP(A37,EQUIPOS!A7:D154,3,FALSE)</f>
        <v>Grúa (capacidad 15 ton)</v>
      </c>
      <c r="C37" s="838"/>
      <c r="D37" s="838"/>
      <c r="E37" s="838"/>
      <c r="F37" s="838"/>
      <c r="G37" s="838"/>
      <c r="H37" s="839"/>
      <c r="I37" s="267"/>
      <c r="J37" s="268"/>
      <c r="K37" s="269">
        <f>VLOOKUP(A37,EQUIPOS!A6:D154,4,FALSE)</f>
        <v>107960.13665927169</v>
      </c>
      <c r="L37" s="270"/>
      <c r="M37" s="271">
        <v>0.625</v>
      </c>
      <c r="N37" s="272">
        <f>K37/M37</f>
        <v>172736.21865483472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2706.55</v>
      </c>
    </row>
    <row r="43" spans="1:14" ht="15.75" thickBot="1">
      <c r="B43" s="824" t="s">
        <v>953</v>
      </c>
      <c r="C43" s="825"/>
      <c r="D43" s="825"/>
      <c r="E43" s="825"/>
      <c r="F43" s="825"/>
      <c r="G43" s="825"/>
      <c r="H43" s="825"/>
      <c r="I43" s="825"/>
      <c r="J43" s="825"/>
      <c r="K43" s="825"/>
      <c r="L43" s="825"/>
      <c r="M43" s="826"/>
      <c r="N43" s="394">
        <f>SUM(N36:N42)</f>
        <v>385556.89450715127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541.96272333521597</v>
      </c>
      <c r="N48" s="272">
        <f>K48*M48</f>
        <v>5419.6272333521592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17969.14622342823</v>
      </c>
      <c r="N49" s="272">
        <f>K49*M49</f>
        <v>17969.14622342823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1525.7334587332998</v>
      </c>
      <c r="N50" s="272">
        <f>K50*M50</f>
        <v>1525.7334587332998</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134623.54047646764</v>
      </c>
      <c r="N51" s="272">
        <f>K51*M51</f>
        <v>269247.08095293527</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294161.58786844893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733849.48237560014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146769.89647512004</v>
      </c>
      <c r="M83" s="859"/>
      <c r="N83" s="51"/>
    </row>
    <row r="84" spans="1:14">
      <c r="B84" s="89" t="s">
        <v>973</v>
      </c>
      <c r="C84" s="90"/>
      <c r="D84" s="90"/>
      <c r="E84" s="90"/>
      <c r="F84" s="90"/>
      <c r="G84" s="90"/>
      <c r="H84" s="90"/>
      <c r="I84" s="87"/>
      <c r="J84" s="88"/>
      <c r="K84" s="304">
        <v>0.05</v>
      </c>
      <c r="L84" s="858">
        <f>N78*K84</f>
        <v>36692.47411878001</v>
      </c>
      <c r="M84" s="859"/>
      <c r="N84" s="51"/>
    </row>
    <row r="85" spans="1:14" ht="15.75" thickBot="1">
      <c r="B85" s="91" t="s">
        <v>974</v>
      </c>
      <c r="C85" s="92"/>
      <c r="D85" s="92"/>
      <c r="E85" s="92"/>
      <c r="F85" s="92"/>
      <c r="G85" s="92"/>
      <c r="H85" s="92"/>
      <c r="I85" s="93"/>
      <c r="J85" s="94"/>
      <c r="K85" s="305">
        <v>0.05</v>
      </c>
      <c r="L85" s="860">
        <f>N78*K85</f>
        <v>36692.47411878001</v>
      </c>
      <c r="M85" s="861"/>
      <c r="N85" s="51"/>
    </row>
    <row r="86" spans="1:14" ht="15.75" thickBot="1">
      <c r="B86" s="824" t="s">
        <v>953</v>
      </c>
      <c r="C86" s="825"/>
      <c r="D86" s="825"/>
      <c r="E86" s="825"/>
      <c r="F86" s="825"/>
      <c r="G86" s="825"/>
      <c r="H86" s="825"/>
      <c r="I86" s="825"/>
      <c r="J86" s="825"/>
      <c r="K86" s="825"/>
      <c r="L86" s="825"/>
      <c r="M86" s="826"/>
      <c r="N86" s="52">
        <f>L83+L84+L85</f>
        <v>220154.84471268003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954004.32708828012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131321.32865769783</v>
      </c>
      <c r="L36" s="270"/>
      <c r="M36" s="271">
        <v>0.5</v>
      </c>
      <c r="N36" s="272">
        <f>K36/M36</f>
        <v>262642.65731539566</v>
      </c>
    </row>
    <row r="37" spans="1:14">
      <c r="A37" s="108" t="s">
        <v>241</v>
      </c>
      <c r="B37" s="837" t="str">
        <f>VLOOKUP(A37,EQUIPOS!A7:D154,3,FALSE)</f>
        <v>Grúa (capacidad 15 ton)</v>
      </c>
      <c r="C37" s="838"/>
      <c r="D37" s="838"/>
      <c r="E37" s="838"/>
      <c r="F37" s="838"/>
      <c r="G37" s="838"/>
      <c r="H37" s="839"/>
      <c r="I37" s="267"/>
      <c r="J37" s="268"/>
      <c r="K37" s="269">
        <f>VLOOKUP(A37,EQUIPOS!A7:D164,4,FALSE)</f>
        <v>107960.13665927169</v>
      </c>
      <c r="L37" s="270"/>
      <c r="M37" s="271">
        <v>0.5</v>
      </c>
      <c r="N37" s="272">
        <f>K37/M37</f>
        <v>215920.27331854339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3383.1875</v>
      </c>
    </row>
    <row r="43" spans="1:14" ht="15.75" thickBot="1">
      <c r="B43" s="824" t="s">
        <v>953</v>
      </c>
      <c r="C43" s="825"/>
      <c r="D43" s="825"/>
      <c r="E43" s="825"/>
      <c r="F43" s="825"/>
      <c r="G43" s="825"/>
      <c r="H43" s="825"/>
      <c r="I43" s="825"/>
      <c r="J43" s="825"/>
      <c r="K43" s="825"/>
      <c r="L43" s="825"/>
      <c r="M43" s="826"/>
      <c r="N43" s="394">
        <f>SUM(N36:N42)</f>
        <v>481946.11813393905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541.96272333521597</v>
      </c>
      <c r="N48" s="272">
        <f>K48*M48</f>
        <v>5419.6272333521592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17969.14622342823</v>
      </c>
      <c r="N49" s="272">
        <f>K49*M49</f>
        <v>17969.14622342823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1525.7334587332998</v>
      </c>
      <c r="N50" s="272">
        <f>K50*M50</f>
        <v>1525.7334587332998</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134623.54047646764</v>
      </c>
      <c r="N51" s="272">
        <f>K51*M51</f>
        <v>269247.08095293527</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294161.58786844893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67663.75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843771.45600238792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168754.2912004776</v>
      </c>
      <c r="M83" s="859"/>
      <c r="N83" s="51"/>
    </row>
    <row r="84" spans="1:14">
      <c r="B84" s="89" t="s">
        <v>973</v>
      </c>
      <c r="C84" s="90"/>
      <c r="D84" s="90"/>
      <c r="E84" s="90"/>
      <c r="F84" s="90"/>
      <c r="G84" s="90"/>
      <c r="H84" s="90"/>
      <c r="I84" s="87"/>
      <c r="J84" s="88"/>
      <c r="K84" s="304">
        <v>0.05</v>
      </c>
      <c r="L84" s="858">
        <f>N78*K84</f>
        <v>42188.5728001194</v>
      </c>
      <c r="M84" s="859"/>
      <c r="N84" s="51"/>
    </row>
    <row r="85" spans="1:14" ht="15.75" thickBot="1">
      <c r="B85" s="91" t="s">
        <v>974</v>
      </c>
      <c r="C85" s="92"/>
      <c r="D85" s="92"/>
      <c r="E85" s="92"/>
      <c r="F85" s="92"/>
      <c r="G85" s="92"/>
      <c r="H85" s="92"/>
      <c r="I85" s="93"/>
      <c r="J85" s="94"/>
      <c r="K85" s="305">
        <v>0.05</v>
      </c>
      <c r="L85" s="860">
        <f>N78*K85</f>
        <v>42188.5728001194</v>
      </c>
      <c r="M85" s="861"/>
      <c r="N85" s="51"/>
    </row>
    <row r="86" spans="1:14" ht="15.75" thickBot="1">
      <c r="B86" s="824" t="s">
        <v>953</v>
      </c>
      <c r="C86" s="825"/>
      <c r="D86" s="825"/>
      <c r="E86" s="825"/>
      <c r="F86" s="825"/>
      <c r="G86" s="825"/>
      <c r="H86" s="825"/>
      <c r="I86" s="825"/>
      <c r="J86" s="825"/>
      <c r="K86" s="825"/>
      <c r="L86" s="825"/>
      <c r="M86" s="826"/>
      <c r="N86" s="52">
        <f>L83+L84+L85</f>
        <v>253131.43680071642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1096902.8928031044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131321.32865769783</v>
      </c>
      <c r="L36" s="270"/>
      <c r="M36" s="271">
        <v>0.4375</v>
      </c>
      <c r="N36" s="272">
        <f>K36/M36</f>
        <v>300163.03693188075</v>
      </c>
    </row>
    <row r="37" spans="1:14">
      <c r="A37" s="108" t="s">
        <v>241</v>
      </c>
      <c r="B37" s="837" t="str">
        <f>VLOOKUP(A37,EQUIPOS!A7:D154,3,FALSE)</f>
        <v>Grúa (capacidad 15 ton)</v>
      </c>
      <c r="C37" s="838"/>
      <c r="D37" s="838"/>
      <c r="E37" s="838"/>
      <c r="F37" s="838"/>
      <c r="G37" s="838"/>
      <c r="H37" s="839"/>
      <c r="I37" s="267"/>
      <c r="J37" s="268"/>
      <c r="K37" s="269">
        <f>VLOOKUP(A37,EQUIPOS!A7:D164,4,FALSE)</f>
        <v>107960.13665927169</v>
      </c>
      <c r="L37" s="270"/>
      <c r="M37" s="271">
        <v>0.4375</v>
      </c>
      <c r="N37" s="272">
        <f>K37/M37</f>
        <v>246766.02664976387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3866.5</v>
      </c>
    </row>
    <row r="43" spans="1:14" ht="15.75" thickBot="1">
      <c r="B43" s="824" t="s">
        <v>953</v>
      </c>
      <c r="C43" s="825"/>
      <c r="D43" s="825"/>
      <c r="E43" s="825"/>
      <c r="F43" s="825"/>
      <c r="G43" s="825"/>
      <c r="H43" s="825"/>
      <c r="I43" s="825"/>
      <c r="J43" s="825"/>
      <c r="K43" s="825"/>
      <c r="L43" s="825"/>
      <c r="M43" s="826"/>
      <c r="N43" s="394">
        <f>SUM(N36:N42)</f>
        <v>550795.56358164456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541.96272333521597</v>
      </c>
      <c r="N48" s="272">
        <f>K48*M48</f>
        <v>5419.6272333521592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17969.14622342823</v>
      </c>
      <c r="N49" s="272">
        <f>K49*M49</f>
        <v>17969.14622342823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1525.7334587332998</v>
      </c>
      <c r="N50" s="272">
        <f>K50*M50</f>
        <v>1525.7334587332998</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134623.54047646764</v>
      </c>
      <c r="N51" s="272">
        <f>K51*M51</f>
        <v>269247.08095293527</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294161.58786844893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77330</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922287.15145009349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184457.4302900187</v>
      </c>
      <c r="M83" s="859"/>
      <c r="N83" s="51"/>
    </row>
    <row r="84" spans="1:14">
      <c r="B84" s="89" t="s">
        <v>973</v>
      </c>
      <c r="C84" s="90"/>
      <c r="D84" s="90"/>
      <c r="E84" s="90"/>
      <c r="F84" s="90"/>
      <c r="G84" s="90"/>
      <c r="H84" s="90"/>
      <c r="I84" s="87"/>
      <c r="J84" s="88"/>
      <c r="K84" s="304">
        <v>0.05</v>
      </c>
      <c r="L84" s="858">
        <f>N78*K84</f>
        <v>46114.357572504676</v>
      </c>
      <c r="M84" s="859"/>
      <c r="N84" s="51"/>
    </row>
    <row r="85" spans="1:14" ht="15.75" thickBot="1">
      <c r="B85" s="91" t="s">
        <v>974</v>
      </c>
      <c r="C85" s="92"/>
      <c r="D85" s="92"/>
      <c r="E85" s="92"/>
      <c r="F85" s="92"/>
      <c r="G85" s="92"/>
      <c r="H85" s="92"/>
      <c r="I85" s="93"/>
      <c r="J85" s="94"/>
      <c r="K85" s="305">
        <v>0.05</v>
      </c>
      <c r="L85" s="860">
        <f>N78*K85</f>
        <v>46114.357572504676</v>
      </c>
      <c r="M85" s="861"/>
      <c r="N85" s="51"/>
    </row>
    <row r="86" spans="1:14" ht="15.75" thickBot="1">
      <c r="B86" s="824" t="s">
        <v>953</v>
      </c>
      <c r="C86" s="825"/>
      <c r="D86" s="825"/>
      <c r="E86" s="825"/>
      <c r="F86" s="825"/>
      <c r="G86" s="825"/>
      <c r="H86" s="825"/>
      <c r="I86" s="825"/>
      <c r="J86" s="825"/>
      <c r="K86" s="825"/>
      <c r="L86" s="825"/>
      <c r="M86" s="826"/>
      <c r="N86" s="52">
        <f>L83+L84+L85</f>
        <v>276686.14543502807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1198973.2968851216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131321.32865769783</v>
      </c>
      <c r="L36" s="270"/>
      <c r="M36" s="271">
        <v>0.875</v>
      </c>
      <c r="N36" s="272">
        <f>K36/M36</f>
        <v>150081.51846594037</v>
      </c>
    </row>
    <row r="37" spans="1:14">
      <c r="A37" s="108" t="s">
        <v>241</v>
      </c>
      <c r="B37" s="837" t="str">
        <f>VLOOKUP(A37,EQUIPOS!A7:D154,3,FALSE)</f>
        <v>Grúa (capacidad 15 ton)</v>
      </c>
      <c r="C37" s="838"/>
      <c r="D37" s="838"/>
      <c r="E37" s="838"/>
      <c r="F37" s="838"/>
      <c r="G37" s="838"/>
      <c r="H37" s="839"/>
      <c r="I37" s="267"/>
      <c r="J37" s="268"/>
      <c r="K37" s="269">
        <f>VLOOKUP(A37,EQUIPOS!A7:D164,4,FALSE)</f>
        <v>107960.13665927169</v>
      </c>
      <c r="L37" s="270"/>
      <c r="M37" s="271">
        <v>0.875</v>
      </c>
      <c r="N37" s="272">
        <f>K37/M37</f>
        <v>123383.01332488193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1546.6000000000001</v>
      </c>
    </row>
    <row r="43" spans="1:14" ht="15.75" thickBot="1">
      <c r="B43" s="824" t="s">
        <v>953</v>
      </c>
      <c r="C43" s="825"/>
      <c r="D43" s="825"/>
      <c r="E43" s="825"/>
      <c r="F43" s="825"/>
      <c r="G43" s="825"/>
      <c r="H43" s="825"/>
      <c r="I43" s="825"/>
      <c r="J43" s="825"/>
      <c r="K43" s="825"/>
      <c r="L43" s="825"/>
      <c r="M43" s="826"/>
      <c r="N43" s="394">
        <f>SUM(N36:N42)</f>
        <v>275011.13179082226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541.96272333521597</v>
      </c>
      <c r="N48" s="272">
        <f>K48*M48</f>
        <v>5419.6272333521592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17969.14622342823</v>
      </c>
      <c r="N49" s="272">
        <f>K49*M49</f>
        <v>17969.14622342823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1525.7334587332998</v>
      </c>
      <c r="N50" s="272">
        <f>K50*M50</f>
        <v>1525.7334587332998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24914.506915513688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30932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330857.63870633591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66171.527741267186</v>
      </c>
      <c r="M83" s="859"/>
      <c r="N83" s="51"/>
    </row>
    <row r="84" spans="1:14">
      <c r="B84" s="89" t="s">
        <v>973</v>
      </c>
      <c r="C84" s="90"/>
      <c r="D84" s="90"/>
      <c r="E84" s="90"/>
      <c r="F84" s="90"/>
      <c r="G84" s="90"/>
      <c r="H84" s="90"/>
      <c r="I84" s="87"/>
      <c r="J84" s="88"/>
      <c r="K84" s="304">
        <v>0.05</v>
      </c>
      <c r="L84" s="858">
        <f>N78*K84</f>
        <v>16542.881935316796</v>
      </c>
      <c r="M84" s="859"/>
      <c r="N84" s="51"/>
    </row>
    <row r="85" spans="1:14" ht="15.75" thickBot="1">
      <c r="B85" s="91" t="s">
        <v>974</v>
      </c>
      <c r="C85" s="92"/>
      <c r="D85" s="92"/>
      <c r="E85" s="92"/>
      <c r="F85" s="92"/>
      <c r="G85" s="92"/>
      <c r="H85" s="92"/>
      <c r="I85" s="93"/>
      <c r="J85" s="94"/>
      <c r="K85" s="305">
        <v>0.05</v>
      </c>
      <c r="L85" s="860">
        <f>N78*K85</f>
        <v>16542.881935316796</v>
      </c>
      <c r="M85" s="861"/>
      <c r="N85" s="51"/>
    </row>
    <row r="86" spans="1:14" ht="15.75" thickBot="1">
      <c r="B86" s="824" t="s">
        <v>953</v>
      </c>
      <c r="C86" s="825"/>
      <c r="D86" s="825"/>
      <c r="E86" s="825"/>
      <c r="F86" s="825"/>
      <c r="G86" s="825"/>
      <c r="H86" s="825"/>
      <c r="I86" s="825"/>
      <c r="J86" s="825"/>
      <c r="K86" s="825"/>
      <c r="L86" s="825"/>
      <c r="M86" s="826"/>
      <c r="N86" s="52">
        <f>L83+L84+L85</f>
        <v>99257.291611900771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430114.9303182367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131321.32865769783</v>
      </c>
      <c r="L36" s="270"/>
      <c r="M36" s="271">
        <v>0.75</v>
      </c>
      <c r="N36" s="272">
        <f>K36/M36</f>
        <v>175095.10487693045</v>
      </c>
    </row>
    <row r="37" spans="1:14">
      <c r="A37" s="108" t="s">
        <v>241</v>
      </c>
      <c r="B37" s="837" t="str">
        <f>VLOOKUP(A37,EQUIPOS!A7:D154,3,FALSE)</f>
        <v>Grúa (capacidad 15 ton)</v>
      </c>
      <c r="C37" s="838"/>
      <c r="D37" s="838"/>
      <c r="E37" s="838"/>
      <c r="F37" s="838"/>
      <c r="G37" s="838"/>
      <c r="H37" s="839"/>
      <c r="I37" s="267"/>
      <c r="J37" s="268"/>
      <c r="K37" s="269">
        <f>VLOOKUP(A37,EQUIPOS!A7:D164,4,FALSE)</f>
        <v>107960.13665927169</v>
      </c>
      <c r="L37" s="270"/>
      <c r="M37" s="271">
        <v>0.75</v>
      </c>
      <c r="N37" s="272">
        <f>K37/M37</f>
        <v>143946.84887902893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1804.3666666666668</v>
      </c>
    </row>
    <row r="43" spans="1:14" ht="15.75" thickBot="1">
      <c r="B43" s="824" t="s">
        <v>953</v>
      </c>
      <c r="C43" s="825"/>
      <c r="D43" s="825"/>
      <c r="E43" s="825"/>
      <c r="F43" s="825"/>
      <c r="G43" s="825"/>
      <c r="H43" s="825"/>
      <c r="I43" s="825"/>
      <c r="J43" s="825"/>
      <c r="K43" s="825"/>
      <c r="L43" s="825"/>
      <c r="M43" s="826"/>
      <c r="N43" s="394">
        <f>SUM(N36:N42)</f>
        <v>320846.32042262604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541.96272333521597</v>
      </c>
      <c r="N48" s="272">
        <f>K48*M48</f>
        <v>5419.6272333521592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17969.14622342823</v>
      </c>
      <c r="N49" s="272">
        <f>K49*M49</f>
        <v>17969.14622342823</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1525.7334587332998</v>
      </c>
      <c r="N50" s="272">
        <f>K50*M50</f>
        <v>1525.7334587332998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24914.506915513688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36087.333333333336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381848.16067147307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76369.632134294618</v>
      </c>
      <c r="M83" s="859"/>
      <c r="N83" s="51"/>
    </row>
    <row r="84" spans="1:14">
      <c r="B84" s="89" t="s">
        <v>973</v>
      </c>
      <c r="C84" s="90"/>
      <c r="D84" s="90"/>
      <c r="E84" s="90"/>
      <c r="F84" s="90"/>
      <c r="G84" s="90"/>
      <c r="H84" s="90"/>
      <c r="I84" s="87"/>
      <c r="J84" s="88"/>
      <c r="K84" s="304">
        <v>0.05</v>
      </c>
      <c r="L84" s="858">
        <f>N78*K84</f>
        <v>19092.408033573654</v>
      </c>
      <c r="M84" s="859"/>
      <c r="N84" s="51"/>
    </row>
    <row r="85" spans="1:14" ht="15.75" thickBot="1">
      <c r="B85" s="91" t="s">
        <v>974</v>
      </c>
      <c r="C85" s="92"/>
      <c r="D85" s="92"/>
      <c r="E85" s="92"/>
      <c r="F85" s="92"/>
      <c r="G85" s="92"/>
      <c r="H85" s="92"/>
      <c r="I85" s="93"/>
      <c r="J85" s="94"/>
      <c r="K85" s="305">
        <v>0.05</v>
      </c>
      <c r="L85" s="860">
        <f>N78*K85</f>
        <v>19092.408033573654</v>
      </c>
      <c r="M85" s="861"/>
      <c r="N85" s="51"/>
    </row>
    <row r="86" spans="1:14" ht="15.75" thickBot="1">
      <c r="B86" s="824" t="s">
        <v>953</v>
      </c>
      <c r="C86" s="825"/>
      <c r="D86" s="825"/>
      <c r="E86" s="825"/>
      <c r="F86" s="825"/>
      <c r="G86" s="825"/>
      <c r="H86" s="825"/>
      <c r="I86" s="825"/>
      <c r="J86" s="825"/>
      <c r="K86" s="825"/>
      <c r="L86" s="825"/>
      <c r="M86" s="826"/>
      <c r="N86" s="52">
        <f>L83+L84+L85</f>
        <v>114554.44820144192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496402.60887291498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131321.32865769783</v>
      </c>
      <c r="L36" s="270"/>
      <c r="M36" s="271">
        <v>0.6875</v>
      </c>
      <c r="N36" s="272">
        <f>K36/M36</f>
        <v>191012.84168392411</v>
      </c>
    </row>
    <row r="37" spans="1:14">
      <c r="A37" s="108" t="s">
        <v>241</v>
      </c>
      <c r="B37" s="837" t="str">
        <f>VLOOKUP(A37,EQUIPOS!A7:D154,3,FALSE)</f>
        <v>Grúa (capacidad 15 ton)</v>
      </c>
      <c r="C37" s="838"/>
      <c r="D37" s="838"/>
      <c r="E37" s="838"/>
      <c r="F37" s="838"/>
      <c r="G37" s="838"/>
      <c r="H37" s="839"/>
      <c r="I37" s="267"/>
      <c r="J37" s="268"/>
      <c r="K37" s="269">
        <f>VLOOKUP(A37,EQUIPOS!A7:D164,4,FALSE)</f>
        <v>107960.13665927169</v>
      </c>
      <c r="L37" s="270"/>
      <c r="M37" s="271">
        <v>0.6875</v>
      </c>
      <c r="N37" s="272">
        <f>K37/M37</f>
        <v>157032.92604984975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1968.4</v>
      </c>
    </row>
    <row r="43" spans="1:14" ht="15.75" thickBot="1">
      <c r="B43" s="824" t="s">
        <v>953</v>
      </c>
      <c r="C43" s="825"/>
      <c r="D43" s="825"/>
      <c r="E43" s="825"/>
      <c r="F43" s="825"/>
      <c r="G43" s="825"/>
      <c r="H43" s="825"/>
      <c r="I43" s="825"/>
      <c r="J43" s="825"/>
      <c r="K43" s="825"/>
      <c r="L43" s="825"/>
      <c r="M43" s="826"/>
      <c r="N43" s="394">
        <f>SUM(N36:N42)</f>
        <v>350014.16773377388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541.96272333521597</v>
      </c>
      <c r="N48" s="272">
        <f>K48*M48</f>
        <v>5419.6272333521592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17969.14622342823</v>
      </c>
      <c r="N49" s="272">
        <f>K49*M49</f>
        <v>17969.14622342823</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1525.7334587332998</v>
      </c>
      <c r="N50" s="272">
        <f>K50*M50</f>
        <v>1525.7334587332998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24914.506915513688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39368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414296.6746492876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82859.334929857519</v>
      </c>
      <c r="M83" s="859"/>
      <c r="N83" s="51"/>
    </row>
    <row r="84" spans="1:14">
      <c r="B84" s="89" t="s">
        <v>973</v>
      </c>
      <c r="C84" s="90"/>
      <c r="D84" s="90"/>
      <c r="E84" s="90"/>
      <c r="F84" s="90"/>
      <c r="G84" s="90"/>
      <c r="H84" s="90"/>
      <c r="I84" s="87"/>
      <c r="J84" s="88"/>
      <c r="K84" s="304">
        <v>0.05</v>
      </c>
      <c r="L84" s="858">
        <f>N78*K84</f>
        <v>20714.83373246438</v>
      </c>
      <c r="M84" s="859"/>
      <c r="N84" s="51"/>
    </row>
    <row r="85" spans="1:14" ht="15.75" thickBot="1">
      <c r="B85" s="91" t="s">
        <v>974</v>
      </c>
      <c r="C85" s="92"/>
      <c r="D85" s="92"/>
      <c r="E85" s="92"/>
      <c r="F85" s="92"/>
      <c r="G85" s="92"/>
      <c r="H85" s="92"/>
      <c r="I85" s="93"/>
      <c r="J85" s="94"/>
      <c r="K85" s="305">
        <v>0.05</v>
      </c>
      <c r="L85" s="860">
        <f>N78*K85</f>
        <v>20714.83373246438</v>
      </c>
      <c r="M85" s="861"/>
      <c r="N85" s="51"/>
    </row>
    <row r="86" spans="1:14" ht="15.75" thickBot="1">
      <c r="B86" s="824" t="s">
        <v>953</v>
      </c>
      <c r="C86" s="825"/>
      <c r="D86" s="825"/>
      <c r="E86" s="825"/>
      <c r="F86" s="825"/>
      <c r="G86" s="825"/>
      <c r="H86" s="825"/>
      <c r="I86" s="825"/>
      <c r="J86" s="825"/>
      <c r="K86" s="825"/>
      <c r="L86" s="825"/>
      <c r="M86" s="826"/>
      <c r="N86" s="52">
        <f>L83+L84+L85</f>
        <v>124289.00239478628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538585.67704407382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52" t="s">
        <v>241</v>
      </c>
      <c r="B36" s="837" t="str">
        <f>VLOOKUP(A36,EQUIPOS!A6:D154,3,FALSE)</f>
        <v>Grúa (capacidad 15 ton)</v>
      </c>
      <c r="C36" s="838"/>
      <c r="D36" s="838"/>
      <c r="E36" s="838"/>
      <c r="F36" s="838"/>
      <c r="G36" s="838"/>
      <c r="H36" s="839"/>
      <c r="I36" s="267"/>
      <c r="J36" s="268"/>
      <c r="K36" s="269">
        <f>VLOOKUP(A36,EQUIPOS!A6:D163,4,FALSE)</f>
        <v>107960.13665927169</v>
      </c>
      <c r="L36" s="270"/>
      <c r="M36" s="396">
        <v>1.125</v>
      </c>
      <c r="N36" s="272">
        <f>K36/M36</f>
        <v>95964.565919352623</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1202.9111111111113</v>
      </c>
    </row>
    <row r="43" spans="1:14" ht="15.75" thickBot="1">
      <c r="B43" s="824" t="s">
        <v>953</v>
      </c>
      <c r="C43" s="825"/>
      <c r="D43" s="825"/>
      <c r="E43" s="825"/>
      <c r="F43" s="825"/>
      <c r="G43" s="825"/>
      <c r="H43" s="825"/>
      <c r="I43" s="825"/>
      <c r="J43" s="825"/>
      <c r="K43" s="825"/>
      <c r="L43" s="825"/>
      <c r="M43" s="826"/>
      <c r="N43" s="394">
        <f>SUM(N36:N42)</f>
        <v>97167.477030463735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541.96272333521597</v>
      </c>
      <c r="N48" s="272">
        <f>K48*M48</f>
        <v>5419.6272333521592</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1525.7334587332998</v>
      </c>
      <c r="N49" s="272">
        <f>K49*M49</f>
        <v>1525.7334587332998</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17969.14622342823</v>
      </c>
      <c r="N50" s="272">
        <f>K50*M50</f>
        <v>17969.14622342823</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24914.506915513688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24058.222222222223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146140.20616819966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29228.041233639931</v>
      </c>
      <c r="M83" s="859"/>
      <c r="N83" s="51"/>
    </row>
    <row r="84" spans="1:14">
      <c r="B84" s="89" t="s">
        <v>973</v>
      </c>
      <c r="C84" s="90"/>
      <c r="D84" s="90"/>
      <c r="E84" s="90"/>
      <c r="F84" s="90"/>
      <c r="G84" s="90"/>
      <c r="H84" s="90"/>
      <c r="I84" s="87"/>
      <c r="J84" s="88"/>
      <c r="K84" s="304">
        <v>0.05</v>
      </c>
      <c r="L84" s="858">
        <f>N78*K84</f>
        <v>7307.0103084099828</v>
      </c>
      <c r="M84" s="859"/>
      <c r="N84" s="51"/>
    </row>
    <row r="85" spans="1:14" ht="15.75" thickBot="1">
      <c r="B85" s="91" t="s">
        <v>974</v>
      </c>
      <c r="C85" s="92"/>
      <c r="D85" s="92"/>
      <c r="E85" s="92"/>
      <c r="F85" s="92"/>
      <c r="G85" s="92"/>
      <c r="H85" s="92"/>
      <c r="I85" s="93"/>
      <c r="J85" s="94"/>
      <c r="K85" s="305">
        <v>0.05</v>
      </c>
      <c r="L85" s="860">
        <f>N78*K85</f>
        <v>7307.0103084099828</v>
      </c>
      <c r="M85" s="861"/>
      <c r="N85" s="51"/>
    </row>
    <row r="86" spans="1:14" ht="15.75" thickBot="1">
      <c r="B86" s="824" t="s">
        <v>953</v>
      </c>
      <c r="C86" s="825"/>
      <c r="D86" s="825"/>
      <c r="E86" s="825"/>
      <c r="F86" s="825"/>
      <c r="G86" s="825"/>
      <c r="H86" s="825"/>
      <c r="I86" s="825"/>
      <c r="J86" s="825"/>
      <c r="K86" s="825"/>
      <c r="L86" s="825"/>
      <c r="M86" s="826"/>
      <c r="N86" s="52">
        <f>L83+L84+L85</f>
        <v>43842.061850459897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189982.26801865955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55" t="s">
        <v>241</v>
      </c>
      <c r="B36" s="837" t="str">
        <f>VLOOKUP(A36,EQUIPOS!A6:D154,3,FALSE)</f>
        <v>Grúa (capacidad 15 ton)</v>
      </c>
      <c r="C36" s="838"/>
      <c r="D36" s="838"/>
      <c r="E36" s="838"/>
      <c r="F36" s="838"/>
      <c r="G36" s="838"/>
      <c r="H36" s="839"/>
      <c r="I36" s="267"/>
      <c r="J36" s="268"/>
      <c r="K36" s="269">
        <f>VLOOKUP(A36,EQUIPOS!A6:D163,4,FALSE)</f>
        <v>107960.13665927169</v>
      </c>
      <c r="L36" s="270"/>
      <c r="M36" s="462">
        <v>1</v>
      </c>
      <c r="N36" s="272">
        <f>K36/M36</f>
        <v>107960.13665927169</v>
      </c>
    </row>
    <row r="37" spans="1:14">
      <c r="A37" s="155" t="s">
        <v>373</v>
      </c>
      <c r="B37" s="837" t="str">
        <f>VLOOKUP(A37,EQUIPOS!A7:D154,3,FALSE)</f>
        <v>Volqueta 6 m3</v>
      </c>
      <c r="C37" s="838"/>
      <c r="D37" s="838"/>
      <c r="E37" s="838"/>
      <c r="F37" s="838"/>
      <c r="G37" s="838"/>
      <c r="H37" s="839"/>
      <c r="I37" s="267"/>
      <c r="J37" s="268"/>
      <c r="K37" s="269">
        <f>VLOOKUP(A37,EQUIPOS!A7:D164,4,FALSE)</f>
        <v>86099.344636740789</v>
      </c>
      <c r="L37" s="270"/>
      <c r="M37" s="463">
        <v>1</v>
      </c>
      <c r="N37" s="272">
        <f>K37/M37</f>
        <v>86099.344636740789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1353.2750000000001</v>
      </c>
    </row>
    <row r="43" spans="1:14" ht="15.75" thickBot="1">
      <c r="B43" s="824" t="s">
        <v>953</v>
      </c>
      <c r="C43" s="825"/>
      <c r="D43" s="825"/>
      <c r="E43" s="825"/>
      <c r="F43" s="825"/>
      <c r="G43" s="825"/>
      <c r="H43" s="825"/>
      <c r="I43" s="825"/>
      <c r="J43" s="825"/>
      <c r="K43" s="825"/>
      <c r="L43" s="825"/>
      <c r="M43" s="826"/>
      <c r="N43" s="394">
        <f>SUM(N36:N42)</f>
        <v>195412.75629601246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541.96272333521597</v>
      </c>
      <c r="N48" s="272">
        <f>K48*M48</f>
        <v>5419.6272333521592</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1525.7334587332998</v>
      </c>
      <c r="N49" s="272">
        <f>K49*M49</f>
        <v>1525.7334587332998</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17969.14622342823</v>
      </c>
      <c r="N50" s="272">
        <f>K50*M50</f>
        <v>17969.14622342823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24914.506915513688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27065.5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247392.76321152615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49478.552642305236</v>
      </c>
      <c r="M83" s="859"/>
      <c r="N83" s="51"/>
    </row>
    <row r="84" spans="1:14">
      <c r="B84" s="89" t="s">
        <v>973</v>
      </c>
      <c r="C84" s="90"/>
      <c r="D84" s="90"/>
      <c r="E84" s="90"/>
      <c r="F84" s="90"/>
      <c r="G84" s="90"/>
      <c r="H84" s="90"/>
      <c r="I84" s="87"/>
      <c r="J84" s="88"/>
      <c r="K84" s="304">
        <v>0.05</v>
      </c>
      <c r="L84" s="858">
        <f>N78*K84</f>
        <v>12369.638160576309</v>
      </c>
      <c r="M84" s="859"/>
      <c r="N84" s="51"/>
    </row>
    <row r="85" spans="1:14" ht="15.75" thickBot="1">
      <c r="B85" s="91" t="s">
        <v>974</v>
      </c>
      <c r="C85" s="92"/>
      <c r="D85" s="92"/>
      <c r="E85" s="92"/>
      <c r="F85" s="92"/>
      <c r="G85" s="92"/>
      <c r="H85" s="92"/>
      <c r="I85" s="93"/>
      <c r="J85" s="94"/>
      <c r="K85" s="305">
        <v>0.05</v>
      </c>
      <c r="L85" s="860">
        <f>N78*K85</f>
        <v>12369.638160576309</v>
      </c>
      <c r="M85" s="861"/>
      <c r="N85" s="51"/>
    </row>
    <row r="86" spans="1:14" ht="15.75" thickBot="1">
      <c r="B86" s="824" t="s">
        <v>953</v>
      </c>
      <c r="C86" s="825"/>
      <c r="D86" s="825"/>
      <c r="E86" s="825"/>
      <c r="F86" s="825"/>
      <c r="G86" s="825"/>
      <c r="H86" s="825"/>
      <c r="I86" s="825"/>
      <c r="J86" s="825"/>
      <c r="K86" s="825"/>
      <c r="L86" s="825"/>
      <c r="M86" s="826"/>
      <c r="N86" s="52">
        <f>L83+L84+L85</f>
        <v>74217.828963457854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321610.59217498399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107960.13665927169</v>
      </c>
      <c r="L36" s="270"/>
      <c r="M36" s="271">
        <v>0.9375</v>
      </c>
      <c r="N36" s="272">
        <f>K36/M36</f>
        <v>115157.47910322314</v>
      </c>
    </row>
    <row r="37" spans="1:14">
      <c r="A37" s="144" t="s">
        <v>373</v>
      </c>
      <c r="B37" s="837" t="str">
        <f>VLOOKUP(A37,EQUIPOS!A7:D154,3,FALSE)</f>
        <v>Volqueta 6 m3</v>
      </c>
      <c r="C37" s="838"/>
      <c r="D37" s="838"/>
      <c r="E37" s="838"/>
      <c r="F37" s="838"/>
      <c r="G37" s="838"/>
      <c r="H37" s="839"/>
      <c r="I37" s="267"/>
      <c r="J37" s="268"/>
      <c r="K37" s="269">
        <f>VLOOKUP(A37,EQUIPOS!A7:D164,4,FALSE)</f>
        <v>86099.344636740789</v>
      </c>
      <c r="L37" s="270"/>
      <c r="M37" s="271">
        <v>0.9375</v>
      </c>
      <c r="N37" s="272">
        <f>K37/M37</f>
        <v>91839.300945856841</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1443.4933333333333</v>
      </c>
    </row>
    <row r="43" spans="1:14" ht="15.75" thickBot="1">
      <c r="B43" s="824" t="s">
        <v>953</v>
      </c>
      <c r="C43" s="825"/>
      <c r="D43" s="825"/>
      <c r="E43" s="825"/>
      <c r="F43" s="825"/>
      <c r="G43" s="825"/>
      <c r="H43" s="825"/>
      <c r="I43" s="825"/>
      <c r="J43" s="825"/>
      <c r="K43" s="825"/>
      <c r="L43" s="825"/>
      <c r="M43" s="826"/>
      <c r="N43" s="394">
        <f>SUM(N36:N42)</f>
        <v>208440.27338241332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541.96272333521597</v>
      </c>
      <c r="N48" s="272">
        <f>K48*M48</f>
        <v>5419.6272333521592</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17969.14622342823</v>
      </c>
      <c r="N49" s="272">
        <f>K49*M49</f>
        <v>17969.14622342823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1525.7334587332998</v>
      </c>
      <c r="N50" s="272">
        <f>K50*M50</f>
        <v>1525.7334587332998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24914.506915513688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28869.866666666665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262224.64696459367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52444.929392918741</v>
      </c>
      <c r="M83" s="859"/>
      <c r="N83" s="51"/>
    </row>
    <row r="84" spans="1:14">
      <c r="B84" s="89" t="s">
        <v>973</v>
      </c>
      <c r="C84" s="90"/>
      <c r="D84" s="90"/>
      <c r="E84" s="90"/>
      <c r="F84" s="90"/>
      <c r="G84" s="90"/>
      <c r="H84" s="90"/>
      <c r="I84" s="87"/>
      <c r="J84" s="88"/>
      <c r="K84" s="304">
        <v>0.05</v>
      </c>
      <c r="L84" s="858">
        <f>N78*K84</f>
        <v>13111.232348229685</v>
      </c>
      <c r="M84" s="859"/>
      <c r="N84" s="51"/>
    </row>
    <row r="85" spans="1:14" ht="15.75" thickBot="1">
      <c r="B85" s="91" t="s">
        <v>974</v>
      </c>
      <c r="C85" s="92"/>
      <c r="D85" s="92"/>
      <c r="E85" s="92"/>
      <c r="F85" s="92"/>
      <c r="G85" s="92"/>
      <c r="H85" s="92"/>
      <c r="I85" s="93"/>
      <c r="J85" s="94"/>
      <c r="K85" s="305">
        <v>0.05</v>
      </c>
      <c r="L85" s="860">
        <f>N78*K85</f>
        <v>13111.232348229685</v>
      </c>
      <c r="M85" s="861"/>
      <c r="N85" s="51"/>
    </row>
    <row r="86" spans="1:14" ht="15.75" thickBot="1">
      <c r="B86" s="824" t="s">
        <v>953</v>
      </c>
      <c r="C86" s="825"/>
      <c r="D86" s="825"/>
      <c r="E86" s="825"/>
      <c r="F86" s="825"/>
      <c r="G86" s="825"/>
      <c r="H86" s="825"/>
      <c r="I86" s="825"/>
      <c r="J86" s="825"/>
      <c r="K86" s="825"/>
      <c r="L86" s="825"/>
      <c r="M86" s="826"/>
      <c r="N86" s="52">
        <f>L83+L84+L85</f>
        <v>78667.394089378096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340892.04105397174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107960.13665927169</v>
      </c>
      <c r="L36" s="270"/>
      <c r="M36" s="271">
        <v>1.5</v>
      </c>
      <c r="N36" s="272">
        <f>K36/M36</f>
        <v>71973.424439514463</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902.18333333333339</v>
      </c>
    </row>
    <row r="43" spans="1:14" ht="15.75" thickBot="1">
      <c r="B43" s="824" t="s">
        <v>953</v>
      </c>
      <c r="C43" s="825"/>
      <c r="D43" s="825"/>
      <c r="E43" s="825"/>
      <c r="F43" s="825"/>
      <c r="G43" s="825"/>
      <c r="H43" s="825"/>
      <c r="I43" s="825"/>
      <c r="J43" s="825"/>
      <c r="K43" s="825"/>
      <c r="L43" s="825"/>
      <c r="M43" s="826"/>
      <c r="N43" s="394">
        <f>SUM(N36:N42)</f>
        <v>72875.607772847798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541.96272333521597</v>
      </c>
      <c r="N48" s="272">
        <f>K48*M48</f>
        <v>5419.6272333521592</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17969.14622342823</v>
      </c>
      <c r="N49" s="272">
        <f>K49*M49</f>
        <v>17969.14622342823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1525.7334587332998</v>
      </c>
      <c r="N50" s="272">
        <f>K50*M50</f>
        <v>1525.7334587332998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24914.506915513688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18043.666666666668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115833.78135502816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23166.756271005634</v>
      </c>
      <c r="M83" s="859"/>
      <c r="N83" s="51"/>
    </row>
    <row r="84" spans="1:14">
      <c r="B84" s="89" t="s">
        <v>973</v>
      </c>
      <c r="C84" s="90"/>
      <c r="D84" s="90"/>
      <c r="E84" s="90"/>
      <c r="F84" s="90"/>
      <c r="G84" s="90"/>
      <c r="H84" s="90"/>
      <c r="I84" s="87"/>
      <c r="J84" s="88"/>
      <c r="K84" s="304">
        <v>0.05</v>
      </c>
      <c r="L84" s="858">
        <f>N78*K84</f>
        <v>5791.6890677514084</v>
      </c>
      <c r="M84" s="859"/>
      <c r="N84" s="51"/>
    </row>
    <row r="85" spans="1:14" ht="15.75" thickBot="1">
      <c r="B85" s="91" t="s">
        <v>974</v>
      </c>
      <c r="C85" s="92"/>
      <c r="D85" s="92"/>
      <c r="E85" s="92"/>
      <c r="F85" s="92"/>
      <c r="G85" s="92"/>
      <c r="H85" s="92"/>
      <c r="I85" s="93"/>
      <c r="J85" s="94"/>
      <c r="K85" s="305">
        <v>0.05</v>
      </c>
      <c r="L85" s="860">
        <f>N78*K85</f>
        <v>5791.6890677514084</v>
      </c>
      <c r="M85" s="861"/>
      <c r="N85" s="51"/>
    </row>
    <row r="86" spans="1:14" ht="15.75" thickBot="1">
      <c r="B86" s="824" t="s">
        <v>953</v>
      </c>
      <c r="C86" s="825"/>
      <c r="D86" s="825"/>
      <c r="E86" s="825"/>
      <c r="F86" s="825"/>
      <c r="G86" s="825"/>
      <c r="H86" s="825"/>
      <c r="I86" s="825"/>
      <c r="J86" s="825"/>
      <c r="K86" s="825"/>
      <c r="L86" s="825"/>
      <c r="M86" s="826"/>
      <c r="N86" s="52">
        <f>L83+L84+L85</f>
        <v>34750.134406508449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150583.9157615366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107960.13665927169</v>
      </c>
      <c r="L36" s="270"/>
      <c r="M36" s="271">
        <v>1.375</v>
      </c>
      <c r="N36" s="272">
        <f>K36/M36</f>
        <v>78516.463024924873</v>
      </c>
    </row>
    <row r="37" spans="1:14">
      <c r="A37" s="144" t="s">
        <v>373</v>
      </c>
      <c r="B37" s="837" t="str">
        <f>VLOOKUP(A37,EQUIPOS!A7:D154,3,FALSE)</f>
        <v>Volqueta 6 m3</v>
      </c>
      <c r="C37" s="838"/>
      <c r="D37" s="838"/>
      <c r="E37" s="838"/>
      <c r="F37" s="838"/>
      <c r="G37" s="838"/>
      <c r="H37" s="839"/>
      <c r="I37" s="267"/>
      <c r="J37" s="268"/>
      <c r="K37" s="269">
        <f>VLOOKUP(A37,EQUIPOS!A7:D164,4,FALSE)</f>
        <v>86099.344636740789</v>
      </c>
      <c r="L37" s="270"/>
      <c r="M37" s="271">
        <v>1.375</v>
      </c>
      <c r="N37" s="272">
        <f>K37/M37</f>
        <v>62617.705190356937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984.2</v>
      </c>
    </row>
    <row r="43" spans="1:14" ht="15.75" thickBot="1">
      <c r="B43" s="824" t="s">
        <v>953</v>
      </c>
      <c r="C43" s="825"/>
      <c r="D43" s="825"/>
      <c r="E43" s="825"/>
      <c r="F43" s="825"/>
      <c r="G43" s="825"/>
      <c r="H43" s="825"/>
      <c r="I43" s="825"/>
      <c r="J43" s="825"/>
      <c r="K43" s="825"/>
      <c r="L43" s="825"/>
      <c r="M43" s="826"/>
      <c r="N43" s="394">
        <f>SUM(N36:N42)</f>
        <v>142118.36821528181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541.96272333521597</v>
      </c>
      <c r="N48" s="272">
        <f>K48*M48</f>
        <v>5419.6272333521592</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17969.14622342823</v>
      </c>
      <c r="N49" s="272">
        <f>K49*M49</f>
        <v>17969.14622342823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1525.7334587332998</v>
      </c>
      <c r="N50" s="272">
        <f>K50*M50</f>
        <v>1525.7334587332998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24914.506915513688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19684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186716.8751307955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37343.375026159098</v>
      </c>
      <c r="M83" s="859"/>
      <c r="N83" s="51"/>
    </row>
    <row r="84" spans="1:14">
      <c r="B84" s="89" t="s">
        <v>973</v>
      </c>
      <c r="C84" s="90"/>
      <c r="D84" s="90"/>
      <c r="E84" s="90"/>
      <c r="F84" s="90"/>
      <c r="G84" s="90"/>
      <c r="H84" s="90"/>
      <c r="I84" s="87"/>
      <c r="J84" s="88"/>
      <c r="K84" s="304">
        <v>0.05</v>
      </c>
      <c r="L84" s="858">
        <f>N78*K84</f>
        <v>9335.8437565397744</v>
      </c>
      <c r="M84" s="859"/>
      <c r="N84" s="51"/>
    </row>
    <row r="85" spans="1:14" ht="15.75" thickBot="1">
      <c r="B85" s="91" t="s">
        <v>974</v>
      </c>
      <c r="C85" s="92"/>
      <c r="D85" s="92"/>
      <c r="E85" s="92"/>
      <c r="F85" s="92"/>
      <c r="G85" s="92"/>
      <c r="H85" s="92"/>
      <c r="I85" s="93"/>
      <c r="J85" s="94"/>
      <c r="K85" s="305">
        <v>0.05</v>
      </c>
      <c r="L85" s="860">
        <f>N78*K85</f>
        <v>9335.8437565397744</v>
      </c>
      <c r="M85" s="861"/>
      <c r="N85" s="51"/>
    </row>
    <row r="86" spans="1:14" ht="15.75" thickBot="1">
      <c r="B86" s="824" t="s">
        <v>953</v>
      </c>
      <c r="C86" s="825"/>
      <c r="D86" s="825"/>
      <c r="E86" s="825"/>
      <c r="F86" s="825"/>
      <c r="G86" s="825"/>
      <c r="H86" s="825"/>
      <c r="I86" s="825"/>
      <c r="J86" s="825"/>
      <c r="K86" s="825"/>
      <c r="L86" s="825"/>
      <c r="M86" s="826"/>
      <c r="N86" s="52">
        <f>L83+L84+L85</f>
        <v>56015.06253923865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242731.93767003415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107960.13665927169</v>
      </c>
      <c r="L36" s="270"/>
      <c r="M36" s="271">
        <v>1.3125</v>
      </c>
      <c r="N36" s="272">
        <f>K36/M36</f>
        <v>82255.34221658796</v>
      </c>
    </row>
    <row r="37" spans="1:14">
      <c r="A37" s="144" t="s">
        <v>373</v>
      </c>
      <c r="B37" s="837" t="str">
        <f>VLOOKUP(A37,EQUIPOS!A7:D154,3,FALSE)</f>
        <v>Volqueta 6 m3</v>
      </c>
      <c r="C37" s="838"/>
      <c r="D37" s="838"/>
      <c r="E37" s="838"/>
      <c r="F37" s="838"/>
      <c r="G37" s="838"/>
      <c r="H37" s="839"/>
      <c r="I37" s="267"/>
      <c r="J37" s="268"/>
      <c r="K37" s="269">
        <f>VLOOKUP(A37,EQUIPOS!A7:D164,4,FALSE)</f>
        <v>86099.344636740789</v>
      </c>
      <c r="L37" s="270"/>
      <c r="M37" s="271">
        <v>1.3125</v>
      </c>
      <c r="N37" s="272">
        <f>K37/M37</f>
        <v>65599.500675612027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1031.0666666666666</v>
      </c>
    </row>
    <row r="43" spans="1:14" ht="15.75" thickBot="1">
      <c r="B43" s="824" t="s">
        <v>953</v>
      </c>
      <c r="C43" s="825"/>
      <c r="D43" s="825"/>
      <c r="E43" s="825"/>
      <c r="F43" s="825"/>
      <c r="G43" s="825"/>
      <c r="H43" s="825"/>
      <c r="I43" s="825"/>
      <c r="J43" s="825"/>
      <c r="K43" s="825"/>
      <c r="L43" s="825"/>
      <c r="M43" s="826"/>
      <c r="N43" s="394">
        <f>SUM(N36:N42)</f>
        <v>148885.90955886667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541.96272333521597</v>
      </c>
      <c r="N48" s="272">
        <f>K48*M48</f>
        <v>5419.6272333521592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17969.14622342823</v>
      </c>
      <c r="N49" s="272">
        <f>K49*M49</f>
        <v>17969.14622342823</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1525.7334587332998</v>
      </c>
      <c r="N50" s="272">
        <f>K50*M50</f>
        <v>1525.7334587332998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24914.506915513688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20621.333333333332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194421.7498077137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38884.349961542743</v>
      </c>
      <c r="M83" s="859"/>
      <c r="N83" s="51"/>
    </row>
    <row r="84" spans="1:14">
      <c r="B84" s="89" t="s">
        <v>973</v>
      </c>
      <c r="C84" s="90"/>
      <c r="D84" s="90"/>
      <c r="E84" s="90"/>
      <c r="F84" s="90"/>
      <c r="G84" s="90"/>
      <c r="H84" s="90"/>
      <c r="I84" s="87"/>
      <c r="J84" s="88"/>
      <c r="K84" s="304">
        <v>0.05</v>
      </c>
      <c r="L84" s="858">
        <f>N78*K84</f>
        <v>9721.0874903856857</v>
      </c>
      <c r="M84" s="859"/>
      <c r="N84" s="51"/>
    </row>
    <row r="85" spans="1:14" ht="15.75" thickBot="1">
      <c r="B85" s="91" t="s">
        <v>974</v>
      </c>
      <c r="C85" s="92"/>
      <c r="D85" s="92"/>
      <c r="E85" s="92"/>
      <c r="F85" s="92"/>
      <c r="G85" s="92"/>
      <c r="H85" s="92"/>
      <c r="I85" s="93"/>
      <c r="J85" s="94"/>
      <c r="K85" s="305">
        <v>0.05</v>
      </c>
      <c r="L85" s="860">
        <f>N78*K85</f>
        <v>9721.0874903856857</v>
      </c>
      <c r="M85" s="861"/>
      <c r="N85" s="51"/>
    </row>
    <row r="86" spans="1:14" ht="15.75" thickBot="1">
      <c r="B86" s="824" t="s">
        <v>953</v>
      </c>
      <c r="C86" s="825"/>
      <c r="D86" s="825"/>
      <c r="E86" s="825"/>
      <c r="F86" s="825"/>
      <c r="G86" s="825"/>
      <c r="H86" s="825"/>
      <c r="I86" s="825"/>
      <c r="J86" s="825"/>
      <c r="K86" s="825"/>
      <c r="L86" s="825"/>
      <c r="M86" s="826"/>
      <c r="N86" s="52">
        <f>L83+L84+L85</f>
        <v>58326.524942314121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252748.27475002781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312</v>
      </c>
      <c r="B36" s="837" t="str">
        <f>VLOOKUP(A36,EQUIPOS!A6:D154,3,FALSE)</f>
        <v>Retroexcavadora sobre oruga, potencia 138 HP, balde de 1,5 m3.</v>
      </c>
      <c r="C36" s="838"/>
      <c r="D36" s="838"/>
      <c r="E36" s="838"/>
      <c r="F36" s="838"/>
      <c r="G36" s="838"/>
      <c r="H36" s="839"/>
      <c r="I36" s="267"/>
      <c r="J36" s="268"/>
      <c r="K36" s="269">
        <f>VLOOKUP(A36,EQUIPOS!A6:D163,4,FALSE)</f>
        <v>215247.82461872805</v>
      </c>
      <c r="L36" s="270"/>
      <c r="M36" s="271">
        <v>66</v>
      </c>
      <c r="N36" s="272">
        <f>K36/M36</f>
        <v>3261.3306760413338</v>
      </c>
    </row>
    <row r="37" spans="1:14">
      <c r="A37" s="144"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196797.42808058823</v>
      </c>
      <c r="L37" s="270"/>
      <c r="M37" s="271">
        <v>100</v>
      </c>
      <c r="N37" s="272">
        <f>K37/M37</f>
        <v>1967.9742808058822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5230.3301651805496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5066.1726797363426</v>
      </c>
      <c r="N48" s="272">
        <f>K48*M48</f>
        <v>5066.1726797363426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5066.1726797363426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10399.023678250227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2079.8047356500456</v>
      </c>
      <c r="M83" s="859"/>
      <c r="N83" s="51"/>
    </row>
    <row r="84" spans="1:14">
      <c r="B84" s="89" t="s">
        <v>973</v>
      </c>
      <c r="C84" s="90"/>
      <c r="D84" s="90"/>
      <c r="E84" s="90"/>
      <c r="F84" s="90"/>
      <c r="G84" s="90"/>
      <c r="H84" s="90"/>
      <c r="I84" s="87"/>
      <c r="J84" s="88"/>
      <c r="K84" s="304">
        <v>0.05</v>
      </c>
      <c r="L84" s="858">
        <f>N78*K84</f>
        <v>519.9511839125114</v>
      </c>
      <c r="M84" s="859"/>
      <c r="N84" s="51"/>
    </row>
    <row r="85" spans="1:14" ht="15.75" thickBot="1">
      <c r="B85" s="91" t="s">
        <v>974</v>
      </c>
      <c r="C85" s="92"/>
      <c r="D85" s="92"/>
      <c r="E85" s="92"/>
      <c r="F85" s="92"/>
      <c r="G85" s="92"/>
      <c r="H85" s="92"/>
      <c r="I85" s="93"/>
      <c r="J85" s="94"/>
      <c r="K85" s="305">
        <v>0.05</v>
      </c>
      <c r="L85" s="860">
        <f>N78*K85</f>
        <v>519.9511839125114</v>
      </c>
      <c r="M85" s="861"/>
      <c r="N85" s="51"/>
    </row>
    <row r="86" spans="1:14" ht="15.75" thickBot="1">
      <c r="B86" s="824" t="s">
        <v>953</v>
      </c>
      <c r="C86" s="825"/>
      <c r="D86" s="825"/>
      <c r="E86" s="825"/>
      <c r="F86" s="825"/>
      <c r="G86" s="825"/>
      <c r="H86" s="825"/>
      <c r="I86" s="825"/>
      <c r="J86" s="825"/>
      <c r="K86" s="825"/>
      <c r="L86" s="825"/>
      <c r="M86" s="826"/>
      <c r="N86" s="52">
        <f>L83+L84+L85</f>
        <v>3119.7071034750688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13518.730781725295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312</v>
      </c>
      <c r="B36" s="837" t="str">
        <f>VLOOKUP(A36,EQUIPOS!A6:D154,3,FALSE)</f>
        <v>Retroexcavadora sobre oruga, potencia 138 HP, balde de 1,5 m3.</v>
      </c>
      <c r="C36" s="838"/>
      <c r="D36" s="838"/>
      <c r="E36" s="838"/>
      <c r="F36" s="838"/>
      <c r="G36" s="838"/>
      <c r="H36" s="839"/>
      <c r="I36" s="267"/>
      <c r="J36" s="268"/>
      <c r="K36" s="269">
        <f>VLOOKUP(A36,EQUIPOS!A6:D163,4,FALSE)</f>
        <v>215247.82461872805</v>
      </c>
      <c r="L36" s="270"/>
      <c r="M36" s="271">
        <v>66</v>
      </c>
      <c r="N36" s="272">
        <f>K36/M36</f>
        <v>3261.3306760413338</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3262.3558843746673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3364.8767177080008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672.97534354160018</v>
      </c>
      <c r="M83" s="859"/>
      <c r="N83" s="51"/>
    </row>
    <row r="84" spans="1:14">
      <c r="B84" s="89" t="s">
        <v>973</v>
      </c>
      <c r="C84" s="90"/>
      <c r="D84" s="90"/>
      <c r="E84" s="90"/>
      <c r="F84" s="90"/>
      <c r="G84" s="90"/>
      <c r="H84" s="90"/>
      <c r="I84" s="87"/>
      <c r="J84" s="88"/>
      <c r="K84" s="304">
        <v>0.05</v>
      </c>
      <c r="L84" s="858">
        <f>N78*K84</f>
        <v>168.24383588540005</v>
      </c>
      <c r="M84" s="859"/>
      <c r="N84" s="51"/>
    </row>
    <row r="85" spans="1:14" ht="15.75" thickBot="1">
      <c r="B85" s="91" t="s">
        <v>974</v>
      </c>
      <c r="C85" s="92"/>
      <c r="D85" s="92"/>
      <c r="E85" s="92"/>
      <c r="F85" s="92"/>
      <c r="G85" s="92"/>
      <c r="H85" s="92"/>
      <c r="I85" s="93"/>
      <c r="J85" s="94"/>
      <c r="K85" s="305">
        <v>0.05</v>
      </c>
      <c r="L85" s="860">
        <f>N78*K85</f>
        <v>168.24383588540005</v>
      </c>
      <c r="M85" s="861"/>
      <c r="N85" s="51"/>
    </row>
    <row r="86" spans="1:14" ht="15.75" thickBot="1">
      <c r="B86" s="824" t="s">
        <v>953</v>
      </c>
      <c r="C86" s="825"/>
      <c r="D86" s="825"/>
      <c r="E86" s="825"/>
      <c r="F86" s="825"/>
      <c r="G86" s="825"/>
      <c r="H86" s="825"/>
      <c r="I86" s="825"/>
      <c r="J86" s="825"/>
      <c r="K86" s="825"/>
      <c r="L86" s="825"/>
      <c r="M86" s="826"/>
      <c r="N86" s="52">
        <f>L83+L84+L85</f>
        <v>1009.4630153124002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4374.3397330204007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N14" sqref="N14"/>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180</v>
      </c>
      <c r="B36" s="837" t="str">
        <f>VLOOKUP(A36,EQUIPOS!A6:D154,3,FALSE)</f>
        <v>Compresor 120 HP, con martillo.</v>
      </c>
      <c r="C36" s="838"/>
      <c r="D36" s="838"/>
      <c r="E36" s="838"/>
      <c r="F36" s="838"/>
      <c r="G36" s="838"/>
      <c r="H36" s="839"/>
      <c r="I36" s="267"/>
      <c r="J36" s="268"/>
      <c r="K36" s="269">
        <f>VLOOKUP(A36,EQUIPOS!A6:D163,4,FALSE)</f>
        <v>110699.15739009528</v>
      </c>
      <c r="L36" s="270"/>
      <c r="M36" s="271">
        <v>66</v>
      </c>
      <c r="N36" s="272">
        <f>K36/M36</f>
        <v>1677.2599604559891</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196797.42808058823</v>
      </c>
      <c r="L37" s="270"/>
      <c r="M37" s="271">
        <v>100</v>
      </c>
      <c r="N37" s="272">
        <f>K37/M37</f>
        <v>1967.9742808058822</v>
      </c>
    </row>
    <row r="38" spans="1:14">
      <c r="A38" t="s">
        <v>312</v>
      </c>
      <c r="B38" s="837" t="str">
        <f>VLOOKUP(A38,EQUIPOS!A8:D154,3,FALSE)</f>
        <v>Retroexcavadora sobre oruga, potencia 138 HP, balde de 1,5 m3.</v>
      </c>
      <c r="C38" s="838"/>
      <c r="D38" s="838"/>
      <c r="E38" s="838"/>
      <c r="F38" s="838"/>
      <c r="G38" s="838"/>
      <c r="H38" s="839"/>
      <c r="I38" s="267"/>
      <c r="J38" s="268"/>
      <c r="K38" s="269">
        <f>VLOOKUP(A38,EQUIPOS!A8:D165,4,FALSE)</f>
        <v>215247.82461872805</v>
      </c>
      <c r="L38" s="270"/>
      <c r="M38" s="271">
        <v>66</v>
      </c>
      <c r="N38" s="272">
        <f>K38/M38</f>
        <v>3261.3306760413338</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N78*L42</f>
        <v>6.0915622581215141</v>
      </c>
    </row>
    <row r="43" spans="1:14" ht="15.75" thickBot="1">
      <c r="B43" s="824" t="s">
        <v>953</v>
      </c>
      <c r="C43" s="825"/>
      <c r="D43" s="825"/>
      <c r="E43" s="825"/>
      <c r="F43" s="825"/>
      <c r="G43" s="825"/>
      <c r="H43" s="825"/>
      <c r="I43" s="825"/>
      <c r="J43" s="825"/>
      <c r="K43" s="825"/>
      <c r="L43" s="825"/>
      <c r="M43" s="826"/>
      <c r="N43" s="394">
        <f>SUM(N36:N42)</f>
        <v>6912.6564795613267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6256.6419106063349</v>
      </c>
      <c r="N48" s="272">
        <f>K48*M48</f>
        <v>1251.3283821212672</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1593.914615208022</v>
      </c>
      <c r="N49" s="272">
        <f t="shared" ref="N49:N54" si="0">K49*M49</f>
        <v>4781.7438456240661</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9297.3813580700953</v>
      </c>
      <c r="N50" s="272">
        <f t="shared" si="0"/>
        <v>2789.2144074210287</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1248.3166826245611</v>
      </c>
      <c r="N51" s="272">
        <f t="shared" si="0"/>
        <v>249.66333652491221</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950.27975555989303</v>
      </c>
      <c r="N52" s="272">
        <f t="shared" si="0"/>
        <v>475.13987777994652</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5066.1726797363426</v>
      </c>
      <c r="N54" s="272">
        <f t="shared" si="0"/>
        <v>5066.1726797363426</v>
      </c>
    </row>
    <row r="55" spans="1:14" ht="15.75" thickBot="1">
      <c r="B55" s="819"/>
      <c r="C55" s="820"/>
      <c r="D55" s="820"/>
      <c r="E55" s="820"/>
      <c r="F55" s="820"/>
      <c r="G55" s="820"/>
      <c r="H55" s="820"/>
      <c r="I55" s="821"/>
      <c r="J55" s="42"/>
      <c r="K55" s="44"/>
      <c r="L55" s="822"/>
      <c r="M55" s="823"/>
      <c r="N55" s="45"/>
    </row>
    <row r="56" spans="1:14" ht="15.75" thickBot="1">
      <c r="B56" s="824" t="s">
        <v>953</v>
      </c>
      <c r="C56" s="825"/>
      <c r="D56" s="825"/>
      <c r="E56" s="825"/>
      <c r="F56" s="825"/>
      <c r="G56" s="825"/>
      <c r="H56" s="825"/>
      <c r="I56" s="825"/>
      <c r="J56" s="825"/>
      <c r="K56" s="825"/>
      <c r="L56" s="825"/>
      <c r="M56" s="826"/>
      <c r="N56" s="394">
        <f>SUM(N48:N55)</f>
        <v>14613.262529207563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24" t="s">
        <v>953</v>
      </c>
      <c r="C78" s="825"/>
      <c r="D78" s="825"/>
      <c r="E78" s="825"/>
      <c r="F78" s="825"/>
      <c r="G78" s="825"/>
      <c r="H78" s="825"/>
      <c r="I78" s="831"/>
      <c r="J78" s="831"/>
      <c r="K78" s="831"/>
      <c r="L78" s="831"/>
      <c r="M78" s="832"/>
      <c r="N78" s="301">
        <f>SUM(N72:N77)</f>
        <v>304.57811290607572</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21830.497121674965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4366.0994243349933</v>
      </c>
      <c r="M85" s="859"/>
      <c r="N85" s="51"/>
    </row>
    <row r="86" spans="1:14">
      <c r="B86" s="89" t="s">
        <v>973</v>
      </c>
      <c r="C86" s="90"/>
      <c r="D86" s="90"/>
      <c r="E86" s="90"/>
      <c r="F86" s="90"/>
      <c r="G86" s="90"/>
      <c r="H86" s="90"/>
      <c r="I86" s="87"/>
      <c r="J86" s="88"/>
      <c r="K86" s="304">
        <v>0.05</v>
      </c>
      <c r="L86" s="858">
        <f>N80*K86</f>
        <v>1091.5248560837483</v>
      </c>
      <c r="M86" s="859"/>
      <c r="N86" s="51"/>
    </row>
    <row r="87" spans="1:14" ht="15.75" thickBot="1">
      <c r="B87" s="91" t="s">
        <v>974</v>
      </c>
      <c r="C87" s="92"/>
      <c r="D87" s="92"/>
      <c r="E87" s="92"/>
      <c r="F87" s="92"/>
      <c r="G87" s="92"/>
      <c r="H87" s="92"/>
      <c r="I87" s="93"/>
      <c r="J87" s="94"/>
      <c r="K87" s="305">
        <v>0.05</v>
      </c>
      <c r="L87" s="860">
        <f>N80*K87</f>
        <v>1091.5248560837483</v>
      </c>
      <c r="M87" s="861"/>
      <c r="N87" s="51"/>
    </row>
    <row r="88" spans="1:14" ht="15.75" thickBot="1">
      <c r="B88" s="824" t="s">
        <v>953</v>
      </c>
      <c r="C88" s="825"/>
      <c r="D88" s="825"/>
      <c r="E88" s="825"/>
      <c r="F88" s="825"/>
      <c r="G88" s="825"/>
      <c r="H88" s="825"/>
      <c r="I88" s="825"/>
      <c r="J88" s="825"/>
      <c r="K88" s="825"/>
      <c r="L88" s="825"/>
      <c r="M88" s="826"/>
      <c r="N88" s="52">
        <f>L85+L86+L87</f>
        <v>6549.1491365024895</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28379.646258177454</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2" t="s">
        <v>2218</v>
      </c>
      <c r="C107" s="863"/>
      <c r="D107" s="863"/>
      <c r="E107" s="863"/>
      <c r="F107" s="863"/>
      <c r="G107" s="863"/>
      <c r="H107" s="863"/>
      <c r="I107" s="863"/>
      <c r="J107" s="863"/>
      <c r="K107" s="863"/>
      <c r="L107" s="863"/>
      <c r="M107" s="863"/>
      <c r="N107" s="864"/>
    </row>
    <row r="108" spans="2:14" ht="15" customHeight="1">
      <c r="B108" s="862"/>
      <c r="C108" s="863"/>
      <c r="D108" s="863"/>
      <c r="E108" s="863"/>
      <c r="F108" s="863"/>
      <c r="G108" s="863"/>
      <c r="H108" s="863"/>
      <c r="I108" s="863"/>
      <c r="J108" s="863"/>
      <c r="K108" s="863"/>
      <c r="L108" s="863"/>
      <c r="M108" s="863"/>
      <c r="N108" s="864"/>
    </row>
    <row r="109" spans="2:14" ht="30" customHeight="1">
      <c r="B109" s="865" t="s">
        <v>2219</v>
      </c>
      <c r="C109" s="866"/>
      <c r="D109" s="866"/>
      <c r="E109" s="866"/>
      <c r="F109" s="866"/>
      <c r="G109" s="866"/>
      <c r="H109" s="866"/>
      <c r="I109" s="866"/>
      <c r="J109" s="866"/>
      <c r="K109" s="866"/>
      <c r="L109" s="866"/>
      <c r="M109" s="866"/>
      <c r="N109" s="867"/>
    </row>
    <row r="110" spans="2:14">
      <c r="B110" s="865"/>
      <c r="C110" s="866"/>
      <c r="D110" s="866"/>
      <c r="E110" s="866"/>
      <c r="F110" s="866"/>
      <c r="G110" s="866"/>
      <c r="H110" s="866"/>
      <c r="I110" s="866"/>
      <c r="J110" s="866"/>
      <c r="K110" s="866"/>
      <c r="L110" s="866"/>
      <c r="M110" s="866"/>
      <c r="N110" s="867"/>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1"/>
      <c r="K120" s="801"/>
      <c r="L120" s="801"/>
      <c r="M120" s="801"/>
      <c r="N120" s="802"/>
    </row>
    <row r="121" spans="2:14" ht="15.75" thickBot="1">
      <c r="B121" s="261" t="s">
        <v>2221</v>
      </c>
      <c r="C121" s="393"/>
      <c r="D121" s="393"/>
      <c r="E121" s="57"/>
      <c r="F121" s="57"/>
      <c r="G121" s="57"/>
      <c r="H121" s="57"/>
      <c r="I121" s="57"/>
      <c r="J121" s="803"/>
      <c r="K121" s="803"/>
      <c r="L121" s="803"/>
      <c r="M121" s="803"/>
      <c r="N121"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215247.82461872805</v>
      </c>
      <c r="L36" s="270"/>
      <c r="M36" s="271">
        <v>66</v>
      </c>
      <c r="N36" s="272">
        <f>K36/M36</f>
        <v>3261.3306760413338</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196797.42808058823</v>
      </c>
      <c r="L37" s="270"/>
      <c r="M37" s="271">
        <v>100</v>
      </c>
      <c r="N37" s="272">
        <f>K37/M37</f>
        <v>1967.9742808058822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5230.3301651805496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5066.1726797363426</v>
      </c>
      <c r="N48" s="272">
        <f>K48*M48</f>
        <v>5066.1726797363426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5066.1726797363426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10399.023678250227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2079.8047356500456</v>
      </c>
      <c r="M83" s="859"/>
      <c r="N83" s="51"/>
    </row>
    <row r="84" spans="1:14">
      <c r="B84" s="89" t="s">
        <v>973</v>
      </c>
      <c r="C84" s="90"/>
      <c r="D84" s="90"/>
      <c r="E84" s="90"/>
      <c r="F84" s="90"/>
      <c r="G84" s="90"/>
      <c r="H84" s="90"/>
      <c r="I84" s="87"/>
      <c r="J84" s="88"/>
      <c r="K84" s="304">
        <v>0.05</v>
      </c>
      <c r="L84" s="858">
        <f>N78*K84</f>
        <v>519.9511839125114</v>
      </c>
      <c r="M84" s="859"/>
      <c r="N84" s="51"/>
    </row>
    <row r="85" spans="1:14" ht="15.75" thickBot="1">
      <c r="B85" s="91" t="s">
        <v>974</v>
      </c>
      <c r="C85" s="92"/>
      <c r="D85" s="92"/>
      <c r="E85" s="92"/>
      <c r="F85" s="92"/>
      <c r="G85" s="92"/>
      <c r="H85" s="92"/>
      <c r="I85" s="93"/>
      <c r="J85" s="94"/>
      <c r="K85" s="305">
        <v>0.05</v>
      </c>
      <c r="L85" s="860">
        <f>N78*K85</f>
        <v>519.9511839125114</v>
      </c>
      <c r="M85" s="861"/>
      <c r="N85" s="51"/>
    </row>
    <row r="86" spans="1:14" ht="15.75" thickBot="1">
      <c r="B86" s="824" t="s">
        <v>953</v>
      </c>
      <c r="C86" s="825"/>
      <c r="D86" s="825"/>
      <c r="E86" s="825"/>
      <c r="F86" s="825"/>
      <c r="G86" s="825"/>
      <c r="H86" s="825"/>
      <c r="I86" s="825"/>
      <c r="J86" s="825"/>
      <c r="K86" s="825"/>
      <c r="L86" s="825"/>
      <c r="M86" s="826"/>
      <c r="N86" s="52">
        <f>L83+L84+L85</f>
        <v>3119.7071034750688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13518.730781725295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53" sqref="O5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215247.82461872805</v>
      </c>
      <c r="L36" s="270"/>
      <c r="M36" s="271">
        <v>66</v>
      </c>
      <c r="N36" s="272">
        <f>K36/M36</f>
        <v>3261.3306760413338</v>
      </c>
    </row>
    <row r="37" spans="1:14">
      <c r="A37" s="108" t="s">
        <v>180</v>
      </c>
      <c r="B37" s="837" t="str">
        <f>VLOOKUP(A37,EQUIPOS!A7:D154,3,FALSE)</f>
        <v>Compresor 120 HP, con martillo.</v>
      </c>
      <c r="C37" s="838"/>
      <c r="D37" s="838"/>
      <c r="E37" s="838"/>
      <c r="F37" s="838"/>
      <c r="G37" s="838"/>
      <c r="H37" s="839"/>
      <c r="I37" s="267"/>
      <c r="J37" s="268"/>
      <c r="K37" s="269">
        <f>VLOOKUP(A37,EQUIPOS!A7:D164,4,FALSE)</f>
        <v>110699.15739009528</v>
      </c>
      <c r="L37" s="270"/>
      <c r="M37" s="271">
        <v>66</v>
      </c>
      <c r="N37" s="272">
        <f>K37/M37</f>
        <v>1677.2599604559891</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N79*L42</f>
        <v>6.0915622581215141</v>
      </c>
    </row>
    <row r="43" spans="1:14" ht="15.75" thickBot="1">
      <c r="B43" s="824" t="s">
        <v>953</v>
      </c>
      <c r="C43" s="825"/>
      <c r="D43" s="825"/>
      <c r="E43" s="825"/>
      <c r="F43" s="825"/>
      <c r="G43" s="825"/>
      <c r="H43" s="825"/>
      <c r="I43" s="825"/>
      <c r="J43" s="825"/>
      <c r="K43" s="825"/>
      <c r="L43" s="825"/>
      <c r="M43" s="826"/>
      <c r="N43" s="394">
        <f>SUM(N36:N42)</f>
        <v>4944.6821987554449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6256.6419106063349</v>
      </c>
      <c r="N48" s="272">
        <f t="shared" ref="N48:N53" si="0">K48*M48</f>
        <v>1251.3283821212672</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1593.914615208022</v>
      </c>
      <c r="N49" s="272">
        <f t="shared" si="0"/>
        <v>4781.7438456240661</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9297.3813580700953</v>
      </c>
      <c r="N50" s="272">
        <f t="shared" si="0"/>
        <v>2789.2144074210287</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1248.3166826245611</v>
      </c>
      <c r="N51" s="272">
        <f t="shared" si="0"/>
        <v>249.66333652491221</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950.27975555989303</v>
      </c>
      <c r="N52" s="272">
        <f t="shared" si="0"/>
        <v>475.13987777994652</v>
      </c>
    </row>
    <row r="53" spans="1:14">
      <c r="B53" s="43"/>
      <c r="C53" s="281"/>
      <c r="D53" s="281"/>
      <c r="E53" s="281"/>
      <c r="F53" s="281"/>
      <c r="G53" s="281"/>
      <c r="H53" s="281"/>
      <c r="I53" s="268"/>
      <c r="J53" s="224"/>
      <c r="K53" s="282"/>
      <c r="L53" s="267"/>
      <c r="M53" s="283"/>
      <c r="N53" s="272"/>
    </row>
    <row r="54" spans="1:14" ht="15.75" thickBot="1">
      <c r="B54" s="819"/>
      <c r="C54" s="820"/>
      <c r="D54" s="820"/>
      <c r="E54" s="820"/>
      <c r="F54" s="820"/>
      <c r="G54" s="820"/>
      <c r="H54" s="820"/>
      <c r="I54" s="821"/>
      <c r="J54" s="42"/>
      <c r="K54" s="44"/>
      <c r="L54" s="822"/>
      <c r="M54" s="823"/>
      <c r="N54" s="45"/>
    </row>
    <row r="55" spans="1:14" ht="15.75" thickBot="1">
      <c r="B55" s="824" t="s">
        <v>953</v>
      </c>
      <c r="C55" s="825"/>
      <c r="D55" s="825"/>
      <c r="E55" s="825"/>
      <c r="F55" s="825"/>
      <c r="G55" s="825"/>
      <c r="H55" s="825"/>
      <c r="I55" s="825"/>
      <c r="J55" s="825"/>
      <c r="K55" s="825"/>
      <c r="L55" s="825"/>
      <c r="M55" s="826"/>
      <c r="N55" s="394">
        <f>SUM(N48:N54)</f>
        <v>9547.0898494712201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949"/>
      <c r="C65" s="950"/>
      <c r="D65" s="950"/>
      <c r="E65" s="950"/>
      <c r="F65" s="950"/>
      <c r="G65" s="951"/>
      <c r="H65" s="311"/>
      <c r="I65" s="279"/>
      <c r="J65" s="286"/>
      <c r="K65" s="279"/>
      <c r="L65" s="828"/>
      <c r="M65" s="829"/>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1"/>
      <c r="C78" s="812"/>
      <c r="D78" s="812"/>
      <c r="E78" s="812"/>
      <c r="F78" s="812"/>
      <c r="G78" s="812"/>
      <c r="H78" s="812"/>
      <c r="I78" s="126"/>
      <c r="J78" s="126"/>
      <c r="K78" s="126"/>
      <c r="L78" s="912"/>
      <c r="M78" s="912"/>
      <c r="N78" s="45"/>
    </row>
    <row r="79" spans="1:15" ht="15.75" thickBot="1">
      <c r="B79" s="830" t="s">
        <v>953</v>
      </c>
      <c r="C79" s="831"/>
      <c r="D79" s="831"/>
      <c r="E79" s="831"/>
      <c r="F79" s="831"/>
      <c r="G79" s="831"/>
      <c r="H79" s="831"/>
      <c r="I79" s="831"/>
      <c r="J79" s="831"/>
      <c r="K79" s="831"/>
      <c r="L79" s="831"/>
      <c r="M79" s="832"/>
      <c r="N79" s="301">
        <f>SUM(N73:N78)</f>
        <v>304.57811290607572</v>
      </c>
    </row>
    <row r="80" spans="1:15" ht="15.75" thickBot="1">
      <c r="B80" s="33"/>
      <c r="C80" s="34"/>
      <c r="D80" s="34"/>
      <c r="E80" s="34"/>
      <c r="F80" s="34"/>
      <c r="G80" s="34"/>
      <c r="H80" s="34"/>
      <c r="I80" s="34"/>
      <c r="J80" s="34"/>
      <c r="K80" s="34"/>
      <c r="L80" s="34"/>
      <c r="M80" s="34"/>
      <c r="N80" s="35"/>
    </row>
    <row r="81" spans="1:14" ht="15.75" thickBot="1">
      <c r="B81" s="824" t="s">
        <v>967</v>
      </c>
      <c r="C81" s="825"/>
      <c r="D81" s="825"/>
      <c r="E81" s="825"/>
      <c r="F81" s="825"/>
      <c r="G81" s="825"/>
      <c r="H81" s="825"/>
      <c r="I81" s="825"/>
      <c r="J81" s="825"/>
      <c r="K81" s="825"/>
      <c r="L81" s="825"/>
      <c r="M81" s="826"/>
      <c r="N81" s="99">
        <f>N43+N55+N68+N79</f>
        <v>14796.350161132741</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5" t="s">
        <v>969</v>
      </c>
      <c r="C85" s="816"/>
      <c r="D85" s="816"/>
      <c r="E85" s="816"/>
      <c r="F85" s="816"/>
      <c r="G85" s="816"/>
      <c r="H85" s="816"/>
      <c r="I85" s="314"/>
      <c r="J85" s="334"/>
      <c r="K85" s="302" t="s">
        <v>970</v>
      </c>
      <c r="L85" s="854" t="s">
        <v>971</v>
      </c>
      <c r="M85" s="855"/>
      <c r="N85" s="303"/>
    </row>
    <row r="86" spans="1:14">
      <c r="B86" s="856" t="s">
        <v>972</v>
      </c>
      <c r="C86" s="857"/>
      <c r="D86" s="857"/>
      <c r="E86" s="857"/>
      <c r="F86" s="857"/>
      <c r="G86" s="857"/>
      <c r="H86" s="857"/>
      <c r="I86" s="87"/>
      <c r="J86" s="88"/>
      <c r="K86" s="304">
        <v>0.2</v>
      </c>
      <c r="L86" s="858">
        <f>N81*K86</f>
        <v>2959.2700322265482</v>
      </c>
      <c r="M86" s="859"/>
      <c r="N86" s="51"/>
    </row>
    <row r="87" spans="1:14">
      <c r="B87" s="89" t="s">
        <v>973</v>
      </c>
      <c r="C87" s="90"/>
      <c r="D87" s="90"/>
      <c r="E87" s="90"/>
      <c r="F87" s="90"/>
      <c r="G87" s="90"/>
      <c r="H87" s="90"/>
      <c r="I87" s="87"/>
      <c r="J87" s="88"/>
      <c r="K87" s="304">
        <v>0.05</v>
      </c>
      <c r="L87" s="858">
        <f>N81*K87</f>
        <v>739.81750805663705</v>
      </c>
      <c r="M87" s="859"/>
      <c r="N87" s="51"/>
    </row>
    <row r="88" spans="1:14" ht="15.75" thickBot="1">
      <c r="B88" s="91" t="s">
        <v>974</v>
      </c>
      <c r="C88" s="92"/>
      <c r="D88" s="92"/>
      <c r="E88" s="92"/>
      <c r="F88" s="92"/>
      <c r="G88" s="92"/>
      <c r="H88" s="92"/>
      <c r="I88" s="93"/>
      <c r="J88" s="94"/>
      <c r="K88" s="305">
        <v>0.05</v>
      </c>
      <c r="L88" s="860">
        <f>N81*K88</f>
        <v>739.81750805663705</v>
      </c>
      <c r="M88" s="861"/>
      <c r="N88" s="51"/>
    </row>
    <row r="89" spans="1:14" ht="15.75" thickBot="1">
      <c r="B89" s="824" t="s">
        <v>953</v>
      </c>
      <c r="C89" s="825"/>
      <c r="D89" s="825"/>
      <c r="E89" s="825"/>
      <c r="F89" s="825"/>
      <c r="G89" s="825"/>
      <c r="H89" s="825"/>
      <c r="I89" s="825"/>
      <c r="J89" s="825"/>
      <c r="K89" s="825"/>
      <c r="L89" s="825"/>
      <c r="M89" s="826"/>
      <c r="N89" s="52">
        <f>L86+L87+L88</f>
        <v>4438.9050483398223</v>
      </c>
    </row>
    <row r="90" spans="1:14" ht="15.75" thickBot="1">
      <c r="B90" s="33"/>
      <c r="C90" s="34"/>
      <c r="D90" s="34"/>
      <c r="E90" s="34"/>
      <c r="F90" s="34"/>
      <c r="G90" s="34"/>
      <c r="H90" s="34"/>
      <c r="I90" s="34"/>
      <c r="J90" s="34"/>
      <c r="K90" s="34"/>
      <c r="L90" s="34"/>
      <c r="M90" s="34"/>
      <c r="N90" s="35"/>
    </row>
    <row r="91" spans="1:14" ht="15.75" thickBot="1">
      <c r="A91" t="s">
        <v>2016</v>
      </c>
      <c r="B91" s="824" t="s">
        <v>975</v>
      </c>
      <c r="C91" s="825"/>
      <c r="D91" s="825"/>
      <c r="E91" s="825"/>
      <c r="F91" s="825"/>
      <c r="G91" s="825"/>
      <c r="H91" s="825"/>
      <c r="I91" s="825"/>
      <c r="J91" s="825"/>
      <c r="K91" s="825"/>
      <c r="L91" s="825"/>
      <c r="M91" s="826"/>
      <c r="N91" s="188">
        <f>N81+N89</f>
        <v>19235.255209472562</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2" t="s">
        <v>2218</v>
      </c>
      <c r="C108" s="863"/>
      <c r="D108" s="863"/>
      <c r="E108" s="863"/>
      <c r="F108" s="863"/>
      <c r="G108" s="863"/>
      <c r="H108" s="863"/>
      <c r="I108" s="863"/>
      <c r="J108" s="863"/>
      <c r="K108" s="863"/>
      <c r="L108" s="863"/>
      <c r="M108" s="863"/>
      <c r="N108" s="864"/>
    </row>
    <row r="109" spans="2:14" ht="15" customHeight="1">
      <c r="B109" s="862"/>
      <c r="C109" s="863"/>
      <c r="D109" s="863"/>
      <c r="E109" s="863"/>
      <c r="F109" s="863"/>
      <c r="G109" s="863"/>
      <c r="H109" s="863"/>
      <c r="I109" s="863"/>
      <c r="J109" s="863"/>
      <c r="K109" s="863"/>
      <c r="L109" s="863"/>
      <c r="M109" s="863"/>
      <c r="N109" s="864"/>
    </row>
    <row r="110" spans="2:14" ht="32.25" customHeight="1">
      <c r="B110" s="865" t="s">
        <v>2219</v>
      </c>
      <c r="C110" s="866"/>
      <c r="D110" s="866"/>
      <c r="E110" s="866"/>
      <c r="F110" s="866"/>
      <c r="G110" s="866"/>
      <c r="H110" s="866"/>
      <c r="I110" s="866"/>
      <c r="J110" s="866"/>
      <c r="K110" s="866"/>
      <c r="L110" s="866"/>
      <c r="M110" s="866"/>
      <c r="N110" s="867"/>
    </row>
    <row r="111" spans="2:14">
      <c r="B111" s="865"/>
      <c r="C111" s="866"/>
      <c r="D111" s="866"/>
      <c r="E111" s="866"/>
      <c r="F111" s="866"/>
      <c r="G111" s="866"/>
      <c r="H111" s="866"/>
      <c r="I111" s="866"/>
      <c r="J111" s="866"/>
      <c r="K111" s="866"/>
      <c r="L111" s="866"/>
      <c r="M111" s="866"/>
      <c r="N111" s="867"/>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1"/>
      <c r="K121" s="801"/>
      <c r="L121" s="801"/>
      <c r="M121" s="801"/>
      <c r="N121" s="802"/>
    </row>
    <row r="122" spans="2:14" ht="15.75" thickBot="1">
      <c r="B122" s="261" t="s">
        <v>2221</v>
      </c>
      <c r="C122" s="393"/>
      <c r="D122" s="393"/>
      <c r="E122" s="57"/>
      <c r="F122" s="57"/>
      <c r="G122" s="57"/>
      <c r="H122" s="57"/>
      <c r="I122" s="57"/>
      <c r="J122" s="803"/>
      <c r="K122" s="803"/>
      <c r="L122" s="803"/>
      <c r="M122" s="803"/>
      <c r="N122" s="804"/>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215247.82461872805</v>
      </c>
      <c r="L36" s="270"/>
      <c r="M36" s="271">
        <v>66</v>
      </c>
      <c r="N36" s="272">
        <f>K36/M36</f>
        <v>3261.3306760413338</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3262.3558843746673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3364.8767177080008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672.97534354160018</v>
      </c>
      <c r="M83" s="859"/>
      <c r="N83" s="51"/>
    </row>
    <row r="84" spans="1:14">
      <c r="B84" s="89" t="s">
        <v>973</v>
      </c>
      <c r="C84" s="90"/>
      <c r="D84" s="90"/>
      <c r="E84" s="90"/>
      <c r="F84" s="90"/>
      <c r="G84" s="90"/>
      <c r="H84" s="90"/>
      <c r="I84" s="87"/>
      <c r="J84" s="88"/>
      <c r="K84" s="304">
        <v>0.05</v>
      </c>
      <c r="L84" s="858">
        <f>N78*K84</f>
        <v>168.24383588540005</v>
      </c>
      <c r="M84" s="859"/>
      <c r="N84" s="51"/>
    </row>
    <row r="85" spans="1:14" ht="15.75" thickBot="1">
      <c r="B85" s="91" t="s">
        <v>974</v>
      </c>
      <c r="C85" s="92"/>
      <c r="D85" s="92"/>
      <c r="E85" s="92"/>
      <c r="F85" s="92"/>
      <c r="G85" s="92"/>
      <c r="H85" s="92"/>
      <c r="I85" s="93"/>
      <c r="J85" s="94"/>
      <c r="K85" s="305">
        <v>0.05</v>
      </c>
      <c r="L85" s="860">
        <f>N78*K85</f>
        <v>168.24383588540005</v>
      </c>
      <c r="M85" s="861"/>
      <c r="N85" s="51"/>
    </row>
    <row r="86" spans="1:14" ht="15.75" thickBot="1">
      <c r="B86" s="824" t="s">
        <v>953</v>
      </c>
      <c r="C86" s="825"/>
      <c r="D86" s="825"/>
      <c r="E86" s="825"/>
      <c r="F86" s="825"/>
      <c r="G86" s="825"/>
      <c r="H86" s="825"/>
      <c r="I86" s="825"/>
      <c r="J86" s="825"/>
      <c r="K86" s="825"/>
      <c r="L86" s="825"/>
      <c r="M86" s="826"/>
      <c r="N86" s="52">
        <f>L83+L84+L85</f>
        <v>1009.4630153124002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4374.3397330204007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148</v>
      </c>
      <c r="B36" s="837" t="str">
        <f>VLOOKUP(A36,EQUIPOS!A6:D154,3,FALSE)</f>
        <v>Cargador : Potencia en el volante 110 hp, Clasificación de RPM del motor 2300.</v>
      </c>
      <c r="C36" s="838"/>
      <c r="D36" s="838"/>
      <c r="E36" s="838"/>
      <c r="F36" s="838"/>
      <c r="G36" s="838"/>
      <c r="H36" s="839"/>
      <c r="I36" s="267"/>
      <c r="J36" s="268"/>
      <c r="K36" s="269">
        <f>VLOOKUP(A36,EQUIPOS!A6:D163,4,FALSE)</f>
        <v>135297.89619720195</v>
      </c>
      <c r="L36" s="270"/>
      <c r="M36" s="271">
        <v>66</v>
      </c>
      <c r="N36" s="272">
        <f>K36/M36</f>
        <v>2049.9681242000297</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196797.42808058823</v>
      </c>
      <c r="L37" s="270"/>
      <c r="M37" s="271">
        <v>100</v>
      </c>
      <c r="N37" s="272">
        <f>K37/M37</f>
        <v>1967.9742808058822</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2.0504166666666666</v>
      </c>
    </row>
    <row r="43" spans="1:14" ht="15.75" thickBot="1">
      <c r="B43" s="824" t="s">
        <v>953</v>
      </c>
      <c r="C43" s="825"/>
      <c r="D43" s="825"/>
      <c r="E43" s="825"/>
      <c r="F43" s="825"/>
      <c r="G43" s="825"/>
      <c r="H43" s="825"/>
      <c r="I43" s="825"/>
      <c r="J43" s="825"/>
      <c r="K43" s="825"/>
      <c r="L43" s="825"/>
      <c r="M43" s="826"/>
      <c r="N43" s="394">
        <f>SUM(N36:N42)</f>
        <v>4019.9928216725784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3164.7390571999276</v>
      </c>
      <c r="N48" s="272">
        <f>K48*M48</f>
        <v>3164.7390571999276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3164.7390571999276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205.04166666666666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7389.773545539173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1477.9547091078348</v>
      </c>
      <c r="M83" s="859"/>
      <c r="N83" s="51"/>
    </row>
    <row r="84" spans="1:14">
      <c r="B84" s="89" t="s">
        <v>973</v>
      </c>
      <c r="C84" s="90"/>
      <c r="D84" s="90"/>
      <c r="E84" s="90"/>
      <c r="F84" s="90"/>
      <c r="G84" s="90"/>
      <c r="H84" s="90"/>
      <c r="I84" s="87"/>
      <c r="J84" s="88"/>
      <c r="K84" s="304">
        <v>0.05</v>
      </c>
      <c r="L84" s="858">
        <f>N78*K84</f>
        <v>369.4886772769587</v>
      </c>
      <c r="M84" s="859"/>
      <c r="N84" s="51"/>
    </row>
    <row r="85" spans="1:14" ht="15.75" thickBot="1">
      <c r="B85" s="91" t="s">
        <v>974</v>
      </c>
      <c r="C85" s="92"/>
      <c r="D85" s="92"/>
      <c r="E85" s="92"/>
      <c r="F85" s="92"/>
      <c r="G85" s="92"/>
      <c r="H85" s="92"/>
      <c r="I85" s="93"/>
      <c r="J85" s="94"/>
      <c r="K85" s="305">
        <v>0.05</v>
      </c>
      <c r="L85" s="860">
        <f>N78*K85</f>
        <v>369.4886772769587</v>
      </c>
      <c r="M85" s="861"/>
      <c r="N85" s="51"/>
    </row>
    <row r="86" spans="1:14" ht="15.75" thickBot="1">
      <c r="B86" s="824" t="s">
        <v>953</v>
      </c>
      <c r="C86" s="825"/>
      <c r="D86" s="825"/>
      <c r="E86" s="825"/>
      <c r="F86" s="825"/>
      <c r="G86" s="825"/>
      <c r="H86" s="825"/>
      <c r="I86" s="825"/>
      <c r="J86" s="825"/>
      <c r="K86" s="825"/>
      <c r="L86" s="825"/>
      <c r="M86" s="826"/>
      <c r="N86" s="52">
        <f>L83+L84+L85</f>
        <v>2216.9320636617522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9606.7056092009261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196797.42808058823</v>
      </c>
      <c r="L36" s="464"/>
      <c r="M36" s="283">
        <v>50</v>
      </c>
      <c r="N36" s="272">
        <f>K36/M36</f>
        <v>3935.9485616117645</v>
      </c>
    </row>
    <row r="37" spans="1:14">
      <c r="A37" s="108" t="s">
        <v>152</v>
      </c>
      <c r="B37" s="837" t="str">
        <f>VLOOKUP(A37,EQUIPOS!A7:D154,3,FALSE)</f>
        <v xml:space="preserve">Carrotanque de agua(1000 Galones) </v>
      </c>
      <c r="C37" s="838"/>
      <c r="D37" s="838"/>
      <c r="E37" s="838"/>
      <c r="F37" s="838"/>
      <c r="G37" s="838"/>
      <c r="H37" s="839"/>
      <c r="I37" s="267"/>
      <c r="J37" s="268"/>
      <c r="K37" s="269">
        <f>VLOOKUP(A37,EQUIPOS!A7:D164,4,FALSE)</f>
        <v>63827.847348734758</v>
      </c>
      <c r="L37" s="464"/>
      <c r="M37" s="283">
        <v>50</v>
      </c>
      <c r="N37" s="272">
        <f>K37/M37</f>
        <v>1276.5569469746952</v>
      </c>
    </row>
    <row r="38" spans="1:14">
      <c r="A38" s="205" t="s">
        <v>269</v>
      </c>
      <c r="B38" s="837" t="str">
        <f>VLOOKUP(A38,EQUIPOS!A8:D154,3,FALSE)</f>
        <v>Motoniveladora  potencia 215 HP, ancho de cuchilla 4,27 m, peso 18 ton.</v>
      </c>
      <c r="C38" s="838"/>
      <c r="D38" s="838"/>
      <c r="E38" s="838"/>
      <c r="F38" s="838"/>
      <c r="G38" s="838"/>
      <c r="H38" s="839"/>
      <c r="I38" s="267"/>
      <c r="J38" s="268"/>
      <c r="K38" s="269">
        <f>VLOOKUP(A38,EQUIPOS!A8:D165,4,FALSE)</f>
        <v>164968.21025030946</v>
      </c>
      <c r="L38" s="464"/>
      <c r="M38" s="283">
        <v>50</v>
      </c>
      <c r="N38" s="272">
        <f>K38/M38</f>
        <v>3299.3642050061894</v>
      </c>
    </row>
    <row r="39" spans="1:14">
      <c r="A39" s="205" t="s">
        <v>365</v>
      </c>
      <c r="B39" s="837" t="str">
        <f>VLOOKUP(A39,EQUIPOS!A9:D154,3,FALSE)</f>
        <v xml:space="preserve">Vibrocompatador, potencia 153 HP, peso 10 Ton. </v>
      </c>
      <c r="C39" s="838"/>
      <c r="D39" s="838"/>
      <c r="E39" s="838"/>
      <c r="F39" s="838"/>
      <c r="G39" s="838"/>
      <c r="H39" s="839"/>
      <c r="I39" s="840"/>
      <c r="J39" s="821"/>
      <c r="K39" s="269">
        <f>VLOOKUP(A39,EQUIPOS!A9:D166,4,FALSE)</f>
        <v>135297.89619720195</v>
      </c>
      <c r="L39" s="952">
        <v>50</v>
      </c>
      <c r="M39" s="953"/>
      <c r="N39" s="272">
        <f>K39/L39</f>
        <v>2705.9579239440391</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11217.827637536688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402.04310903601993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11619.870746572708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2323.9741493145416</v>
      </c>
      <c r="M83" s="859"/>
      <c r="N83" s="51"/>
    </row>
    <row r="84" spans="1:14">
      <c r="B84" s="89" t="s">
        <v>973</v>
      </c>
      <c r="C84" s="90"/>
      <c r="D84" s="90"/>
      <c r="E84" s="90"/>
      <c r="F84" s="90"/>
      <c r="G84" s="90"/>
      <c r="H84" s="90"/>
      <c r="I84" s="87"/>
      <c r="J84" s="88"/>
      <c r="K84" s="304">
        <v>0.05</v>
      </c>
      <c r="L84" s="858">
        <f>N78*K84</f>
        <v>580.9935373286354</v>
      </c>
      <c r="M84" s="859"/>
      <c r="N84" s="51"/>
    </row>
    <row r="85" spans="1:14" ht="15.75" thickBot="1">
      <c r="B85" s="91" t="s">
        <v>974</v>
      </c>
      <c r="C85" s="92"/>
      <c r="D85" s="92"/>
      <c r="E85" s="92"/>
      <c r="F85" s="92"/>
      <c r="G85" s="92"/>
      <c r="H85" s="92"/>
      <c r="I85" s="93"/>
      <c r="J85" s="94"/>
      <c r="K85" s="305">
        <v>0.05</v>
      </c>
      <c r="L85" s="860">
        <f>N78*K85</f>
        <v>580.9935373286354</v>
      </c>
      <c r="M85" s="861"/>
      <c r="N85" s="51"/>
    </row>
    <row r="86" spans="1:14" ht="15.75" thickBot="1">
      <c r="B86" s="824" t="s">
        <v>953</v>
      </c>
      <c r="C86" s="825"/>
      <c r="D86" s="825"/>
      <c r="E86" s="825"/>
      <c r="F86" s="825"/>
      <c r="G86" s="825"/>
      <c r="H86" s="825"/>
      <c r="I86" s="825"/>
      <c r="J86" s="825"/>
      <c r="K86" s="825"/>
      <c r="L86" s="825"/>
      <c r="M86" s="826"/>
      <c r="N86" s="52">
        <f>L83+L84+L85</f>
        <v>3485.9612239718122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15105.831970544519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196797.42808058823</v>
      </c>
      <c r="L36" s="270"/>
      <c r="M36" s="271">
        <v>40</v>
      </c>
      <c r="N36" s="272">
        <f>K36/M36</f>
        <v>4919.9357020147054</v>
      </c>
    </row>
    <row r="37" spans="1:14">
      <c r="A37" s="113" t="s">
        <v>365</v>
      </c>
      <c r="B37" s="837" t="str">
        <f>VLOOKUP(A37,EQUIPOS!A7:D154,3,FALSE)</f>
        <v xml:space="preserve">Vibrocompatador, potencia 153 HP, peso 10 Ton. </v>
      </c>
      <c r="C37" s="838"/>
      <c r="D37" s="838"/>
      <c r="E37" s="838"/>
      <c r="F37" s="838"/>
      <c r="G37" s="838"/>
      <c r="H37" s="839"/>
      <c r="I37" s="267"/>
      <c r="J37" s="268"/>
      <c r="K37" s="269">
        <f>VLOOKUP(A37,EQUIPOS!A7:D164,4,FALSE)</f>
        <v>135297.89619720195</v>
      </c>
      <c r="L37" s="270"/>
      <c r="M37" s="271">
        <v>40</v>
      </c>
      <c r="N37" s="272">
        <f>K37/M37</f>
        <v>3382.4474049300488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8302.3831069447551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502.55388629502494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8804.9369932397803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1760.9873986479561</v>
      </c>
      <c r="M83" s="859"/>
      <c r="N83" s="51"/>
    </row>
    <row r="84" spans="1:14">
      <c r="B84" s="89" t="s">
        <v>973</v>
      </c>
      <c r="C84" s="90"/>
      <c r="D84" s="90"/>
      <c r="E84" s="90"/>
      <c r="F84" s="90"/>
      <c r="G84" s="90"/>
      <c r="H84" s="90"/>
      <c r="I84" s="87"/>
      <c r="J84" s="88"/>
      <c r="K84" s="304">
        <v>0.05</v>
      </c>
      <c r="L84" s="858">
        <f>N78*K84</f>
        <v>440.24684966198902</v>
      </c>
      <c r="M84" s="859"/>
      <c r="N84" s="51"/>
    </row>
    <row r="85" spans="1:14" ht="15.75" thickBot="1">
      <c r="B85" s="91" t="s">
        <v>974</v>
      </c>
      <c r="C85" s="92"/>
      <c r="D85" s="92"/>
      <c r="E85" s="92"/>
      <c r="F85" s="92"/>
      <c r="G85" s="92"/>
      <c r="H85" s="92"/>
      <c r="I85" s="93"/>
      <c r="J85" s="94"/>
      <c r="K85" s="305">
        <v>0.05</v>
      </c>
      <c r="L85" s="860">
        <f>N78*K85</f>
        <v>440.24684966198902</v>
      </c>
      <c r="M85" s="861"/>
      <c r="N85" s="51"/>
    </row>
    <row r="86" spans="1:14" ht="15.75" thickBot="1">
      <c r="B86" s="824" t="s">
        <v>953</v>
      </c>
      <c r="C86" s="825"/>
      <c r="D86" s="825"/>
      <c r="E86" s="825"/>
      <c r="F86" s="825"/>
      <c r="G86" s="825"/>
      <c r="H86" s="825"/>
      <c r="I86" s="825"/>
      <c r="J86" s="825"/>
      <c r="K86" s="825"/>
      <c r="L86" s="825"/>
      <c r="M86" s="826"/>
      <c r="N86" s="52">
        <f>L83+L84+L85</f>
        <v>2641.4810979719341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11446.418091211715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196797.42808058823</v>
      </c>
      <c r="L36" s="270"/>
      <c r="M36" s="271">
        <v>40</v>
      </c>
      <c r="N36" s="272">
        <f>K36/M36</f>
        <v>4919.9357020147054</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4919.9357020147054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502.55388629502494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5422.4895883097306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1084.4979176619461</v>
      </c>
      <c r="M83" s="859"/>
      <c r="N83" s="51"/>
    </row>
    <row r="84" spans="1:14">
      <c r="B84" s="89" t="s">
        <v>973</v>
      </c>
      <c r="C84" s="90"/>
      <c r="D84" s="90"/>
      <c r="E84" s="90"/>
      <c r="F84" s="90"/>
      <c r="G84" s="90"/>
      <c r="H84" s="90"/>
      <c r="I84" s="87"/>
      <c r="J84" s="88"/>
      <c r="K84" s="304">
        <v>0.05</v>
      </c>
      <c r="L84" s="858">
        <f>N78*K84</f>
        <v>271.12447941548652</v>
      </c>
      <c r="M84" s="859"/>
      <c r="N84" s="51"/>
    </row>
    <row r="85" spans="1:14" ht="15.75" thickBot="1">
      <c r="B85" s="91" t="s">
        <v>974</v>
      </c>
      <c r="C85" s="92"/>
      <c r="D85" s="92"/>
      <c r="E85" s="92"/>
      <c r="F85" s="92"/>
      <c r="G85" s="92"/>
      <c r="H85" s="92"/>
      <c r="I85" s="93"/>
      <c r="J85" s="94"/>
      <c r="K85" s="305">
        <v>0.05</v>
      </c>
      <c r="L85" s="860">
        <f>N78*K85</f>
        <v>271.12447941548652</v>
      </c>
      <c r="M85" s="861"/>
      <c r="N85" s="51"/>
    </row>
    <row r="86" spans="1:14" ht="15.75" thickBot="1">
      <c r="B86" s="824" t="s">
        <v>953</v>
      </c>
      <c r="C86" s="825"/>
      <c r="D86" s="825"/>
      <c r="E86" s="825"/>
      <c r="F86" s="825"/>
      <c r="G86" s="825"/>
      <c r="H86" s="825"/>
      <c r="I86" s="825"/>
      <c r="J86" s="825"/>
      <c r="K86" s="825"/>
      <c r="L86" s="825"/>
      <c r="M86" s="826"/>
      <c r="N86" s="52">
        <f>L83+L84+L85</f>
        <v>1626.7468764929192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7049.2364648026496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2.1494824361440799</v>
      </c>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5814.4450643524651</v>
      </c>
      <c r="N48" s="272">
        <f>K48*M48</f>
        <v>7558.7785836582052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7558.7785836582052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47"/>
      <c r="D59" s="47"/>
      <c r="E59" s="47"/>
      <c r="F59" s="47"/>
      <c r="G59" s="47"/>
      <c r="H59" s="288"/>
      <c r="I59" s="279"/>
      <c r="J59" s="279"/>
      <c r="K59" s="279"/>
      <c r="L59" s="828"/>
      <c r="M59" s="829"/>
      <c r="N59" s="291"/>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7775.8763097087576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1555.1752619417516</v>
      </c>
      <c r="M83" s="859"/>
      <c r="N83" s="51"/>
    </row>
    <row r="84" spans="1:14">
      <c r="B84" s="89" t="s">
        <v>973</v>
      </c>
      <c r="C84" s="90"/>
      <c r="D84" s="90"/>
      <c r="E84" s="90"/>
      <c r="F84" s="90"/>
      <c r="G84" s="90"/>
      <c r="H84" s="90"/>
      <c r="I84" s="87"/>
      <c r="J84" s="88"/>
      <c r="K84" s="304">
        <v>0.05</v>
      </c>
      <c r="L84" s="858">
        <f>N78*K84</f>
        <v>388.7938154854379</v>
      </c>
      <c r="M84" s="859"/>
      <c r="N84" s="51"/>
    </row>
    <row r="85" spans="1:14" ht="15.75" thickBot="1">
      <c r="B85" s="91" t="s">
        <v>974</v>
      </c>
      <c r="C85" s="92"/>
      <c r="D85" s="92"/>
      <c r="E85" s="92"/>
      <c r="F85" s="92"/>
      <c r="G85" s="92"/>
      <c r="H85" s="92"/>
      <c r="I85" s="93"/>
      <c r="J85" s="94"/>
      <c r="K85" s="305">
        <v>0.05</v>
      </c>
      <c r="L85" s="860">
        <f>N78*K85</f>
        <v>388.7938154854379</v>
      </c>
      <c r="M85" s="861"/>
      <c r="N85" s="51"/>
    </row>
    <row r="86" spans="1:14" ht="15.75" thickBot="1">
      <c r="B86" s="824" t="s">
        <v>953</v>
      </c>
      <c r="C86" s="825"/>
      <c r="D86" s="825"/>
      <c r="E86" s="825"/>
      <c r="F86" s="825"/>
      <c r="G86" s="825"/>
      <c r="H86" s="825"/>
      <c r="I86" s="825"/>
      <c r="J86" s="825"/>
      <c r="K86" s="825"/>
      <c r="L86" s="825"/>
      <c r="M86" s="826"/>
      <c r="N86" s="52">
        <f>L83+L84+L85</f>
        <v>2332.7628929126272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10108.639202621385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2.1494824361440799</v>
      </c>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13078.383515852287</v>
      </c>
      <c r="N48" s="272">
        <f>K48*M48</f>
        <v>15694.060219022744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15694.060219022744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47"/>
      <c r="D59" s="47"/>
      <c r="E59" s="47"/>
      <c r="F59" s="47"/>
      <c r="G59" s="47"/>
      <c r="H59" s="288"/>
      <c r="I59" s="279"/>
      <c r="J59" s="279"/>
      <c r="K59" s="279"/>
      <c r="L59" s="828"/>
      <c r="M59" s="829"/>
      <c r="N59" s="291"/>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15911.157945073295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3182.2315890146592</v>
      </c>
      <c r="M83" s="859"/>
      <c r="N83" s="51"/>
    </row>
    <row r="84" spans="1:14">
      <c r="B84" s="89" t="s">
        <v>973</v>
      </c>
      <c r="C84" s="90"/>
      <c r="D84" s="90"/>
      <c r="E84" s="90"/>
      <c r="F84" s="90"/>
      <c r="G84" s="90"/>
      <c r="H84" s="90"/>
      <c r="I84" s="87"/>
      <c r="J84" s="88"/>
      <c r="K84" s="304">
        <v>0.05</v>
      </c>
      <c r="L84" s="858">
        <f>N78*K84</f>
        <v>795.55789725366481</v>
      </c>
      <c r="M84" s="859"/>
      <c r="N84" s="51"/>
    </row>
    <row r="85" spans="1:14" ht="15.75" thickBot="1">
      <c r="B85" s="91" t="s">
        <v>974</v>
      </c>
      <c r="C85" s="92"/>
      <c r="D85" s="92"/>
      <c r="E85" s="92"/>
      <c r="F85" s="92"/>
      <c r="G85" s="92"/>
      <c r="H85" s="92"/>
      <c r="I85" s="93"/>
      <c r="J85" s="94"/>
      <c r="K85" s="305">
        <v>0.05</v>
      </c>
      <c r="L85" s="860">
        <f>N78*K85</f>
        <v>795.55789725366481</v>
      </c>
      <c r="M85" s="861"/>
      <c r="N85" s="51"/>
    </row>
    <row r="86" spans="1:14" ht="15.75" thickBot="1">
      <c r="B86" s="824" t="s">
        <v>953</v>
      </c>
      <c r="C86" s="825"/>
      <c r="D86" s="825"/>
      <c r="E86" s="825"/>
      <c r="F86" s="825"/>
      <c r="G86" s="825"/>
      <c r="H86" s="825"/>
      <c r="I86" s="825"/>
      <c r="J86" s="825"/>
      <c r="K86" s="825"/>
      <c r="L86" s="825"/>
      <c r="M86" s="826"/>
      <c r="N86" s="52">
        <f>L83+L84+L85</f>
        <v>4773.3473835219893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20684.505328595285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196797.42808058823</v>
      </c>
      <c r="L36" s="270"/>
      <c r="M36" s="271">
        <v>45</v>
      </c>
      <c r="N36" s="272">
        <f>K36/M36</f>
        <v>4373.2761795686274</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63827.847348734758</v>
      </c>
      <c r="L37" s="270"/>
      <c r="M37" s="271">
        <v>45</v>
      </c>
      <c r="N37" s="272">
        <f>K37/M37</f>
        <v>1418.3966077496614</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164968.21025030946</v>
      </c>
      <c r="L38" s="270"/>
      <c r="M38" s="271">
        <v>45</v>
      </c>
      <c r="N38" s="272">
        <f>K38/M38</f>
        <v>3665.9602277846548</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135297.89619720195</v>
      </c>
      <c r="L39" s="841">
        <v>45</v>
      </c>
      <c r="M39" s="842"/>
      <c r="N39" s="272">
        <f>K39/L39</f>
        <v>3006.6199154933765</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11.941569089689333</v>
      </c>
    </row>
    <row r="43" spans="1:14" ht="15.75" thickBot="1">
      <c r="B43" s="824" t="s">
        <v>953</v>
      </c>
      <c r="C43" s="825"/>
      <c r="D43" s="825"/>
      <c r="E43" s="825"/>
      <c r="F43" s="825"/>
      <c r="G43" s="825"/>
      <c r="H43" s="825"/>
      <c r="I43" s="825"/>
      <c r="J43" s="825"/>
      <c r="K43" s="825"/>
      <c r="L43" s="825"/>
      <c r="M43" s="826"/>
      <c r="N43" s="394">
        <f>SUM(N36:N42)</f>
        <v>12476.194499686009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24253.58057229111</v>
      </c>
      <c r="N48" s="272">
        <f>K48*M48</f>
        <v>30316.975715363886</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30316.975715363886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28">
        <f>VLOOKUP(A59,TRANSPORTE!A5:D123,4,FALSE)</f>
        <v>1310.8700129498243</v>
      </c>
      <c r="M59" s="829"/>
      <c r="N59" s="291">
        <f>K59*L59</f>
        <v>1638.5875161872805</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1638.5875161872805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45028.836185721644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9005.7672371443296</v>
      </c>
      <c r="M83" s="859"/>
      <c r="N83" s="51"/>
    </row>
    <row r="84" spans="1:14">
      <c r="B84" s="89" t="s">
        <v>973</v>
      </c>
      <c r="C84" s="90"/>
      <c r="D84" s="90"/>
      <c r="E84" s="90"/>
      <c r="F84" s="90"/>
      <c r="G84" s="90"/>
      <c r="H84" s="90"/>
      <c r="I84" s="87"/>
      <c r="J84" s="88"/>
      <c r="K84" s="304">
        <v>0.05</v>
      </c>
      <c r="L84" s="858">
        <f>N78*K84</f>
        <v>2251.4418092860824</v>
      </c>
      <c r="M84" s="859"/>
      <c r="N84" s="51"/>
    </row>
    <row r="85" spans="1:14" ht="15.75" thickBot="1">
      <c r="B85" s="91" t="s">
        <v>974</v>
      </c>
      <c r="C85" s="92"/>
      <c r="D85" s="92"/>
      <c r="E85" s="92"/>
      <c r="F85" s="92"/>
      <c r="G85" s="92"/>
      <c r="H85" s="92"/>
      <c r="I85" s="93"/>
      <c r="J85" s="94"/>
      <c r="K85" s="305">
        <v>0.05</v>
      </c>
      <c r="L85" s="860">
        <f>N78*K85</f>
        <v>2251.4418092860824</v>
      </c>
      <c r="M85" s="861"/>
      <c r="N85" s="51"/>
    </row>
    <row r="86" spans="1:14" ht="15.75" thickBot="1">
      <c r="B86" s="824" t="s">
        <v>953</v>
      </c>
      <c r="C86" s="825"/>
      <c r="D86" s="825"/>
      <c r="E86" s="825"/>
      <c r="F86" s="825"/>
      <c r="G86" s="825"/>
      <c r="H86" s="825"/>
      <c r="I86" s="825"/>
      <c r="J86" s="825"/>
      <c r="K86" s="825"/>
      <c r="L86" s="825"/>
      <c r="M86" s="826"/>
      <c r="N86" s="52">
        <f>L83+L84+L85</f>
        <v>13508.650855716496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ROUND((N78+N86),0)</f>
        <v>58537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196797.42808058823</v>
      </c>
      <c r="L36" s="270"/>
      <c r="M36" s="271">
        <v>45</v>
      </c>
      <c r="N36" s="272">
        <f>K36/M36</f>
        <v>4373.2761795686274</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63827.847348734758</v>
      </c>
      <c r="L37" s="270"/>
      <c r="M37" s="271">
        <v>45</v>
      </c>
      <c r="N37" s="272">
        <f>K37/M37</f>
        <v>1418.3966077496614</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164968.21025030946</v>
      </c>
      <c r="L38" s="270"/>
      <c r="M38" s="271">
        <v>45</v>
      </c>
      <c r="N38" s="272">
        <f>K38/M38</f>
        <v>3665.9602277846548</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135297.89619720195</v>
      </c>
      <c r="L39" s="841">
        <v>45</v>
      </c>
      <c r="M39" s="842"/>
      <c r="N39" s="272">
        <f>K39/L39</f>
        <v>3006.6199154933765</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11.941569089689333</v>
      </c>
    </row>
    <row r="43" spans="1:14" ht="15.75" thickBot="1">
      <c r="B43" s="824" t="s">
        <v>953</v>
      </c>
      <c r="C43" s="825"/>
      <c r="D43" s="825"/>
      <c r="E43" s="825"/>
      <c r="F43" s="825"/>
      <c r="G43" s="825"/>
      <c r="H43" s="825"/>
      <c r="I43" s="825"/>
      <c r="J43" s="825"/>
      <c r="K43" s="825"/>
      <c r="L43" s="825"/>
      <c r="M43" s="826"/>
      <c r="N43" s="394">
        <f>SUM(N36:N42)</f>
        <v>12476.194499686009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64080.80526679859</v>
      </c>
      <c r="N48" s="272">
        <f>K48*M48</f>
        <v>80101.006583498238</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80101.006583498238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8">
        <f>VLOOKUP(A59,TRANSPORTE!A5:D123,4,FALSE)</f>
        <v>1310.8700129498243</v>
      </c>
      <c r="M59" s="829"/>
      <c r="N59" s="291">
        <f>K59*L59</f>
        <v>1638.5875161872805</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1638.5875161872805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94812.867053855996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18962.573410771201</v>
      </c>
      <c r="M83" s="859"/>
      <c r="N83" s="51"/>
    </row>
    <row r="84" spans="1:14">
      <c r="B84" s="89" t="s">
        <v>973</v>
      </c>
      <c r="C84" s="90"/>
      <c r="D84" s="90"/>
      <c r="E84" s="90"/>
      <c r="F84" s="90"/>
      <c r="G84" s="90"/>
      <c r="H84" s="90"/>
      <c r="I84" s="87"/>
      <c r="J84" s="88"/>
      <c r="K84" s="304">
        <v>0.05</v>
      </c>
      <c r="L84" s="858">
        <f>N78*K84</f>
        <v>4740.6433526928004</v>
      </c>
      <c r="M84" s="859"/>
      <c r="N84" s="51"/>
    </row>
    <row r="85" spans="1:14" ht="15.75" thickBot="1">
      <c r="B85" s="91" t="s">
        <v>974</v>
      </c>
      <c r="C85" s="92"/>
      <c r="D85" s="92"/>
      <c r="E85" s="92"/>
      <c r="F85" s="92"/>
      <c r="G85" s="92"/>
      <c r="H85" s="92"/>
      <c r="I85" s="93"/>
      <c r="J85" s="94"/>
      <c r="K85" s="305">
        <v>0.05</v>
      </c>
      <c r="L85" s="860">
        <f>N78*K85</f>
        <v>4740.6433526928004</v>
      </c>
      <c r="M85" s="861"/>
      <c r="N85" s="51"/>
    </row>
    <row r="86" spans="1:14" ht="15.75" thickBot="1">
      <c r="B86" s="824" t="s">
        <v>953</v>
      </c>
      <c r="C86" s="825"/>
      <c r="D86" s="825"/>
      <c r="E86" s="825"/>
      <c r="F86" s="825"/>
      <c r="G86" s="825"/>
      <c r="H86" s="825"/>
      <c r="I86" s="825"/>
      <c r="J86" s="825"/>
      <c r="K86" s="825"/>
      <c r="L86" s="825"/>
      <c r="M86" s="826"/>
      <c r="N86" s="52">
        <f>L83+L84+L85</f>
        <v>28443.860116156804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123256.7271700128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196797.42808058823</v>
      </c>
      <c r="L36" s="270"/>
      <c r="M36" s="271">
        <v>45</v>
      </c>
      <c r="N36" s="272">
        <f>K36/M36</f>
        <v>4373.2761795686274</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63827.847348734758</v>
      </c>
      <c r="L37" s="270"/>
      <c r="M37" s="271">
        <v>45</v>
      </c>
      <c r="N37" s="272">
        <f>K37/M37</f>
        <v>1418.3966077496614</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164968.21025030946</v>
      </c>
      <c r="L38" s="270"/>
      <c r="M38" s="271">
        <v>45</v>
      </c>
      <c r="N38" s="272">
        <f>K38/M38</f>
        <v>3665.9602277846548</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135297.89619720195</v>
      </c>
      <c r="L39" s="841">
        <v>45</v>
      </c>
      <c r="M39" s="842"/>
      <c r="N39" s="272">
        <f>K39/L39</f>
        <v>3006.6199154933765</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11.941569089689333</v>
      </c>
    </row>
    <row r="43" spans="1:14" ht="15.75" thickBot="1">
      <c r="B43" s="824" t="s">
        <v>953</v>
      </c>
      <c r="C43" s="825"/>
      <c r="D43" s="825"/>
      <c r="E43" s="825"/>
      <c r="F43" s="825"/>
      <c r="G43" s="825"/>
      <c r="H43" s="825"/>
      <c r="I43" s="825"/>
      <c r="J43" s="825"/>
      <c r="K43" s="825"/>
      <c r="L43" s="825"/>
      <c r="M43" s="826"/>
      <c r="N43" s="394">
        <f>SUM(N36:N42)</f>
        <v>12476.194499686009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66083.330431386043</v>
      </c>
      <c r="N48" s="272">
        <f>K48*M48</f>
        <v>82604.163039232546</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82604.163039232546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8">
        <f>VLOOKUP(A59,TRANSPORTE!A5:D123,4,FALSE)</f>
        <v>1310.8700129498243</v>
      </c>
      <c r="M59" s="829"/>
      <c r="N59" s="291">
        <f>K59*L59</f>
        <v>1638.5875161872805</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1638.5875161872805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97316.023509590304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19463.204701918061</v>
      </c>
      <c r="M83" s="859"/>
      <c r="N83" s="51"/>
    </row>
    <row r="84" spans="1:14">
      <c r="B84" s="89" t="s">
        <v>973</v>
      </c>
      <c r="C84" s="90"/>
      <c r="D84" s="90"/>
      <c r="E84" s="90"/>
      <c r="F84" s="90"/>
      <c r="G84" s="90"/>
      <c r="H84" s="90"/>
      <c r="I84" s="87"/>
      <c r="J84" s="88"/>
      <c r="K84" s="304">
        <v>0.05</v>
      </c>
      <c r="L84" s="858">
        <f>N78*K84</f>
        <v>4865.8011754795152</v>
      </c>
      <c r="M84" s="859"/>
      <c r="N84" s="51"/>
    </row>
    <row r="85" spans="1:14" ht="15.75" thickBot="1">
      <c r="B85" s="91" t="s">
        <v>974</v>
      </c>
      <c r="C85" s="92"/>
      <c r="D85" s="92"/>
      <c r="E85" s="92"/>
      <c r="F85" s="92"/>
      <c r="G85" s="92"/>
      <c r="H85" s="92"/>
      <c r="I85" s="93"/>
      <c r="J85" s="94"/>
      <c r="K85" s="305">
        <v>0.05</v>
      </c>
      <c r="L85" s="860">
        <f>N78*K85</f>
        <v>4865.8011754795152</v>
      </c>
      <c r="M85" s="861"/>
      <c r="N85" s="51"/>
    </row>
    <row r="86" spans="1:14" ht="15.75" thickBot="1">
      <c r="B86" s="824" t="s">
        <v>953</v>
      </c>
      <c r="C86" s="825"/>
      <c r="D86" s="825"/>
      <c r="E86" s="825"/>
      <c r="F86" s="825"/>
      <c r="G86" s="825"/>
      <c r="H86" s="825"/>
      <c r="I86" s="825"/>
      <c r="J86" s="825"/>
      <c r="K86" s="825"/>
      <c r="L86" s="825"/>
      <c r="M86" s="826"/>
      <c r="N86" s="52">
        <f>L83+L84+L85</f>
        <v>29194.807052877091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126510.8305624674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196797.42808058823</v>
      </c>
      <c r="L36" s="270"/>
      <c r="M36" s="271">
        <v>400</v>
      </c>
      <c r="N36" s="272">
        <f>K36/M36</f>
        <v>491.99357020147056</v>
      </c>
    </row>
    <row r="37" spans="1:14">
      <c r="A37" s="113" t="s">
        <v>152</v>
      </c>
      <c r="B37" s="837" t="str">
        <f>VLOOKUP(A37,EQUIPOS!A7:D154,3,FALSE)</f>
        <v xml:space="preserve">Carrotanque de agua(1000 Galones) </v>
      </c>
      <c r="C37" s="838"/>
      <c r="D37" s="838"/>
      <c r="E37" s="838"/>
      <c r="F37" s="838"/>
      <c r="G37" s="838"/>
      <c r="H37" s="839"/>
      <c r="I37" s="267"/>
      <c r="J37" s="268"/>
      <c r="K37" s="269">
        <f>VLOOKUP(A37,EQUIPOS!A7:D164,4,FALSE)</f>
        <v>63827.847348734758</v>
      </c>
      <c r="L37" s="270"/>
      <c r="M37" s="271">
        <v>200</v>
      </c>
      <c r="N37" s="272">
        <f>K37/M37</f>
        <v>319.13923674367379</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164968.21025030946</v>
      </c>
      <c r="L38" s="270"/>
      <c r="M38" s="271">
        <v>200</v>
      </c>
      <c r="N38" s="272">
        <f>K38/M38</f>
        <v>824.84105125154736</v>
      </c>
    </row>
    <row r="39" spans="1:14">
      <c r="A39" t="s">
        <v>365</v>
      </c>
      <c r="B39" s="837" t="str">
        <f>VLOOKUP(A39,EQUIPOS!A9:D155,3,FALSE)</f>
        <v xml:space="preserve">Vibrocompatador, potencia 153 HP, peso 10 Ton. </v>
      </c>
      <c r="C39" s="838"/>
      <c r="D39" s="838"/>
      <c r="E39" s="838"/>
      <c r="F39" s="838"/>
      <c r="G39" s="838"/>
      <c r="H39" s="839"/>
      <c r="I39" s="840"/>
      <c r="J39" s="821"/>
      <c r="K39" s="269">
        <f>VLOOKUP(A39,EQUIPOS!A9:D166,4,FALSE)</f>
        <v>135297.89619720195</v>
      </c>
      <c r="L39" s="841">
        <v>200</v>
      </c>
      <c r="M39" s="842"/>
      <c r="N39" s="272">
        <f>K39/L39</f>
        <v>676.48948098600977</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2.6868530451800998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2315.1501922278817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134.34265225900498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2449.4928444868865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489.89856889737734</v>
      </c>
      <c r="M83" s="859"/>
      <c r="N83" s="51"/>
    </row>
    <row r="84" spans="1:14">
      <c r="B84" s="89" t="s">
        <v>973</v>
      </c>
      <c r="C84" s="90"/>
      <c r="D84" s="90"/>
      <c r="E84" s="90"/>
      <c r="F84" s="90"/>
      <c r="G84" s="90"/>
      <c r="H84" s="90"/>
      <c r="I84" s="87"/>
      <c r="J84" s="88"/>
      <c r="K84" s="304">
        <v>0.05</v>
      </c>
      <c r="L84" s="858">
        <f>N78*K84</f>
        <v>122.47464222434434</v>
      </c>
      <c r="M84" s="859"/>
      <c r="N84" s="51"/>
    </row>
    <row r="85" spans="1:14" ht="15.75" thickBot="1">
      <c r="B85" s="91" t="s">
        <v>974</v>
      </c>
      <c r="C85" s="92"/>
      <c r="D85" s="92"/>
      <c r="E85" s="92"/>
      <c r="F85" s="92"/>
      <c r="G85" s="92"/>
      <c r="H85" s="92"/>
      <c r="I85" s="93"/>
      <c r="J85" s="94"/>
      <c r="K85" s="305">
        <v>0.05</v>
      </c>
      <c r="L85" s="860">
        <f>N78*K85</f>
        <v>122.47464222434434</v>
      </c>
      <c r="M85" s="861"/>
      <c r="N85" s="51"/>
    </row>
    <row r="86" spans="1:14" ht="15.75" thickBot="1">
      <c r="B86" s="824" t="s">
        <v>953</v>
      </c>
      <c r="C86" s="825"/>
      <c r="D86" s="825"/>
      <c r="E86" s="825"/>
      <c r="F86" s="825"/>
      <c r="G86" s="825"/>
      <c r="H86" s="825"/>
      <c r="I86" s="825"/>
      <c r="J86" s="825"/>
      <c r="K86" s="825"/>
      <c r="L86" s="825"/>
      <c r="M86" s="826"/>
      <c r="N86" s="52">
        <f>L83+L84+L85</f>
        <v>734.8478533460659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3184.3406978329522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7335.4979781055472</v>
      </c>
      <c r="N48" s="272">
        <f>K48*M48</f>
        <v>8802.5975737266563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8802.5975737266563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9019.6952997772078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1803.9390599554417</v>
      </c>
      <c r="M83" s="859"/>
      <c r="N83" s="51"/>
    </row>
    <row r="84" spans="1:14">
      <c r="B84" s="89" t="s">
        <v>973</v>
      </c>
      <c r="C84" s="90"/>
      <c r="D84" s="90"/>
      <c r="E84" s="90"/>
      <c r="F84" s="90"/>
      <c r="G84" s="90"/>
      <c r="H84" s="90"/>
      <c r="I84" s="87"/>
      <c r="J84" s="88"/>
      <c r="K84" s="304">
        <v>0.05</v>
      </c>
      <c r="L84" s="858">
        <f>N78*K84</f>
        <v>450.98476498886043</v>
      </c>
      <c r="M84" s="859"/>
      <c r="N84" s="51"/>
    </row>
    <row r="85" spans="1:14" ht="15.75" thickBot="1">
      <c r="B85" s="91" t="s">
        <v>974</v>
      </c>
      <c r="C85" s="92"/>
      <c r="D85" s="92"/>
      <c r="E85" s="92"/>
      <c r="F85" s="92"/>
      <c r="G85" s="92"/>
      <c r="H85" s="92"/>
      <c r="I85" s="93"/>
      <c r="J85" s="94"/>
      <c r="K85" s="305">
        <v>0.05</v>
      </c>
      <c r="L85" s="860">
        <f>N78*K85</f>
        <v>450.98476498886043</v>
      </c>
      <c r="M85" s="861"/>
      <c r="N85" s="51"/>
    </row>
    <row r="86" spans="1:14" ht="15.75" thickBot="1">
      <c r="B86" s="824" t="s">
        <v>953</v>
      </c>
      <c r="C86" s="825"/>
      <c r="D86" s="825"/>
      <c r="E86" s="825"/>
      <c r="F86" s="825"/>
      <c r="G86" s="825"/>
      <c r="H86" s="825"/>
      <c r="I86" s="825"/>
      <c r="J86" s="825"/>
      <c r="K86" s="825"/>
      <c r="L86" s="825"/>
      <c r="M86" s="826"/>
      <c r="N86" s="52">
        <f>L83+L84+L85</f>
        <v>2705.9085899331631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11725.603889710372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1160.4915452101106</v>
      </c>
      <c r="M83" s="859"/>
      <c r="N83" s="51"/>
    </row>
    <row r="84" spans="1:14">
      <c r="B84" s="89" t="s">
        <v>973</v>
      </c>
      <c r="C84" s="90"/>
      <c r="D84" s="90"/>
      <c r="E84" s="90"/>
      <c r="F84" s="90"/>
      <c r="G84" s="90"/>
      <c r="H84" s="90"/>
      <c r="I84" s="87"/>
      <c r="J84" s="88"/>
      <c r="K84" s="304">
        <v>0.05</v>
      </c>
      <c r="L84" s="858">
        <f>N78*K84</f>
        <v>290.12288630252766</v>
      </c>
      <c r="M84" s="859"/>
      <c r="N84" s="51"/>
    </row>
    <row r="85" spans="1:14" ht="15.75" thickBot="1">
      <c r="B85" s="91" t="s">
        <v>974</v>
      </c>
      <c r="C85" s="92"/>
      <c r="D85" s="92"/>
      <c r="E85" s="92"/>
      <c r="F85" s="92"/>
      <c r="G85" s="92"/>
      <c r="H85" s="92"/>
      <c r="I85" s="93"/>
      <c r="J85" s="94"/>
      <c r="K85" s="305">
        <v>0.05</v>
      </c>
      <c r="L85" s="860">
        <f>N78*K85</f>
        <v>290.12288630252766</v>
      </c>
      <c r="M85" s="861"/>
      <c r="N85" s="51"/>
    </row>
    <row r="86" spans="1:14" ht="15.75" thickBot="1">
      <c r="B86" s="824" t="s">
        <v>953</v>
      </c>
      <c r="C86" s="825"/>
      <c r="D86" s="825"/>
      <c r="E86" s="825"/>
      <c r="F86" s="825"/>
      <c r="G86" s="825"/>
      <c r="H86" s="825"/>
      <c r="I86" s="825"/>
      <c r="J86" s="825"/>
      <c r="K86" s="825"/>
      <c r="L86" s="825"/>
      <c r="M86" s="826"/>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9897.1823432396468</v>
      </c>
      <c r="N48" s="272">
        <f>K48*M48</f>
        <v>11876.618811887576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11876.618811887576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12093.716537938128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2418.7433075876256</v>
      </c>
      <c r="M83" s="859"/>
      <c r="N83" s="51"/>
    </row>
    <row r="84" spans="1:14">
      <c r="B84" s="89" t="s">
        <v>973</v>
      </c>
      <c r="C84" s="90"/>
      <c r="D84" s="90"/>
      <c r="E84" s="90"/>
      <c r="F84" s="90"/>
      <c r="G84" s="90"/>
      <c r="H84" s="90"/>
      <c r="I84" s="87"/>
      <c r="J84" s="88"/>
      <c r="K84" s="304">
        <v>0.05</v>
      </c>
      <c r="L84" s="858">
        <f>N78*K84</f>
        <v>604.68582689690641</v>
      </c>
      <c r="M84" s="859"/>
      <c r="N84" s="51"/>
    </row>
    <row r="85" spans="1:14" ht="15.75" thickBot="1">
      <c r="B85" s="91" t="s">
        <v>974</v>
      </c>
      <c r="C85" s="92"/>
      <c r="D85" s="92"/>
      <c r="E85" s="92"/>
      <c r="F85" s="92"/>
      <c r="G85" s="92"/>
      <c r="H85" s="92"/>
      <c r="I85" s="93"/>
      <c r="J85" s="94"/>
      <c r="K85" s="305">
        <v>0.05</v>
      </c>
      <c r="L85" s="860">
        <f>N78*K85</f>
        <v>604.68582689690641</v>
      </c>
      <c r="M85" s="861"/>
      <c r="N85" s="51"/>
    </row>
    <row r="86" spans="1:14" ht="15.75" thickBot="1">
      <c r="B86" s="824" t="s">
        <v>953</v>
      </c>
      <c r="C86" s="825"/>
      <c r="D86" s="825"/>
      <c r="E86" s="825"/>
      <c r="F86" s="825"/>
      <c r="G86" s="825"/>
      <c r="H86" s="825"/>
      <c r="I86" s="825"/>
      <c r="J86" s="825"/>
      <c r="K86" s="825"/>
      <c r="L86" s="825"/>
      <c r="M86" s="826"/>
      <c r="N86" s="52">
        <f>L83+L84+L85</f>
        <v>3628.1149613814382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15721.831499319565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15186.737533521169</v>
      </c>
      <c r="N48" s="272">
        <f>K48*M48</f>
        <v>19742.758793577519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19742.758793577519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19959.856519628069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3991.9713039256139</v>
      </c>
      <c r="M83" s="859"/>
      <c r="N83" s="51"/>
    </row>
    <row r="84" spans="1:14">
      <c r="B84" s="89" t="s">
        <v>973</v>
      </c>
      <c r="C84" s="90"/>
      <c r="D84" s="90"/>
      <c r="E84" s="90"/>
      <c r="F84" s="90"/>
      <c r="G84" s="90"/>
      <c r="H84" s="90"/>
      <c r="I84" s="87"/>
      <c r="J84" s="88"/>
      <c r="K84" s="304">
        <v>0.05</v>
      </c>
      <c r="L84" s="858">
        <f>N78*K84</f>
        <v>997.99282598140348</v>
      </c>
      <c r="M84" s="859"/>
      <c r="N84" s="51"/>
    </row>
    <row r="85" spans="1:14" ht="15.75" thickBot="1">
      <c r="B85" s="91" t="s">
        <v>974</v>
      </c>
      <c r="C85" s="92"/>
      <c r="D85" s="92"/>
      <c r="E85" s="92"/>
      <c r="F85" s="92"/>
      <c r="G85" s="92"/>
      <c r="H85" s="92"/>
      <c r="I85" s="93"/>
      <c r="J85" s="94"/>
      <c r="K85" s="305">
        <v>0.05</v>
      </c>
      <c r="L85" s="860">
        <f>N78*K85</f>
        <v>997.99282598140348</v>
      </c>
      <c r="M85" s="861"/>
      <c r="N85" s="51"/>
    </row>
    <row r="86" spans="1:14" ht="15.75" thickBot="1">
      <c r="B86" s="824" t="s">
        <v>953</v>
      </c>
      <c r="C86" s="825"/>
      <c r="D86" s="825"/>
      <c r="E86" s="825"/>
      <c r="F86" s="825"/>
      <c r="G86" s="825"/>
      <c r="H86" s="825"/>
      <c r="I86" s="825"/>
      <c r="J86" s="825"/>
      <c r="K86" s="825"/>
      <c r="L86" s="825"/>
      <c r="M86" s="826"/>
      <c r="N86" s="52">
        <f>L83+L84+L85</f>
        <v>5987.9569558884205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25947.81347551649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303</v>
      </c>
      <c r="B36" s="837" t="str">
        <f>VLOOKUP(A36,EQUIPOS!A6:D154,3,FALSE)</f>
        <v>Retrocargador, pala de 1,1 m3 de capacidad, profundidad de excavación de 4.400 mm y una altura de 5.680 mm</v>
      </c>
      <c r="C36" s="838"/>
      <c r="D36" s="838"/>
      <c r="E36" s="838"/>
      <c r="F36" s="838"/>
      <c r="G36" s="838"/>
      <c r="H36" s="839"/>
      <c r="I36" s="267"/>
      <c r="J36" s="268"/>
      <c r="K36" s="269">
        <f>VLOOKUP(A36,EQUIPOS!A6:D163,4,FALSE)</f>
        <v>88829.036288628165</v>
      </c>
      <c r="L36" s="270"/>
      <c r="M36" s="271">
        <v>250</v>
      </c>
      <c r="N36" s="272">
        <f>K36/M36</f>
        <v>355.31614515451264</v>
      </c>
    </row>
    <row r="37" spans="1:14">
      <c r="A37" s="113" t="s">
        <v>373</v>
      </c>
      <c r="B37" s="837" t="str">
        <f>VLOOKUP(A37,EQUIPOS!A7:D154,3,FALSE)</f>
        <v>Volqueta 6 m3</v>
      </c>
      <c r="C37" s="838"/>
      <c r="D37" s="838"/>
      <c r="E37" s="838"/>
      <c r="F37" s="838"/>
      <c r="G37" s="838"/>
      <c r="H37" s="839"/>
      <c r="I37" s="267"/>
      <c r="J37" s="268"/>
      <c r="K37" s="269">
        <f>VLOOKUP(A37,EQUIPOS!A7:D164,4,FALSE)</f>
        <v>86099.344636740789</v>
      </c>
      <c r="L37" s="270"/>
      <c r="M37" s="271">
        <v>250</v>
      </c>
      <c r="N37" s="272">
        <f>K37/M37</f>
        <v>344.39737854696318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5.3737060903602005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705.08722979183608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107.474121807204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812.56135159904011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162.51227031980804</v>
      </c>
      <c r="M83" s="859"/>
      <c r="N83" s="51"/>
    </row>
    <row r="84" spans="1:14">
      <c r="B84" s="89" t="s">
        <v>973</v>
      </c>
      <c r="C84" s="90"/>
      <c r="D84" s="90"/>
      <c r="E84" s="90"/>
      <c r="F84" s="90"/>
      <c r="G84" s="90"/>
      <c r="H84" s="90"/>
      <c r="I84" s="87"/>
      <c r="J84" s="88"/>
      <c r="K84" s="304">
        <v>0.05</v>
      </c>
      <c r="L84" s="858">
        <f>N78*K84</f>
        <v>40.62806757995201</v>
      </c>
      <c r="M84" s="859"/>
      <c r="N84" s="51"/>
    </row>
    <row r="85" spans="1:14" ht="15.75" thickBot="1">
      <c r="B85" s="91" t="s">
        <v>974</v>
      </c>
      <c r="C85" s="92"/>
      <c r="D85" s="92"/>
      <c r="E85" s="92"/>
      <c r="F85" s="92"/>
      <c r="G85" s="92"/>
      <c r="H85" s="92"/>
      <c r="I85" s="93"/>
      <c r="J85" s="94"/>
      <c r="K85" s="305">
        <v>0.05</v>
      </c>
      <c r="L85" s="860">
        <f>N78*K85</f>
        <v>40.62806757995201</v>
      </c>
      <c r="M85" s="861"/>
      <c r="N85" s="51"/>
    </row>
    <row r="86" spans="1:14" ht="15.75" thickBot="1">
      <c r="B86" s="824" t="s">
        <v>953</v>
      </c>
      <c r="C86" s="825"/>
      <c r="D86" s="825"/>
      <c r="E86" s="825"/>
      <c r="F86" s="825"/>
      <c r="G86" s="825"/>
      <c r="H86" s="825"/>
      <c r="I86" s="825"/>
      <c r="J86" s="825"/>
      <c r="K86" s="825"/>
      <c r="L86" s="825"/>
      <c r="M86" s="826"/>
      <c r="N86" s="52">
        <f>L83+L84+L85</f>
        <v>243.76840547971207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1056.3297570787522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35</v>
      </c>
      <c r="N36" s="272">
        <f>K36/M36</f>
        <v>1823.6527813924217</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164968.21025030946</v>
      </c>
      <c r="L37" s="270"/>
      <c r="M37" s="271">
        <v>35</v>
      </c>
      <c r="N37" s="272">
        <f>K37/M37</f>
        <v>4713.3774357231277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35</v>
      </c>
      <c r="N38" s="272">
        <f>K38/M38</f>
        <v>3865.6541770629128</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10418.037840150919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40.387062142940295</v>
      </c>
      <c r="N48" s="272">
        <f>K48*M48</f>
        <v>1009.6765535735074</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422.73092420146838</v>
      </c>
      <c r="N49" s="272">
        <f>K49*M49</f>
        <v>33818.473936117472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34828.150489690983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767.67229862288559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46013.860628464783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9202.7721256929563</v>
      </c>
      <c r="M83" s="859"/>
      <c r="N83" s="51"/>
    </row>
    <row r="84" spans="1:14">
      <c r="B84" s="89" t="s">
        <v>973</v>
      </c>
      <c r="C84" s="90"/>
      <c r="D84" s="90"/>
      <c r="E84" s="90"/>
      <c r="F84" s="90"/>
      <c r="G84" s="90"/>
      <c r="H84" s="90"/>
      <c r="I84" s="87"/>
      <c r="J84" s="88"/>
      <c r="K84" s="304">
        <v>0.05</v>
      </c>
      <c r="L84" s="858">
        <f>N78*K84</f>
        <v>2300.6930314232391</v>
      </c>
      <c r="M84" s="859"/>
      <c r="N84" s="51"/>
    </row>
    <row r="85" spans="1:14" ht="15.75" thickBot="1">
      <c r="B85" s="91" t="s">
        <v>974</v>
      </c>
      <c r="C85" s="92"/>
      <c r="D85" s="92"/>
      <c r="E85" s="92"/>
      <c r="F85" s="92"/>
      <c r="G85" s="92"/>
      <c r="H85" s="92"/>
      <c r="I85" s="93"/>
      <c r="J85" s="94"/>
      <c r="K85" s="305">
        <v>0.05</v>
      </c>
      <c r="L85" s="860">
        <f>N78*K85</f>
        <v>2300.6930314232391</v>
      </c>
      <c r="M85" s="861"/>
      <c r="N85" s="51"/>
    </row>
    <row r="86" spans="1:14" ht="15.75" thickBot="1">
      <c r="B86" s="824" t="s">
        <v>953</v>
      </c>
      <c r="C86" s="825"/>
      <c r="D86" s="825"/>
      <c r="E86" s="825"/>
      <c r="F86" s="825"/>
      <c r="G86" s="825"/>
      <c r="H86" s="825"/>
      <c r="I86" s="825"/>
      <c r="J86" s="825"/>
      <c r="K86" s="825"/>
      <c r="L86" s="825"/>
      <c r="M86" s="826"/>
      <c r="N86" s="52">
        <f>L83+L84+L85</f>
        <v>13804.158188539435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59818.018817004217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35</v>
      </c>
      <c r="N36" s="272">
        <f>K36/M36</f>
        <v>1823.6527813924217</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164968.21025030946</v>
      </c>
      <c r="L37" s="270"/>
      <c r="M37" s="271">
        <v>35</v>
      </c>
      <c r="N37" s="272">
        <f>K37/M37</f>
        <v>4713.3774357231277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35</v>
      </c>
      <c r="N38" s="272">
        <f>K38/M38</f>
        <v>3865.6541770629128</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10418.037840150919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40.387062142940295</v>
      </c>
      <c r="N48" s="272">
        <f>K48*M48</f>
        <v>1009.6765535735074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1009.6765535735074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767.67229862288559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12195.386692347311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2439.0773384694621</v>
      </c>
      <c r="M83" s="859"/>
      <c r="N83" s="51"/>
    </row>
    <row r="84" spans="1:14">
      <c r="B84" s="89" t="s">
        <v>973</v>
      </c>
      <c r="C84" s="90"/>
      <c r="D84" s="90"/>
      <c r="E84" s="90"/>
      <c r="F84" s="90"/>
      <c r="G84" s="90"/>
      <c r="H84" s="90"/>
      <c r="I84" s="87"/>
      <c r="J84" s="88"/>
      <c r="K84" s="304">
        <v>0.05</v>
      </c>
      <c r="L84" s="858">
        <f>N78*K84</f>
        <v>609.76933461736553</v>
      </c>
      <c r="M84" s="859"/>
      <c r="N84" s="51"/>
    </row>
    <row r="85" spans="1:14" ht="15.75" thickBot="1">
      <c r="B85" s="91" t="s">
        <v>974</v>
      </c>
      <c r="C85" s="92"/>
      <c r="D85" s="92"/>
      <c r="E85" s="92"/>
      <c r="F85" s="92"/>
      <c r="G85" s="92"/>
      <c r="H85" s="92"/>
      <c r="I85" s="93"/>
      <c r="J85" s="94"/>
      <c r="K85" s="305">
        <v>0.05</v>
      </c>
      <c r="L85" s="860">
        <f>N78*K85</f>
        <v>609.76933461736553</v>
      </c>
      <c r="M85" s="861"/>
      <c r="N85" s="51"/>
    </row>
    <row r="86" spans="1:14" ht="15.75" thickBot="1">
      <c r="B86" s="824" t="s">
        <v>953</v>
      </c>
      <c r="C86" s="825"/>
      <c r="D86" s="825"/>
      <c r="E86" s="825"/>
      <c r="F86" s="825"/>
      <c r="G86" s="825"/>
      <c r="H86" s="825"/>
      <c r="I86" s="825"/>
      <c r="J86" s="825"/>
      <c r="K86" s="825"/>
      <c r="L86" s="825"/>
      <c r="M86" s="826"/>
      <c r="N86" s="52">
        <f>L83+L84+L85</f>
        <v>3658.6160077041932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15854.002700051504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422.73092420146838</v>
      </c>
      <c r="N48" s="272">
        <f>K48*M48</f>
        <v>422.73092420146838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422.73092420146838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f>SUM(N70:N75)</f>
        <v>0</v>
      </c>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422.73092420146838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84.546184840293677</v>
      </c>
      <c r="M83" s="859"/>
      <c r="N83" s="51"/>
    </row>
    <row r="84" spans="1:14">
      <c r="B84" s="89" t="s">
        <v>973</v>
      </c>
      <c r="C84" s="90"/>
      <c r="D84" s="90"/>
      <c r="E84" s="90"/>
      <c r="F84" s="90"/>
      <c r="G84" s="90"/>
      <c r="H84" s="90"/>
      <c r="I84" s="87"/>
      <c r="J84" s="88"/>
      <c r="K84" s="304">
        <v>0.05</v>
      </c>
      <c r="L84" s="858">
        <f>N78*K84</f>
        <v>21.136546210073419</v>
      </c>
      <c r="M84" s="859"/>
      <c r="N84" s="51"/>
    </row>
    <row r="85" spans="1:14" ht="15.75" thickBot="1">
      <c r="B85" s="91" t="s">
        <v>974</v>
      </c>
      <c r="C85" s="92"/>
      <c r="D85" s="92"/>
      <c r="E85" s="92"/>
      <c r="F85" s="92"/>
      <c r="G85" s="92"/>
      <c r="H85" s="92"/>
      <c r="I85" s="93"/>
      <c r="J85" s="94"/>
      <c r="K85" s="305">
        <v>0.05</v>
      </c>
      <c r="L85" s="860">
        <f>N78*K85</f>
        <v>21.136546210073419</v>
      </c>
      <c r="M85" s="861"/>
      <c r="N85" s="51"/>
    </row>
    <row r="86" spans="1:14" ht="15.75" thickBot="1">
      <c r="B86" s="824" t="s">
        <v>953</v>
      </c>
      <c r="C86" s="825"/>
      <c r="D86" s="825"/>
      <c r="E86" s="825"/>
      <c r="F86" s="825"/>
      <c r="G86" s="825"/>
      <c r="H86" s="825"/>
      <c r="I86" s="825"/>
      <c r="J86" s="825"/>
      <c r="K86" s="825"/>
      <c r="L86" s="825"/>
      <c r="M86" s="826"/>
      <c r="N86" s="52">
        <f>L83+L84+L85</f>
        <v>126.81927726044051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549.55020146190896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35</v>
      </c>
      <c r="N36" s="272">
        <f>K36/M36</f>
        <v>1823.6527813924217</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164968.21025030946</v>
      </c>
      <c r="L37" s="270"/>
      <c r="M37" s="271">
        <v>35</v>
      </c>
      <c r="N37" s="272">
        <f>K37/M37</f>
        <v>4713.3774357231277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35</v>
      </c>
      <c r="N38" s="272">
        <f>K38/M38</f>
        <v>3865.6541770629128</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10418.037840150919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838.41633299957914</v>
      </c>
      <c r="N48" s="272">
        <f>K48*M48</f>
        <v>67073.306639966337</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40.387062142940295</v>
      </c>
      <c r="N49" s="272">
        <f>K49*M49</f>
        <v>1009.6765535735074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68082.98319353984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767.67229862288559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79268.693332313647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15853.73866646273</v>
      </c>
      <c r="M83" s="859"/>
      <c r="N83" s="51"/>
    </row>
    <row r="84" spans="1:14">
      <c r="B84" s="89" t="s">
        <v>973</v>
      </c>
      <c r="C84" s="90"/>
      <c r="D84" s="90"/>
      <c r="E84" s="90"/>
      <c r="F84" s="90"/>
      <c r="G84" s="90"/>
      <c r="H84" s="90"/>
      <c r="I84" s="87"/>
      <c r="J84" s="88"/>
      <c r="K84" s="304">
        <v>0.05</v>
      </c>
      <c r="L84" s="858">
        <f>N78*K84</f>
        <v>3963.4346666156825</v>
      </c>
      <c r="M84" s="859"/>
      <c r="N84" s="51"/>
    </row>
    <row r="85" spans="1:14" ht="15.75" thickBot="1">
      <c r="B85" s="91" t="s">
        <v>974</v>
      </c>
      <c r="C85" s="92"/>
      <c r="D85" s="92"/>
      <c r="E85" s="92"/>
      <c r="F85" s="92"/>
      <c r="G85" s="92"/>
      <c r="H85" s="92"/>
      <c r="I85" s="93"/>
      <c r="J85" s="94"/>
      <c r="K85" s="305">
        <v>0.05</v>
      </c>
      <c r="L85" s="860">
        <f>N78*K85</f>
        <v>3963.4346666156825</v>
      </c>
      <c r="M85" s="861"/>
      <c r="N85" s="51"/>
    </row>
    <row r="86" spans="1:14" ht="15.75" thickBot="1">
      <c r="B86" s="824" t="s">
        <v>953</v>
      </c>
      <c r="C86" s="825"/>
      <c r="D86" s="825"/>
      <c r="E86" s="825"/>
      <c r="F86" s="825"/>
      <c r="G86" s="825"/>
      <c r="H86" s="825"/>
      <c r="I86" s="825"/>
      <c r="J86" s="825"/>
      <c r="K86" s="825"/>
      <c r="L86" s="825"/>
      <c r="M86" s="826"/>
      <c r="N86" s="52">
        <f>L83+L84+L85</f>
        <v>23780.607999694093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103049.30133200774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35</v>
      </c>
      <c r="N36" s="272">
        <f>K36/M36</f>
        <v>1823.6527813924217</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164968.21025030946</v>
      </c>
      <c r="L37" s="270"/>
      <c r="M37" s="271">
        <v>35</v>
      </c>
      <c r="N37" s="272">
        <f>K37/M37</f>
        <v>4713.3774357231277</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35</v>
      </c>
      <c r="N38" s="272">
        <f>K38/M38</f>
        <v>3865.6541770629128</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N75*M41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10418.037840150919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40.387062142940295</v>
      </c>
      <c r="N48" s="272">
        <f>K48*M48</f>
        <v>1009.6765535735074</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1009.6765535735074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767.67229862288559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12195.386692347311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2439.0773384694621</v>
      </c>
      <c r="M82" s="859"/>
      <c r="N82" s="51"/>
    </row>
    <row r="83" spans="1:14">
      <c r="B83" s="89" t="s">
        <v>973</v>
      </c>
      <c r="C83" s="90"/>
      <c r="D83" s="90"/>
      <c r="E83" s="90"/>
      <c r="F83" s="90"/>
      <c r="G83" s="90"/>
      <c r="H83" s="90"/>
      <c r="I83" s="87"/>
      <c r="J83" s="88"/>
      <c r="K83" s="304">
        <v>0.05</v>
      </c>
      <c r="L83" s="858">
        <f>N77*K83</f>
        <v>609.76933461736553</v>
      </c>
      <c r="M83" s="859"/>
      <c r="N83" s="51"/>
    </row>
    <row r="84" spans="1:14" ht="15.75" thickBot="1">
      <c r="B84" s="91" t="s">
        <v>974</v>
      </c>
      <c r="C84" s="92"/>
      <c r="D84" s="92"/>
      <c r="E84" s="92"/>
      <c r="F84" s="92"/>
      <c r="G84" s="92"/>
      <c r="H84" s="92"/>
      <c r="I84" s="93"/>
      <c r="J84" s="94"/>
      <c r="K84" s="305">
        <v>0.05</v>
      </c>
      <c r="L84" s="860">
        <f>N77*K84</f>
        <v>609.76933461736553</v>
      </c>
      <c r="M84" s="861"/>
      <c r="N84" s="51"/>
    </row>
    <row r="85" spans="1:14" ht="15.75" thickBot="1">
      <c r="B85" s="824" t="s">
        <v>953</v>
      </c>
      <c r="C85" s="825"/>
      <c r="D85" s="825"/>
      <c r="E85" s="825"/>
      <c r="F85" s="825"/>
      <c r="G85" s="825"/>
      <c r="H85" s="825"/>
      <c r="I85" s="825"/>
      <c r="J85" s="825"/>
      <c r="K85" s="825"/>
      <c r="L85" s="825"/>
      <c r="M85" s="826"/>
      <c r="N85" s="52">
        <f>L82+L83+L84</f>
        <v>3658.6160077041932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15854.002700051504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ht="21"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838.41633299957914</v>
      </c>
      <c r="N48" s="272">
        <f>K48*M48</f>
        <v>838.41633299957914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838.41633299957914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838.41633299957914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167.68326659991584</v>
      </c>
      <c r="M83" s="859"/>
      <c r="N83" s="51"/>
    </row>
    <row r="84" spans="1:14">
      <c r="B84" s="89" t="s">
        <v>973</v>
      </c>
      <c r="C84" s="90"/>
      <c r="D84" s="90"/>
      <c r="E84" s="90"/>
      <c r="F84" s="90"/>
      <c r="G84" s="90"/>
      <c r="H84" s="90"/>
      <c r="I84" s="87"/>
      <c r="J84" s="88"/>
      <c r="K84" s="304">
        <v>0.05</v>
      </c>
      <c r="L84" s="858">
        <f>N78*K84</f>
        <v>41.92081664997896</v>
      </c>
      <c r="M84" s="859"/>
      <c r="N84" s="51"/>
    </row>
    <row r="85" spans="1:14" ht="15.75" thickBot="1">
      <c r="B85" s="91" t="s">
        <v>974</v>
      </c>
      <c r="C85" s="92"/>
      <c r="D85" s="92"/>
      <c r="E85" s="92"/>
      <c r="F85" s="92"/>
      <c r="G85" s="92"/>
      <c r="H85" s="92"/>
      <c r="I85" s="93"/>
      <c r="J85" s="94"/>
      <c r="K85" s="305">
        <v>0.05</v>
      </c>
      <c r="L85" s="860">
        <f>N78*K85</f>
        <v>41.92081664997896</v>
      </c>
      <c r="M85" s="861"/>
      <c r="N85" s="51"/>
    </row>
    <row r="86" spans="1:14" ht="15.75" thickBot="1">
      <c r="B86" s="824" t="s">
        <v>953</v>
      </c>
      <c r="C86" s="825"/>
      <c r="D86" s="825"/>
      <c r="E86" s="825"/>
      <c r="F86" s="825"/>
      <c r="G86" s="825"/>
      <c r="H86" s="825"/>
      <c r="I86" s="825"/>
      <c r="J86" s="825"/>
      <c r="K86" s="825"/>
      <c r="L86" s="825"/>
      <c r="M86" s="826"/>
      <c r="N86" s="52">
        <f>L83+L84+L85</f>
        <v>251.52489989987379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1089.9412328994529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600</v>
      </c>
      <c r="N36" s="272">
        <f>K36/M36</f>
        <v>106.3797455812246</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164968.21025030946</v>
      </c>
      <c r="L37" s="270"/>
      <c r="M37" s="271">
        <v>600</v>
      </c>
      <c r="N37" s="272">
        <f>K37/M37</f>
        <v>274.94701708384912</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600</v>
      </c>
      <c r="N38" s="272">
        <f>K38/M38</f>
        <v>225.49649366200325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0.44780884086334993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607.27106516794026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40.387062142940295</v>
      </c>
      <c r="N48" s="272">
        <f>K48*M48</f>
        <v>121.16118642882088</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121.16118642882088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44.780884086334993</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773.2131356830962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154.64262713661924</v>
      </c>
      <c r="M82" s="859"/>
      <c r="N82" s="51"/>
    </row>
    <row r="83" spans="1:14">
      <c r="B83" s="89" t="s">
        <v>973</v>
      </c>
      <c r="C83" s="90"/>
      <c r="D83" s="90"/>
      <c r="E83" s="90"/>
      <c r="F83" s="90"/>
      <c r="G83" s="90"/>
      <c r="H83" s="90"/>
      <c r="I83" s="87"/>
      <c r="J83" s="88"/>
      <c r="K83" s="304">
        <v>0.05</v>
      </c>
      <c r="L83" s="858">
        <f>N77*K83</f>
        <v>38.66065678415481</v>
      </c>
      <c r="M83" s="859"/>
      <c r="N83" s="51"/>
    </row>
    <row r="84" spans="1:14" ht="15.75" thickBot="1">
      <c r="B84" s="91" t="s">
        <v>974</v>
      </c>
      <c r="C84" s="92"/>
      <c r="D84" s="92"/>
      <c r="E84" s="92"/>
      <c r="F84" s="92"/>
      <c r="G84" s="92"/>
      <c r="H84" s="92"/>
      <c r="I84" s="93"/>
      <c r="J84" s="94"/>
      <c r="K84" s="305">
        <v>0.05</v>
      </c>
      <c r="L84" s="860">
        <f>N77*K84</f>
        <v>38.66065678415481</v>
      </c>
      <c r="M84" s="861"/>
      <c r="N84" s="51"/>
    </row>
    <row r="85" spans="1:14" ht="15.75" thickBot="1">
      <c r="B85" s="824" t="s">
        <v>953</v>
      </c>
      <c r="C85" s="825"/>
      <c r="D85" s="825"/>
      <c r="E85" s="825"/>
      <c r="F85" s="825"/>
      <c r="G85" s="825"/>
      <c r="H85" s="825"/>
      <c r="I85" s="825"/>
      <c r="J85" s="825"/>
      <c r="K85" s="825"/>
      <c r="L85" s="825"/>
      <c r="M85" s="826"/>
      <c r="N85" s="52">
        <f>L82+L83+L84</f>
        <v>231.96394070492886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1005.1770763880251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164968.21025030946</v>
      </c>
      <c r="L37" s="270"/>
      <c r="M37" s="271">
        <v>45</v>
      </c>
      <c r="N37" s="272">
        <f>K37/M37</f>
        <v>3665.9602277846548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N75*M41</f>
        <v>11.941569089689333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8102.9183201173819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40.387062142940295</v>
      </c>
      <c r="N48" s="272">
        <f>K48*M48</f>
        <v>1009.6765535735074</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20909.883056499522</v>
      </c>
      <c r="N49" s="272">
        <f>K49*M49</f>
        <v>26137.353820624405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27147.030374197911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28">
        <f>VLOOKUP(A58,TRANSPORTE!A5:D117,4,FALSE)</f>
        <v>1310.8700129498243</v>
      </c>
      <c r="M58" s="829"/>
      <c r="N58" s="287">
        <f>K58*L58</f>
        <v>1638.5875161872805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1638.5875161872805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597.07845448446665</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37485.614664987042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7497.1229329974085</v>
      </c>
      <c r="M82" s="859"/>
      <c r="N82" s="51"/>
    </row>
    <row r="83" spans="1:14">
      <c r="B83" s="89" t="s">
        <v>973</v>
      </c>
      <c r="C83" s="90"/>
      <c r="D83" s="90"/>
      <c r="E83" s="90"/>
      <c r="F83" s="90"/>
      <c r="G83" s="90"/>
      <c r="H83" s="90"/>
      <c r="I83" s="87"/>
      <c r="J83" s="88"/>
      <c r="K83" s="304">
        <v>0.05</v>
      </c>
      <c r="L83" s="858">
        <f>N77*K83</f>
        <v>1874.2807332493521</v>
      </c>
      <c r="M83" s="859"/>
      <c r="N83" s="51"/>
    </row>
    <row r="84" spans="1:14" ht="15.75" thickBot="1">
      <c r="B84" s="91" t="s">
        <v>974</v>
      </c>
      <c r="C84" s="92"/>
      <c r="D84" s="92"/>
      <c r="E84" s="92"/>
      <c r="F84" s="92"/>
      <c r="G84" s="92"/>
      <c r="H84" s="92"/>
      <c r="I84" s="93"/>
      <c r="J84" s="94"/>
      <c r="K84" s="305">
        <v>0.05</v>
      </c>
      <c r="L84" s="860">
        <f>N77*K84</f>
        <v>1874.2807332493521</v>
      </c>
      <c r="M84" s="861"/>
      <c r="N84" s="51"/>
    </row>
    <row r="85" spans="1:14" ht="15.75" thickBot="1">
      <c r="B85" s="824" t="s">
        <v>953</v>
      </c>
      <c r="C85" s="825"/>
      <c r="D85" s="825"/>
      <c r="E85" s="825"/>
      <c r="F85" s="825"/>
      <c r="G85" s="825"/>
      <c r="H85" s="825"/>
      <c r="I85" s="825"/>
      <c r="J85" s="825"/>
      <c r="K85" s="825"/>
      <c r="L85" s="825"/>
      <c r="M85" s="826"/>
      <c r="N85" s="52">
        <f>L82+L83+L84</f>
        <v>11245.684399496113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48731.299064483159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29.25"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5755.515952798306</v>
      </c>
      <c r="N48" s="272">
        <f>K48*M48</f>
        <v>5755.515952798306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5755.515952798306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5755.515952798306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1151.1031905596612</v>
      </c>
      <c r="M83" s="859"/>
      <c r="N83" s="51"/>
    </row>
    <row r="84" spans="1:14">
      <c r="B84" s="89" t="s">
        <v>973</v>
      </c>
      <c r="C84" s="90"/>
      <c r="D84" s="90"/>
      <c r="E84" s="90"/>
      <c r="F84" s="90"/>
      <c r="G84" s="90"/>
      <c r="H84" s="90"/>
      <c r="I84" s="87"/>
      <c r="J84" s="88"/>
      <c r="K84" s="304">
        <v>0.05</v>
      </c>
      <c r="L84" s="858">
        <f>N78*K84</f>
        <v>287.77579763991531</v>
      </c>
      <c r="M84" s="859"/>
      <c r="N84" s="51"/>
    </row>
    <row r="85" spans="1:14" ht="15.75" thickBot="1">
      <c r="B85" s="91" t="s">
        <v>974</v>
      </c>
      <c r="C85" s="92"/>
      <c r="D85" s="92"/>
      <c r="E85" s="92"/>
      <c r="F85" s="92"/>
      <c r="G85" s="92"/>
      <c r="H85" s="92"/>
      <c r="I85" s="93"/>
      <c r="J85" s="94"/>
      <c r="K85" s="305">
        <v>0.05</v>
      </c>
      <c r="L85" s="860">
        <f>N78*K85</f>
        <v>287.77579763991531</v>
      </c>
      <c r="M85" s="861"/>
      <c r="N85" s="51"/>
    </row>
    <row r="86" spans="1:14" ht="15.75" thickBot="1">
      <c r="B86" s="824" t="s">
        <v>953</v>
      </c>
      <c r="C86" s="825"/>
      <c r="D86" s="825"/>
      <c r="E86" s="825"/>
      <c r="F86" s="825"/>
      <c r="G86" s="825"/>
      <c r="H86" s="825"/>
      <c r="I86" s="825"/>
      <c r="J86" s="825"/>
      <c r="K86" s="825"/>
      <c r="L86" s="825"/>
      <c r="M86" s="826"/>
      <c r="N86" s="52">
        <f>L83+L84+L85</f>
        <v>1726.6547858394918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7482.1707386377975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2895.2675377451883</v>
      </c>
      <c r="N48" s="272">
        <f>K48*M48</f>
        <v>2895.2675377451883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2895.2675377451883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2895.2675377451883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579.0535075490377</v>
      </c>
      <c r="M83" s="859"/>
      <c r="N83" s="51"/>
    </row>
    <row r="84" spans="1:14">
      <c r="B84" s="89" t="s">
        <v>973</v>
      </c>
      <c r="C84" s="90"/>
      <c r="D84" s="90"/>
      <c r="E84" s="90"/>
      <c r="F84" s="90"/>
      <c r="G84" s="90"/>
      <c r="H84" s="90"/>
      <c r="I84" s="87"/>
      <c r="J84" s="88"/>
      <c r="K84" s="304">
        <v>0.05</v>
      </c>
      <c r="L84" s="858">
        <f>N78*K84</f>
        <v>144.76337688725943</v>
      </c>
      <c r="M84" s="859"/>
      <c r="N84" s="51"/>
    </row>
    <row r="85" spans="1:14" ht="15.75" thickBot="1">
      <c r="B85" s="91" t="s">
        <v>974</v>
      </c>
      <c r="C85" s="92"/>
      <c r="D85" s="92"/>
      <c r="E85" s="92"/>
      <c r="F85" s="92"/>
      <c r="G85" s="92"/>
      <c r="H85" s="92"/>
      <c r="I85" s="93"/>
      <c r="J85" s="94"/>
      <c r="K85" s="305">
        <v>0.05</v>
      </c>
      <c r="L85" s="860">
        <f>N78*K85</f>
        <v>144.76337688725943</v>
      </c>
      <c r="M85" s="861"/>
      <c r="N85" s="51"/>
    </row>
    <row r="86" spans="1:14" ht="15.75" thickBot="1">
      <c r="B86" s="824" t="s">
        <v>953</v>
      </c>
      <c r="C86" s="825"/>
      <c r="D86" s="825"/>
      <c r="E86" s="825"/>
      <c r="F86" s="825"/>
      <c r="G86" s="825"/>
      <c r="H86" s="825"/>
      <c r="I86" s="825"/>
      <c r="J86" s="825"/>
      <c r="K86" s="825"/>
      <c r="L86" s="825"/>
      <c r="M86" s="826"/>
      <c r="N86" s="52">
        <f>L83+L84+L85</f>
        <v>868.58026132355667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3763.8477990687452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ht="18.7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40.387062142940295</v>
      </c>
      <c r="N48" s="272">
        <f>K48*M48</f>
        <v>40.387062142940295</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2895.2675377451883</v>
      </c>
      <c r="N49" s="272">
        <f>K49*M49</f>
        <v>1042.2963135882678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1082.6833757312081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0" t="s">
        <v>963</v>
      </c>
      <c r="C68" s="851"/>
      <c r="D68" s="851"/>
      <c r="E68" s="851"/>
      <c r="F68" s="851"/>
      <c r="G68" s="851"/>
      <c r="H68" s="851"/>
      <c r="I68" s="73" t="s">
        <v>964</v>
      </c>
      <c r="J68" s="75" t="s">
        <v>1410</v>
      </c>
      <c r="K68" s="74" t="s">
        <v>966</v>
      </c>
      <c r="L68" s="852" t="s">
        <v>950</v>
      </c>
      <c r="M68" s="853"/>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1"/>
      <c r="C74" s="812"/>
      <c r="D74" s="812"/>
      <c r="E74" s="812"/>
      <c r="F74" s="812"/>
      <c r="G74" s="812"/>
      <c r="H74" s="812"/>
      <c r="I74" s="126"/>
      <c r="J74" s="126"/>
      <c r="K74" s="126"/>
      <c r="L74" s="912"/>
      <c r="M74" s="912"/>
      <c r="N74" s="45"/>
    </row>
    <row r="75" spans="2:15" ht="15.75" thickBot="1">
      <c r="B75" s="824" t="s">
        <v>953</v>
      </c>
      <c r="C75" s="825"/>
      <c r="D75" s="825"/>
      <c r="E75" s="825"/>
      <c r="F75" s="825"/>
      <c r="G75" s="825"/>
      <c r="H75" s="825"/>
      <c r="I75" s="831"/>
      <c r="J75" s="831"/>
      <c r="K75" s="831"/>
      <c r="L75" s="831"/>
      <c r="M75" s="832"/>
      <c r="N75" s="301"/>
    </row>
    <row r="76" spans="2:15" ht="15.75" thickBot="1">
      <c r="B76" s="33"/>
      <c r="C76" s="34"/>
      <c r="D76" s="34"/>
      <c r="E76" s="34"/>
      <c r="F76" s="34"/>
      <c r="G76" s="34"/>
      <c r="H76" s="34"/>
      <c r="I76" s="34"/>
      <c r="J76" s="34"/>
      <c r="K76" s="34"/>
      <c r="L76" s="34"/>
      <c r="M76" s="34"/>
      <c r="N76" s="35"/>
    </row>
    <row r="77" spans="2:15" ht="15.75" thickBot="1">
      <c r="B77" s="824" t="s">
        <v>967</v>
      </c>
      <c r="C77" s="825"/>
      <c r="D77" s="825"/>
      <c r="E77" s="825"/>
      <c r="F77" s="825"/>
      <c r="G77" s="825"/>
      <c r="H77" s="825"/>
      <c r="I77" s="825"/>
      <c r="J77" s="825"/>
      <c r="K77" s="825"/>
      <c r="L77" s="825"/>
      <c r="M77" s="826"/>
      <c r="N77" s="99">
        <f>N43+N53+N64+N75</f>
        <v>1082.6833757312081</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216.53667514624163</v>
      </c>
      <c r="M82" s="859"/>
      <c r="N82" s="51"/>
    </row>
    <row r="83" spans="1:14">
      <c r="B83" s="89" t="s">
        <v>973</v>
      </c>
      <c r="C83" s="90"/>
      <c r="D83" s="90"/>
      <c r="E83" s="90"/>
      <c r="F83" s="90"/>
      <c r="G83" s="90"/>
      <c r="H83" s="90"/>
      <c r="I83" s="87"/>
      <c r="J83" s="88"/>
      <c r="K83" s="304">
        <v>0.05</v>
      </c>
      <c r="L83" s="858">
        <f>N77*K83</f>
        <v>54.134168786560409</v>
      </c>
      <c r="M83" s="859"/>
      <c r="N83" s="51"/>
    </row>
    <row r="84" spans="1:14" ht="15.75" thickBot="1">
      <c r="B84" s="91" t="s">
        <v>974</v>
      </c>
      <c r="C84" s="92"/>
      <c r="D84" s="92"/>
      <c r="E84" s="92"/>
      <c r="F84" s="92"/>
      <c r="G84" s="92"/>
      <c r="H84" s="92"/>
      <c r="I84" s="93"/>
      <c r="J84" s="94"/>
      <c r="K84" s="305">
        <v>0.05</v>
      </c>
      <c r="L84" s="860">
        <f>N77*K84</f>
        <v>54.134168786560409</v>
      </c>
      <c r="M84" s="861"/>
      <c r="N84" s="51"/>
    </row>
    <row r="85" spans="1:14" ht="15.75" thickBot="1">
      <c r="B85" s="824" t="s">
        <v>953</v>
      </c>
      <c r="C85" s="825"/>
      <c r="D85" s="825"/>
      <c r="E85" s="825"/>
      <c r="F85" s="825"/>
      <c r="G85" s="825"/>
      <c r="H85" s="825"/>
      <c r="I85" s="825"/>
      <c r="J85" s="825"/>
      <c r="K85" s="825"/>
      <c r="L85" s="825"/>
      <c r="M85" s="826"/>
      <c r="N85" s="52">
        <f>L82+L83+L84</f>
        <v>324.80501271936242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1407.4883884505705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164968.21025030946</v>
      </c>
      <c r="L37" s="270"/>
      <c r="M37" s="271">
        <v>45</v>
      </c>
      <c r="N37" s="272">
        <f>K37/M37</f>
        <v>3665.9602277846548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8096.9475355725372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20909.883056499522</v>
      </c>
      <c r="N48" s="272">
        <f>K48*M48</f>
        <v>26137.353820624405</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40.387062142940295</v>
      </c>
      <c r="N49" s="272">
        <f>K49*M49</f>
        <v>1009.6765535735074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27147.030374197911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28">
        <f>VLOOKUP(A59,TRANSPORTE!A5:D123,4,FALSE)</f>
        <v>1310.8700129498243</v>
      </c>
      <c r="M59" s="829"/>
      <c r="N59" s="287">
        <f>K59*L59</f>
        <v>1638.5875161872805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1638.5875161872805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37479.643880442192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7495.928776088439</v>
      </c>
      <c r="M83" s="859"/>
      <c r="N83" s="51"/>
    </row>
    <row r="84" spans="1:14">
      <c r="B84" s="89" t="s">
        <v>973</v>
      </c>
      <c r="C84" s="90"/>
      <c r="D84" s="90"/>
      <c r="E84" s="90"/>
      <c r="F84" s="90"/>
      <c r="G84" s="90"/>
      <c r="H84" s="90"/>
      <c r="I84" s="87"/>
      <c r="J84" s="88"/>
      <c r="K84" s="304">
        <v>0.05</v>
      </c>
      <c r="L84" s="858">
        <f>N78*K84</f>
        <v>1873.9821940221098</v>
      </c>
      <c r="M84" s="859"/>
      <c r="N84" s="51"/>
    </row>
    <row r="85" spans="1:14" ht="15.75" thickBot="1">
      <c r="B85" s="91" t="s">
        <v>974</v>
      </c>
      <c r="C85" s="92"/>
      <c r="D85" s="92"/>
      <c r="E85" s="92"/>
      <c r="F85" s="92"/>
      <c r="G85" s="92"/>
      <c r="H85" s="92"/>
      <c r="I85" s="93"/>
      <c r="J85" s="94"/>
      <c r="K85" s="305">
        <v>0.05</v>
      </c>
      <c r="L85" s="860">
        <f>N78*K85</f>
        <v>1873.9821940221098</v>
      </c>
      <c r="M85" s="861"/>
      <c r="N85" s="51"/>
    </row>
    <row r="86" spans="1:14" ht="15.75" thickBot="1">
      <c r="B86" s="824" t="s">
        <v>953</v>
      </c>
      <c r="C86" s="825"/>
      <c r="D86" s="825"/>
      <c r="E86" s="825"/>
      <c r="F86" s="825"/>
      <c r="G86" s="825"/>
      <c r="H86" s="825"/>
      <c r="I86" s="825"/>
      <c r="J86" s="825"/>
      <c r="K86" s="825"/>
      <c r="L86" s="825"/>
      <c r="M86" s="826"/>
      <c r="N86" s="52">
        <f>L83+L84+L85</f>
        <v>11243.893164132658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48723.537044574849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164968.21025030946</v>
      </c>
      <c r="L37" s="270"/>
      <c r="M37" s="271">
        <v>45</v>
      </c>
      <c r="N37" s="272">
        <f>K37/M37</f>
        <v>3665.9602277846548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8096.9475355725372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64080.80526679859</v>
      </c>
      <c r="N48" s="272">
        <f>K48*M48</f>
        <v>83305.046846838173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40.387062142940295</v>
      </c>
      <c r="N49" s="272">
        <f>K49*M49</f>
        <v>969.28949143056707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84274.336338268738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94672.493345160517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18934.498669032106</v>
      </c>
      <c r="M83" s="859"/>
      <c r="N83" s="51"/>
    </row>
    <row r="84" spans="1:14">
      <c r="B84" s="89" t="s">
        <v>973</v>
      </c>
      <c r="C84" s="90"/>
      <c r="D84" s="90"/>
      <c r="E84" s="90"/>
      <c r="F84" s="90"/>
      <c r="G84" s="90"/>
      <c r="H84" s="90"/>
      <c r="I84" s="87"/>
      <c r="J84" s="88"/>
      <c r="K84" s="304">
        <v>0.05</v>
      </c>
      <c r="L84" s="858">
        <f>N78*K84</f>
        <v>4733.6246672580264</v>
      </c>
      <c r="M84" s="859"/>
      <c r="N84" s="51"/>
    </row>
    <row r="85" spans="1:14" ht="15.75" thickBot="1">
      <c r="B85" s="91" t="s">
        <v>974</v>
      </c>
      <c r="C85" s="92"/>
      <c r="D85" s="92"/>
      <c r="E85" s="92"/>
      <c r="F85" s="92"/>
      <c r="G85" s="92"/>
      <c r="H85" s="92"/>
      <c r="I85" s="93"/>
      <c r="J85" s="94"/>
      <c r="K85" s="305">
        <v>0.05</v>
      </c>
      <c r="L85" s="860">
        <f>N78*K85</f>
        <v>4733.6246672580264</v>
      </c>
      <c r="M85" s="861"/>
      <c r="N85" s="51"/>
    </row>
    <row r="86" spans="1:14" ht="15.75" thickBot="1">
      <c r="B86" s="824" t="s">
        <v>953</v>
      </c>
      <c r="C86" s="825"/>
      <c r="D86" s="825"/>
      <c r="E86" s="825"/>
      <c r="F86" s="825"/>
      <c r="G86" s="825"/>
      <c r="H86" s="825"/>
      <c r="I86" s="825"/>
      <c r="J86" s="825"/>
      <c r="K86" s="825"/>
      <c r="L86" s="825"/>
      <c r="M86" s="826"/>
      <c r="N86" s="52">
        <f>L83+L84+L85</f>
        <v>28401.74800354816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123074.24134870867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164968.21025030946</v>
      </c>
      <c r="L37" s="270"/>
      <c r="M37" s="271">
        <v>45</v>
      </c>
      <c r="N37" s="272">
        <f>K37/M37</f>
        <v>3665.9602277846548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8096.9475355725372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64080.80526679859</v>
      </c>
      <c r="N48" s="272">
        <f>K48*M48</f>
        <v>83305.046846838173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40.387062142940295</v>
      </c>
      <c r="N49" s="272">
        <f>K49*M49</f>
        <v>969.28949143056707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84274.336338268738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94672.493345160517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18934.498669032106</v>
      </c>
      <c r="M83" s="859"/>
      <c r="N83" s="51"/>
    </row>
    <row r="84" spans="1:14">
      <c r="B84" s="89" t="s">
        <v>973</v>
      </c>
      <c r="C84" s="90"/>
      <c r="D84" s="90"/>
      <c r="E84" s="90"/>
      <c r="F84" s="90"/>
      <c r="G84" s="90"/>
      <c r="H84" s="90"/>
      <c r="I84" s="87"/>
      <c r="J84" s="88"/>
      <c r="K84" s="304">
        <v>0.05</v>
      </c>
      <c r="L84" s="858">
        <f>N78*K84</f>
        <v>4733.6246672580264</v>
      </c>
      <c r="M84" s="859"/>
      <c r="N84" s="51"/>
    </row>
    <row r="85" spans="1:14" ht="15.75" thickBot="1">
      <c r="B85" s="91" t="s">
        <v>974</v>
      </c>
      <c r="C85" s="92"/>
      <c r="D85" s="92"/>
      <c r="E85" s="92"/>
      <c r="F85" s="92"/>
      <c r="G85" s="92"/>
      <c r="H85" s="92"/>
      <c r="I85" s="93"/>
      <c r="J85" s="94"/>
      <c r="K85" s="305">
        <v>0.05</v>
      </c>
      <c r="L85" s="860">
        <f>N78*K85</f>
        <v>4733.6246672580264</v>
      </c>
      <c r="M85" s="861"/>
      <c r="N85" s="51"/>
    </row>
    <row r="86" spans="1:14" ht="15.75" thickBot="1">
      <c r="B86" s="824" t="s">
        <v>953</v>
      </c>
      <c r="C86" s="825"/>
      <c r="D86" s="825"/>
      <c r="E86" s="825"/>
      <c r="F86" s="825"/>
      <c r="G86" s="825"/>
      <c r="H86" s="825"/>
      <c r="I86" s="825"/>
      <c r="J86" s="825"/>
      <c r="K86" s="825"/>
      <c r="L86" s="825"/>
      <c r="M86" s="826"/>
      <c r="N86" s="52">
        <f>L83+L84+L85</f>
        <v>28401.74800354816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123074.24134870867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164968.21025030946</v>
      </c>
      <c r="L37" s="270"/>
      <c r="M37" s="271">
        <v>45</v>
      </c>
      <c r="N37" s="272">
        <f>K37/M37</f>
        <v>3665.9602277846548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8096.9475355725372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64080.80526679859</v>
      </c>
      <c r="N48" s="272">
        <f>K48*M48</f>
        <v>83305.046846838173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40.387062142940295</v>
      </c>
      <c r="N49" s="272">
        <f>K49*M49</f>
        <v>969.28949143056707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84274.336338268738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94672.493345160517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18934.498669032106</v>
      </c>
      <c r="M83" s="859"/>
      <c r="N83" s="51"/>
    </row>
    <row r="84" spans="1:14">
      <c r="B84" s="89" t="s">
        <v>973</v>
      </c>
      <c r="C84" s="90"/>
      <c r="D84" s="90"/>
      <c r="E84" s="90"/>
      <c r="F84" s="90"/>
      <c r="G84" s="90"/>
      <c r="H84" s="90"/>
      <c r="I84" s="87"/>
      <c r="J84" s="88"/>
      <c r="K84" s="304">
        <v>0.05</v>
      </c>
      <c r="L84" s="858">
        <f>N78*K84</f>
        <v>4733.6246672580264</v>
      </c>
      <c r="M84" s="859"/>
      <c r="N84" s="51"/>
    </row>
    <row r="85" spans="1:14" ht="15.75" thickBot="1">
      <c r="B85" s="91" t="s">
        <v>974</v>
      </c>
      <c r="C85" s="92"/>
      <c r="D85" s="92"/>
      <c r="E85" s="92"/>
      <c r="F85" s="92"/>
      <c r="G85" s="92"/>
      <c r="H85" s="92"/>
      <c r="I85" s="93"/>
      <c r="J85" s="94"/>
      <c r="K85" s="305">
        <v>0.05</v>
      </c>
      <c r="L85" s="860">
        <f>N78*K85</f>
        <v>4733.6246672580264</v>
      </c>
      <c r="M85" s="861"/>
      <c r="N85" s="51"/>
    </row>
    <row r="86" spans="1:14" ht="15.75" thickBot="1">
      <c r="B86" s="824" t="s">
        <v>953</v>
      </c>
      <c r="C86" s="825"/>
      <c r="D86" s="825"/>
      <c r="E86" s="825"/>
      <c r="F86" s="825"/>
      <c r="G86" s="825"/>
      <c r="H86" s="825"/>
      <c r="I86" s="825"/>
      <c r="J86" s="825"/>
      <c r="K86" s="825"/>
      <c r="L86" s="825"/>
      <c r="M86" s="826"/>
      <c r="N86" s="52">
        <f>L83+L84+L85</f>
        <v>28401.74800354816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123074.24134870867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13483.245316127426</v>
      </c>
      <c r="L36" s="270"/>
      <c r="M36" s="271">
        <v>2.5</v>
      </c>
      <c r="N36" s="272">
        <f>K36/M36</f>
        <v>5393.2981264509708</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403"/>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6201.3237354869907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64080.80526679859</v>
      </c>
      <c r="N48" s="272">
        <f>K48*M48</f>
        <v>83305.046846838173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40.387062142940295</v>
      </c>
      <c r="N49" s="272">
        <f>K49*M49</f>
        <v>969.28949143056707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84274.336338268738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108340.3032713109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21668.060654262183</v>
      </c>
      <c r="M83" s="859"/>
      <c r="N83" s="51"/>
    </row>
    <row r="84" spans="1:14">
      <c r="B84" s="89" t="s">
        <v>973</v>
      </c>
      <c r="C84" s="90"/>
      <c r="D84" s="90"/>
      <c r="E84" s="90"/>
      <c r="F84" s="90"/>
      <c r="G84" s="90"/>
      <c r="H84" s="90"/>
      <c r="I84" s="87"/>
      <c r="J84" s="88"/>
      <c r="K84" s="304">
        <v>0.05</v>
      </c>
      <c r="L84" s="858">
        <f>N78*K84</f>
        <v>5417.0151635655457</v>
      </c>
      <c r="M84" s="859"/>
      <c r="N84" s="51"/>
    </row>
    <row r="85" spans="1:14" ht="15.75" thickBot="1">
      <c r="B85" s="91" t="s">
        <v>974</v>
      </c>
      <c r="C85" s="92"/>
      <c r="D85" s="92"/>
      <c r="E85" s="92"/>
      <c r="F85" s="92"/>
      <c r="G85" s="92"/>
      <c r="H85" s="92"/>
      <c r="I85" s="93"/>
      <c r="J85" s="94"/>
      <c r="K85" s="305">
        <v>0.05</v>
      </c>
      <c r="L85" s="860">
        <f>N78*K85</f>
        <v>5417.0151635655457</v>
      </c>
      <c r="M85" s="861"/>
      <c r="N85" s="51"/>
    </row>
    <row r="86" spans="1:14" ht="15.75" thickBot="1">
      <c r="B86" s="824" t="s">
        <v>953</v>
      </c>
      <c r="C86" s="825"/>
      <c r="D86" s="825"/>
      <c r="E86" s="825"/>
      <c r="F86" s="825"/>
      <c r="G86" s="825"/>
      <c r="H86" s="825"/>
      <c r="I86" s="825"/>
      <c r="J86" s="825"/>
      <c r="K86" s="825"/>
      <c r="L86" s="825"/>
      <c r="M86" s="826"/>
      <c r="N86" s="52">
        <f>L83+L84+L85</f>
        <v>32502.090981393274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140842.39425270417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13483.245316127426</v>
      </c>
      <c r="L36" s="270"/>
      <c r="M36" s="271">
        <v>2.5</v>
      </c>
      <c r="N36" s="272">
        <f>K36/M36</f>
        <v>5393.2981264509708</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6201.3237354869907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64080.80526679859</v>
      </c>
      <c r="N48" s="272">
        <f>K48*M48</f>
        <v>83305.046846838173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40.387062142940295</v>
      </c>
      <c r="N49" s="272">
        <f>K49*M49</f>
        <v>969.28949143056707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84274.336338268738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108340.3032713109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21668.060654262183</v>
      </c>
      <c r="M83" s="859"/>
      <c r="N83" s="51"/>
    </row>
    <row r="84" spans="1:14">
      <c r="B84" s="89" t="s">
        <v>973</v>
      </c>
      <c r="C84" s="90"/>
      <c r="D84" s="90"/>
      <c r="E84" s="90"/>
      <c r="F84" s="90"/>
      <c r="G84" s="90"/>
      <c r="H84" s="90"/>
      <c r="I84" s="87"/>
      <c r="J84" s="88"/>
      <c r="K84" s="304">
        <v>0.05</v>
      </c>
      <c r="L84" s="858">
        <f>N78*K84</f>
        <v>5417.0151635655457</v>
      </c>
      <c r="M84" s="859"/>
      <c r="N84" s="51"/>
    </row>
    <row r="85" spans="1:14" ht="15.75" thickBot="1">
      <c r="B85" s="91" t="s">
        <v>974</v>
      </c>
      <c r="C85" s="92"/>
      <c r="D85" s="92"/>
      <c r="E85" s="92"/>
      <c r="F85" s="92"/>
      <c r="G85" s="92"/>
      <c r="H85" s="92"/>
      <c r="I85" s="93"/>
      <c r="J85" s="94"/>
      <c r="K85" s="305">
        <v>0.05</v>
      </c>
      <c r="L85" s="860">
        <f>N78*K85</f>
        <v>5417.0151635655457</v>
      </c>
      <c r="M85" s="861"/>
      <c r="N85" s="51"/>
    </row>
    <row r="86" spans="1:14" ht="15.75" thickBot="1">
      <c r="B86" s="824" t="s">
        <v>953</v>
      </c>
      <c r="C86" s="825"/>
      <c r="D86" s="825"/>
      <c r="E86" s="825"/>
      <c r="F86" s="825"/>
      <c r="G86" s="825"/>
      <c r="H86" s="825"/>
      <c r="I86" s="825"/>
      <c r="J86" s="825"/>
      <c r="K86" s="825"/>
      <c r="L86" s="825"/>
      <c r="M86" s="826"/>
      <c r="N86" s="52">
        <f>L83+L84+L85</f>
        <v>32502.090981393274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140842.39425270417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13483.245316127426</v>
      </c>
      <c r="L36" s="270"/>
      <c r="M36" s="271">
        <v>2.5</v>
      </c>
      <c r="N36" s="272">
        <f>K36/M36</f>
        <v>5393.2981264509708</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6201.3237354869907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64080.80526679859</v>
      </c>
      <c r="N48" s="272">
        <f>K48*M48</f>
        <v>83305.046846838173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40.387062142940295</v>
      </c>
      <c r="N49" s="272">
        <f>K49*M49</f>
        <v>969.28949143056707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84274.336338268738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108340.3032713109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21668.060654262183</v>
      </c>
      <c r="M83" s="859"/>
      <c r="N83" s="51"/>
    </row>
    <row r="84" spans="1:14">
      <c r="B84" s="89" t="s">
        <v>973</v>
      </c>
      <c r="C84" s="90"/>
      <c r="D84" s="90"/>
      <c r="E84" s="90"/>
      <c r="F84" s="90"/>
      <c r="G84" s="90"/>
      <c r="H84" s="90"/>
      <c r="I84" s="87"/>
      <c r="J84" s="88"/>
      <c r="K84" s="304">
        <v>0.05</v>
      </c>
      <c r="L84" s="858">
        <f>N78*K84</f>
        <v>5417.0151635655457</v>
      </c>
      <c r="M84" s="859"/>
      <c r="N84" s="51"/>
    </row>
    <row r="85" spans="1:14" ht="15.75" thickBot="1">
      <c r="B85" s="91" t="s">
        <v>974</v>
      </c>
      <c r="C85" s="92"/>
      <c r="D85" s="92"/>
      <c r="E85" s="92"/>
      <c r="F85" s="92"/>
      <c r="G85" s="92"/>
      <c r="H85" s="92"/>
      <c r="I85" s="93"/>
      <c r="J85" s="94"/>
      <c r="K85" s="305">
        <v>0.05</v>
      </c>
      <c r="L85" s="860">
        <f>N78*K85</f>
        <v>5417.0151635655457</v>
      </c>
      <c r="M85" s="861"/>
      <c r="N85" s="51"/>
    </row>
    <row r="86" spans="1:14" ht="15.75" thickBot="1">
      <c r="B86" s="824" t="s">
        <v>953</v>
      </c>
      <c r="C86" s="825"/>
      <c r="D86" s="825"/>
      <c r="E86" s="825"/>
      <c r="F86" s="825"/>
      <c r="G86" s="825"/>
      <c r="H86" s="825"/>
      <c r="I86" s="825"/>
      <c r="J86" s="825"/>
      <c r="K86" s="825"/>
      <c r="L86" s="825"/>
      <c r="M86" s="826"/>
      <c r="N86" s="52">
        <f>L83+L84+L85</f>
        <v>32502.090981393274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140842.39425270417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164968.21025030946</v>
      </c>
      <c r="L37" s="270"/>
      <c r="M37" s="271">
        <v>45</v>
      </c>
      <c r="N37" s="272">
        <f>K37/M37</f>
        <v>3665.9602277846548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8096.9475355725372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53602.823151469529</v>
      </c>
      <c r="N48" s="272">
        <f>K48*M48</f>
        <v>69683.670096910384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40.387062142940295</v>
      </c>
      <c r="N49" s="272">
        <f>K49*M49</f>
        <v>969.28949143056707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70652.959588340949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81051.116595232728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16210.223319046547</v>
      </c>
      <c r="M83" s="859"/>
      <c r="N83" s="51"/>
    </row>
    <row r="84" spans="1:14">
      <c r="B84" s="89" t="s">
        <v>973</v>
      </c>
      <c r="C84" s="90"/>
      <c r="D84" s="90"/>
      <c r="E84" s="90"/>
      <c r="F84" s="90"/>
      <c r="G84" s="90"/>
      <c r="H84" s="90"/>
      <c r="I84" s="87"/>
      <c r="J84" s="88"/>
      <c r="K84" s="304">
        <v>0.05</v>
      </c>
      <c r="L84" s="858">
        <f>N78*K84</f>
        <v>4052.5558297616367</v>
      </c>
      <c r="M84" s="859"/>
      <c r="N84" s="51"/>
    </row>
    <row r="85" spans="1:14" ht="15.75" thickBot="1">
      <c r="B85" s="91" t="s">
        <v>974</v>
      </c>
      <c r="C85" s="92"/>
      <c r="D85" s="92"/>
      <c r="E85" s="92"/>
      <c r="F85" s="92"/>
      <c r="G85" s="92"/>
      <c r="H85" s="92"/>
      <c r="I85" s="93"/>
      <c r="J85" s="94"/>
      <c r="K85" s="305">
        <v>0.05</v>
      </c>
      <c r="L85" s="860">
        <f>N78*K85</f>
        <v>4052.5558297616367</v>
      </c>
      <c r="M85" s="861"/>
      <c r="N85" s="51"/>
    </row>
    <row r="86" spans="1:14" ht="15.75" thickBot="1">
      <c r="B86" s="824" t="s">
        <v>953</v>
      </c>
      <c r="C86" s="825"/>
      <c r="D86" s="825"/>
      <c r="E86" s="825"/>
      <c r="F86" s="825"/>
      <c r="G86" s="825"/>
      <c r="H86" s="825"/>
      <c r="I86" s="825"/>
      <c r="J86" s="825"/>
      <c r="K86" s="825"/>
      <c r="L86" s="825"/>
      <c r="M86" s="826"/>
      <c r="N86" s="52">
        <f>L83+L84+L85</f>
        <v>24315.334978569819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105366.45157380255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164968.21025030946</v>
      </c>
      <c r="L37" s="270"/>
      <c r="M37" s="271">
        <v>45</v>
      </c>
      <c r="N37" s="272">
        <f>K37/M37</f>
        <v>3665.9602277846548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8096.9475355725372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66083.330431386043</v>
      </c>
      <c r="N48" s="272">
        <f>K48*M48</f>
        <v>85908.329560801852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40.387062142940295</v>
      </c>
      <c r="N49" s="272">
        <f>K49*M49</f>
        <v>969.28949143056707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86877.619052232418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97275.776059124197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19455.15521182484</v>
      </c>
      <c r="M83" s="859"/>
      <c r="N83" s="51"/>
    </row>
    <row r="84" spans="1:14">
      <c r="B84" s="89" t="s">
        <v>973</v>
      </c>
      <c r="C84" s="90"/>
      <c r="D84" s="90"/>
      <c r="E84" s="90"/>
      <c r="F84" s="90"/>
      <c r="G84" s="90"/>
      <c r="H84" s="90"/>
      <c r="I84" s="87"/>
      <c r="J84" s="88"/>
      <c r="K84" s="304">
        <v>0.05</v>
      </c>
      <c r="L84" s="858">
        <f>N78*K84</f>
        <v>4863.78880295621</v>
      </c>
      <c r="M84" s="859"/>
      <c r="N84" s="51"/>
    </row>
    <row r="85" spans="1:14" ht="15.75" thickBot="1">
      <c r="B85" s="91" t="s">
        <v>974</v>
      </c>
      <c r="C85" s="92"/>
      <c r="D85" s="92"/>
      <c r="E85" s="92"/>
      <c r="F85" s="92"/>
      <c r="G85" s="92"/>
      <c r="H85" s="92"/>
      <c r="I85" s="93"/>
      <c r="J85" s="94"/>
      <c r="K85" s="305">
        <v>0.05</v>
      </c>
      <c r="L85" s="860">
        <f>N78*K85</f>
        <v>4863.78880295621</v>
      </c>
      <c r="M85" s="861"/>
      <c r="N85" s="51"/>
    </row>
    <row r="86" spans="1:14" ht="15.75" thickBot="1">
      <c r="B86" s="824" t="s">
        <v>953</v>
      </c>
      <c r="C86" s="825"/>
      <c r="D86" s="825"/>
      <c r="E86" s="825"/>
      <c r="F86" s="825"/>
      <c r="G86" s="825"/>
      <c r="H86" s="825"/>
      <c r="I86" s="825"/>
      <c r="J86" s="825"/>
      <c r="K86" s="825"/>
      <c r="L86" s="825"/>
      <c r="M86" s="826"/>
      <c r="N86" s="52">
        <f>L83+L84+L85</f>
        <v>29182.732817737258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126458.50887686145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164968.21025030946</v>
      </c>
      <c r="L37" s="270"/>
      <c r="M37" s="271">
        <v>45</v>
      </c>
      <c r="N37" s="272">
        <f>K37/M37</f>
        <v>3665.9602277846548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8096.9475355725372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66083.330431386043</v>
      </c>
      <c r="N48" s="272">
        <f>K48*M48</f>
        <v>85908.329560801852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40.387062142940295</v>
      </c>
      <c r="N49" s="272">
        <f>K49*M49</f>
        <v>969.28949143056707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86877.619052232418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97275.776059124197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19455.15521182484</v>
      </c>
      <c r="M83" s="859"/>
      <c r="N83" s="51"/>
    </row>
    <row r="84" spans="1:14">
      <c r="B84" s="89" t="s">
        <v>973</v>
      </c>
      <c r="C84" s="90"/>
      <c r="D84" s="90"/>
      <c r="E84" s="90"/>
      <c r="F84" s="90"/>
      <c r="G84" s="90"/>
      <c r="H84" s="90"/>
      <c r="I84" s="87"/>
      <c r="J84" s="88"/>
      <c r="K84" s="304">
        <v>0.05</v>
      </c>
      <c r="L84" s="858">
        <f>N78*K84</f>
        <v>4863.78880295621</v>
      </c>
      <c r="M84" s="859"/>
      <c r="N84" s="51"/>
    </row>
    <row r="85" spans="1:14" ht="15.75" thickBot="1">
      <c r="B85" s="91" t="s">
        <v>974</v>
      </c>
      <c r="C85" s="92"/>
      <c r="D85" s="92"/>
      <c r="E85" s="92"/>
      <c r="F85" s="92"/>
      <c r="G85" s="92"/>
      <c r="H85" s="92"/>
      <c r="I85" s="93"/>
      <c r="J85" s="94"/>
      <c r="K85" s="305">
        <v>0.05</v>
      </c>
      <c r="L85" s="860">
        <f>N78*K85</f>
        <v>4863.78880295621</v>
      </c>
      <c r="M85" s="861"/>
      <c r="N85" s="51"/>
    </row>
    <row r="86" spans="1:14" ht="15.75" thickBot="1">
      <c r="B86" s="824" t="s">
        <v>953</v>
      </c>
      <c r="C86" s="825"/>
      <c r="D86" s="825"/>
      <c r="E86" s="825"/>
      <c r="F86" s="825"/>
      <c r="G86" s="825"/>
      <c r="H86" s="825"/>
      <c r="I86" s="825"/>
      <c r="J86" s="825"/>
      <c r="K86" s="825"/>
      <c r="L86" s="825"/>
      <c r="M86" s="826"/>
      <c r="N86" s="52">
        <f>L83+L84+L85</f>
        <v>29182.732817737258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126458.50887686145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13483.245316127426</v>
      </c>
      <c r="L36" s="270"/>
      <c r="M36" s="271">
        <v>2.5</v>
      </c>
      <c r="N36" s="272">
        <f>K36/M36</f>
        <v>5393.2981264509708</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6201.3237354869907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53602.823151469529</v>
      </c>
      <c r="N48" s="272">
        <f>K48*M48</f>
        <v>69683.670096910384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40.387062142940295</v>
      </c>
      <c r="N49" s="272">
        <f>K49*M49</f>
        <v>969.28949143056707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70652.959588340949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94718.92652138311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18943.785304276622</v>
      </c>
      <c r="M83" s="859"/>
      <c r="N83" s="51"/>
    </row>
    <row r="84" spans="1:14">
      <c r="B84" s="89" t="s">
        <v>973</v>
      </c>
      <c r="C84" s="90"/>
      <c r="D84" s="90"/>
      <c r="E84" s="90"/>
      <c r="F84" s="90"/>
      <c r="G84" s="90"/>
      <c r="H84" s="90"/>
      <c r="I84" s="87"/>
      <c r="J84" s="88"/>
      <c r="K84" s="304">
        <v>0.05</v>
      </c>
      <c r="L84" s="858">
        <f>N78*K84</f>
        <v>4735.9463260691555</v>
      </c>
      <c r="M84" s="859"/>
      <c r="N84" s="51"/>
    </row>
    <row r="85" spans="1:14" ht="15.75" thickBot="1">
      <c r="B85" s="91" t="s">
        <v>974</v>
      </c>
      <c r="C85" s="92"/>
      <c r="D85" s="92"/>
      <c r="E85" s="92"/>
      <c r="F85" s="92"/>
      <c r="G85" s="92"/>
      <c r="H85" s="92"/>
      <c r="I85" s="93"/>
      <c r="J85" s="94"/>
      <c r="K85" s="305">
        <v>0.05</v>
      </c>
      <c r="L85" s="860">
        <f>N78*K85</f>
        <v>4735.9463260691555</v>
      </c>
      <c r="M85" s="861"/>
      <c r="N85" s="51"/>
    </row>
    <row r="86" spans="1:14" ht="15.75" thickBot="1">
      <c r="B86" s="824" t="s">
        <v>953</v>
      </c>
      <c r="C86" s="825"/>
      <c r="D86" s="825"/>
      <c r="E86" s="825"/>
      <c r="F86" s="825"/>
      <c r="G86" s="825"/>
      <c r="H86" s="825"/>
      <c r="I86" s="825"/>
      <c r="J86" s="825"/>
      <c r="K86" s="825"/>
      <c r="L86" s="825"/>
      <c r="M86" s="826"/>
      <c r="N86" s="52">
        <f>L83+L84+L85</f>
        <v>28415.677956414933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123134.60447779804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13483.245316127426</v>
      </c>
      <c r="L36" s="270"/>
      <c r="M36" s="271">
        <v>2.5</v>
      </c>
      <c r="N36" s="272">
        <f>K36/M36</f>
        <v>5393.2981264509708</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6201.3237354869907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66083.330431386043</v>
      </c>
      <c r="N48" s="272">
        <f>K48*M48</f>
        <v>85908.329560801852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40.387062142940295</v>
      </c>
      <c r="N49" s="272">
        <f>K49*M49</f>
        <v>969.28949143056707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86877.619052232418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110943.58598527458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22188.717197054917</v>
      </c>
      <c r="M83" s="859"/>
      <c r="N83" s="51"/>
    </row>
    <row r="84" spans="1:14">
      <c r="B84" s="89" t="s">
        <v>973</v>
      </c>
      <c r="C84" s="90"/>
      <c r="D84" s="90"/>
      <c r="E84" s="90"/>
      <c r="F84" s="90"/>
      <c r="G84" s="90"/>
      <c r="H84" s="90"/>
      <c r="I84" s="87"/>
      <c r="J84" s="88"/>
      <c r="K84" s="304">
        <v>0.05</v>
      </c>
      <c r="L84" s="858">
        <f>N78*K84</f>
        <v>5547.1792992637293</v>
      </c>
      <c r="M84" s="859"/>
      <c r="N84" s="51"/>
    </row>
    <row r="85" spans="1:14" ht="15.75" thickBot="1">
      <c r="B85" s="91" t="s">
        <v>974</v>
      </c>
      <c r="C85" s="92"/>
      <c r="D85" s="92"/>
      <c r="E85" s="92"/>
      <c r="F85" s="92"/>
      <c r="G85" s="92"/>
      <c r="H85" s="92"/>
      <c r="I85" s="93"/>
      <c r="J85" s="94"/>
      <c r="K85" s="305">
        <v>0.05</v>
      </c>
      <c r="L85" s="860">
        <f>N78*K85</f>
        <v>5547.1792992637293</v>
      </c>
      <c r="M85" s="861"/>
      <c r="N85" s="51"/>
    </row>
    <row r="86" spans="1:14" ht="15.75" thickBot="1">
      <c r="B86" s="824" t="s">
        <v>953</v>
      </c>
      <c r="C86" s="825"/>
      <c r="D86" s="825"/>
      <c r="E86" s="825"/>
      <c r="F86" s="825"/>
      <c r="G86" s="825"/>
      <c r="H86" s="825"/>
      <c r="I86" s="825"/>
      <c r="J86" s="825"/>
      <c r="K86" s="825"/>
      <c r="L86" s="825"/>
      <c r="M86" s="826"/>
      <c r="N86" s="52">
        <f>L83+L84+L85</f>
        <v>33283.075795582372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144226.66178085696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13483.245316127426</v>
      </c>
      <c r="L36" s="270"/>
      <c r="M36" s="271">
        <v>2.5</v>
      </c>
      <c r="N36" s="272">
        <f>K36/M36</f>
        <v>5393.2981264509708</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6201.3237354869907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66083.330431386043</v>
      </c>
      <c r="N48" s="272">
        <f>K48*M48</f>
        <v>85908.329560801852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40.387062142940295</v>
      </c>
      <c r="N49" s="272">
        <f>K49*M49</f>
        <v>969.28949143056707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86877.619052232418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110943.58598527458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22188.717197054917</v>
      </c>
      <c r="M83" s="859"/>
      <c r="N83" s="51"/>
    </row>
    <row r="84" spans="1:14">
      <c r="B84" s="89" t="s">
        <v>973</v>
      </c>
      <c r="C84" s="90"/>
      <c r="D84" s="90"/>
      <c r="E84" s="90"/>
      <c r="F84" s="90"/>
      <c r="G84" s="90"/>
      <c r="H84" s="90"/>
      <c r="I84" s="87"/>
      <c r="J84" s="88"/>
      <c r="K84" s="304">
        <v>0.05</v>
      </c>
      <c r="L84" s="858">
        <f>N78*K84</f>
        <v>5547.1792992637293</v>
      </c>
      <c r="M84" s="859"/>
      <c r="N84" s="51"/>
    </row>
    <row r="85" spans="1:14" ht="15.75" thickBot="1">
      <c r="B85" s="91" t="s">
        <v>974</v>
      </c>
      <c r="C85" s="92"/>
      <c r="D85" s="92"/>
      <c r="E85" s="92"/>
      <c r="F85" s="92"/>
      <c r="G85" s="92"/>
      <c r="H85" s="92"/>
      <c r="I85" s="93"/>
      <c r="J85" s="94"/>
      <c r="K85" s="305">
        <v>0.05</v>
      </c>
      <c r="L85" s="860">
        <f>N78*K85</f>
        <v>5547.1792992637293</v>
      </c>
      <c r="M85" s="861"/>
      <c r="N85" s="51"/>
    </row>
    <row r="86" spans="1:14" ht="15.75" thickBot="1">
      <c r="B86" s="824" t="s">
        <v>953</v>
      </c>
      <c r="C86" s="825"/>
      <c r="D86" s="825"/>
      <c r="E86" s="825"/>
      <c r="F86" s="825"/>
      <c r="G86" s="825"/>
      <c r="H86" s="825"/>
      <c r="I86" s="825"/>
      <c r="J86" s="825"/>
      <c r="K86" s="825"/>
      <c r="L86" s="825"/>
      <c r="M86" s="826"/>
      <c r="N86" s="52">
        <f>L83+L84+L85</f>
        <v>33283.075795582372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144226.66178085696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86099.344636740789</v>
      </c>
      <c r="L36" s="270"/>
      <c r="M36" s="271">
        <v>30</v>
      </c>
      <c r="N36" s="272">
        <f>K36/M36</f>
        <v>2869.9781545580263</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30</v>
      </c>
      <c r="N37" s="272">
        <f>K37/M37</f>
        <v>4429.8061927466415</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30</v>
      </c>
      <c r="N38" s="272">
        <f>K38/M38</f>
        <v>4509.9298732400648</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8.9561768172669982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11818.670397361999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53602.823151469529</v>
      </c>
      <c r="N48" s="272">
        <f>K48*M48</f>
        <v>67003.528939336917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67003.528939336917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1310.8700129498243</v>
      </c>
      <c r="M59" s="829"/>
      <c r="N59" s="287">
        <f>K59*L59</f>
        <v>1638.5875161872805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1638.5875161872805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895.61768172669986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81356.404534612899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16271.28090692258</v>
      </c>
      <c r="M83" s="859"/>
      <c r="N83" s="51"/>
    </row>
    <row r="84" spans="1:14">
      <c r="B84" s="89" t="s">
        <v>973</v>
      </c>
      <c r="C84" s="90"/>
      <c r="D84" s="90"/>
      <c r="E84" s="90"/>
      <c r="F84" s="90"/>
      <c r="G84" s="90"/>
      <c r="H84" s="90"/>
      <c r="I84" s="87"/>
      <c r="J84" s="88"/>
      <c r="K84" s="304">
        <v>0.05</v>
      </c>
      <c r="L84" s="858">
        <f>N78*K84</f>
        <v>4067.8202267306451</v>
      </c>
      <c r="M84" s="859"/>
      <c r="N84" s="51"/>
    </row>
    <row r="85" spans="1:14" ht="15.75" thickBot="1">
      <c r="B85" s="91" t="s">
        <v>974</v>
      </c>
      <c r="C85" s="92"/>
      <c r="D85" s="92"/>
      <c r="E85" s="92"/>
      <c r="F85" s="92"/>
      <c r="G85" s="92"/>
      <c r="H85" s="92"/>
      <c r="I85" s="93"/>
      <c r="J85" s="94"/>
      <c r="K85" s="305">
        <v>0.05</v>
      </c>
      <c r="L85" s="860">
        <f>N78*K85</f>
        <v>4067.8202267306451</v>
      </c>
      <c r="M85" s="861"/>
      <c r="N85" s="51"/>
    </row>
    <row r="86" spans="1:14" ht="15.75" thickBot="1">
      <c r="B86" s="824" t="s">
        <v>953</v>
      </c>
      <c r="C86" s="825"/>
      <c r="D86" s="825"/>
      <c r="E86" s="825"/>
      <c r="F86" s="825"/>
      <c r="G86" s="825"/>
      <c r="H86" s="825"/>
      <c r="I86" s="825"/>
      <c r="J86" s="825"/>
      <c r="K86" s="825"/>
      <c r="L86" s="825"/>
      <c r="M86" s="826"/>
      <c r="N86" s="52">
        <f>L83+L84+L85</f>
        <v>24406.921360383869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105763.32589499677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86099.344636740789</v>
      </c>
      <c r="L36" s="270"/>
      <c r="M36" s="271">
        <v>30</v>
      </c>
      <c r="N36" s="272">
        <f>K36/M36</f>
        <v>2869.9781545580263</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30</v>
      </c>
      <c r="N37" s="272">
        <f>K37/M37</f>
        <v>4429.8061927466415</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30</v>
      </c>
      <c r="N38" s="272">
        <f>K38/M38</f>
        <v>4509.9298732400648</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8.9561768172669982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11818.670397361999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66083.330431386043</v>
      </c>
      <c r="N48" s="272">
        <f>K48*M48</f>
        <v>82604.163039232546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82604.163039232546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1310.8700129498243</v>
      </c>
      <c r="M59" s="829"/>
      <c r="N59" s="287">
        <f>K59*L59</f>
        <v>1638.5875161872805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1638.5875161872805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895.61768172669986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96957.038634508528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19391.407726901707</v>
      </c>
      <c r="M83" s="859"/>
      <c r="N83" s="51"/>
    </row>
    <row r="84" spans="1:14">
      <c r="B84" s="89" t="s">
        <v>973</v>
      </c>
      <c r="C84" s="90"/>
      <c r="D84" s="90"/>
      <c r="E84" s="90"/>
      <c r="F84" s="90"/>
      <c r="G84" s="90"/>
      <c r="H84" s="90"/>
      <c r="I84" s="87"/>
      <c r="J84" s="88"/>
      <c r="K84" s="304">
        <v>0.05</v>
      </c>
      <c r="L84" s="858">
        <f>N78*K84</f>
        <v>4847.8519317254268</v>
      </c>
      <c r="M84" s="859"/>
      <c r="N84" s="51"/>
    </row>
    <row r="85" spans="1:14" ht="15.75" thickBot="1">
      <c r="B85" s="91" t="s">
        <v>974</v>
      </c>
      <c r="C85" s="92"/>
      <c r="D85" s="92"/>
      <c r="E85" s="92"/>
      <c r="F85" s="92"/>
      <c r="G85" s="92"/>
      <c r="H85" s="92"/>
      <c r="I85" s="93"/>
      <c r="J85" s="94"/>
      <c r="K85" s="305">
        <v>0.05</v>
      </c>
      <c r="L85" s="860">
        <f>N78*K85</f>
        <v>4847.8519317254268</v>
      </c>
      <c r="M85" s="861"/>
      <c r="N85" s="51"/>
    </row>
    <row r="86" spans="1:14" ht="15.75" thickBot="1">
      <c r="B86" s="824" t="s">
        <v>953</v>
      </c>
      <c r="C86" s="825"/>
      <c r="D86" s="825"/>
      <c r="E86" s="825"/>
      <c r="F86" s="825"/>
      <c r="G86" s="825"/>
      <c r="H86" s="825"/>
      <c r="I86" s="825"/>
      <c r="J86" s="825"/>
      <c r="K86" s="825"/>
      <c r="L86" s="825"/>
      <c r="M86" s="826"/>
      <c r="N86" s="52">
        <f>L83+L84+L85</f>
        <v>29087.111590352557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126044.15022486108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86099.344636740789</v>
      </c>
      <c r="L36" s="270"/>
      <c r="M36" s="271">
        <v>30</v>
      </c>
      <c r="N36" s="272">
        <f>K36/M36</f>
        <v>2869.9781545580263</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30</v>
      </c>
      <c r="N37" s="272">
        <f>K37/M37</f>
        <v>4429.8061927466415</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30</v>
      </c>
      <c r="N38" s="272">
        <f>K38/M38</f>
        <v>4509.9298732400648</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8.9561768172669982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11818.670397361999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66083.330431386043</v>
      </c>
      <c r="N48" s="272">
        <f>K48*M48</f>
        <v>82604.163039232546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82604.163039232546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1310.8700129498243</v>
      </c>
      <c r="M59" s="829"/>
      <c r="N59" s="287">
        <f>K59*L59</f>
        <v>1638.5875161872805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1638.5875161872805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895.61768172669986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96957.038634508528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19391.407726901707</v>
      </c>
      <c r="M83" s="859"/>
      <c r="N83" s="51"/>
    </row>
    <row r="84" spans="1:14">
      <c r="B84" s="89" t="s">
        <v>973</v>
      </c>
      <c r="C84" s="90"/>
      <c r="D84" s="90"/>
      <c r="E84" s="90"/>
      <c r="F84" s="90"/>
      <c r="G84" s="90"/>
      <c r="H84" s="90"/>
      <c r="I84" s="87"/>
      <c r="J84" s="88"/>
      <c r="K84" s="304">
        <v>0.05</v>
      </c>
      <c r="L84" s="858">
        <f>N78*K84</f>
        <v>4847.8519317254268</v>
      </c>
      <c r="M84" s="859"/>
      <c r="N84" s="51"/>
    </row>
    <row r="85" spans="1:14" ht="15.75" thickBot="1">
      <c r="B85" s="91" t="s">
        <v>974</v>
      </c>
      <c r="C85" s="92"/>
      <c r="D85" s="92"/>
      <c r="E85" s="92"/>
      <c r="F85" s="92"/>
      <c r="G85" s="92"/>
      <c r="H85" s="92"/>
      <c r="I85" s="93"/>
      <c r="J85" s="94"/>
      <c r="K85" s="305">
        <v>0.05</v>
      </c>
      <c r="L85" s="860">
        <f>N78*K85</f>
        <v>4847.8519317254268</v>
      </c>
      <c r="M85" s="861"/>
      <c r="N85" s="51"/>
    </row>
    <row r="86" spans="1:14" ht="15.75" thickBot="1">
      <c r="B86" s="824" t="s">
        <v>953</v>
      </c>
      <c r="C86" s="825"/>
      <c r="D86" s="825"/>
      <c r="E86" s="825"/>
      <c r="F86" s="825"/>
      <c r="G86" s="825"/>
      <c r="H86" s="825"/>
      <c r="I86" s="825"/>
      <c r="J86" s="825"/>
      <c r="K86" s="825"/>
      <c r="L86" s="825"/>
      <c r="M86" s="826"/>
      <c r="N86" s="52">
        <f>L83+L84+L85</f>
        <v>29087.111590352557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126044.15022486108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7384.1914362856432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53602.823151469529</v>
      </c>
      <c r="N48" s="272">
        <f>K48*M48</f>
        <v>69683.670096910384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422.73092420146838</v>
      </c>
      <c r="N49" s="272">
        <f>K49*M49</f>
        <v>38045.783178132151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107729.45327504253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117414.85418264741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23482.970836529483</v>
      </c>
      <c r="M83" s="859"/>
      <c r="N83" s="51"/>
    </row>
    <row r="84" spans="1:14">
      <c r="B84" s="89" t="s">
        <v>973</v>
      </c>
      <c r="C84" s="90"/>
      <c r="D84" s="90"/>
      <c r="E84" s="90"/>
      <c r="F84" s="90"/>
      <c r="G84" s="90"/>
      <c r="H84" s="90"/>
      <c r="I84" s="87"/>
      <c r="J84" s="88"/>
      <c r="K84" s="304">
        <v>0.05</v>
      </c>
      <c r="L84" s="858">
        <f>N78*K84</f>
        <v>5870.7427091323707</v>
      </c>
      <c r="M84" s="859"/>
      <c r="N84" s="51"/>
    </row>
    <row r="85" spans="1:14" ht="15.75" thickBot="1">
      <c r="B85" s="91" t="s">
        <v>974</v>
      </c>
      <c r="C85" s="92"/>
      <c r="D85" s="92"/>
      <c r="E85" s="92"/>
      <c r="F85" s="92"/>
      <c r="G85" s="92"/>
      <c r="H85" s="92"/>
      <c r="I85" s="93"/>
      <c r="J85" s="94"/>
      <c r="K85" s="305">
        <v>0.05</v>
      </c>
      <c r="L85" s="860">
        <f>N78*K85</f>
        <v>5870.7427091323707</v>
      </c>
      <c r="M85" s="861"/>
      <c r="N85" s="51"/>
    </row>
    <row r="86" spans="1:14" ht="15.75" thickBot="1">
      <c r="B86" s="824" t="s">
        <v>953</v>
      </c>
      <c r="C86" s="825"/>
      <c r="D86" s="825"/>
      <c r="E86" s="825"/>
      <c r="F86" s="825"/>
      <c r="G86" s="825"/>
      <c r="H86" s="825"/>
      <c r="I86" s="825"/>
      <c r="J86" s="825"/>
      <c r="K86" s="825"/>
      <c r="L86" s="825"/>
      <c r="M86" s="826"/>
      <c r="N86" s="52">
        <f>L83+L84+L85</f>
        <v>35224.456254794226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152639.31043744163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7384.1914362856432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66083.330431386043</v>
      </c>
      <c r="N48" s="272">
        <f>K48*M48</f>
        <v>85908.329560801852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422.73092420146838</v>
      </c>
      <c r="N49" s="272">
        <f>K49*M49</f>
        <v>38045.783178132151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123954.112738934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133639.51364653889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26727.902729307782</v>
      </c>
      <c r="M83" s="859"/>
      <c r="N83" s="51"/>
    </row>
    <row r="84" spans="1:14">
      <c r="B84" s="89" t="s">
        <v>973</v>
      </c>
      <c r="C84" s="90"/>
      <c r="D84" s="90"/>
      <c r="E84" s="90"/>
      <c r="F84" s="90"/>
      <c r="G84" s="90"/>
      <c r="H84" s="90"/>
      <c r="I84" s="87"/>
      <c r="J84" s="88"/>
      <c r="K84" s="304">
        <v>0.05</v>
      </c>
      <c r="L84" s="858">
        <f>N78*K84</f>
        <v>6681.9756823269454</v>
      </c>
      <c r="M84" s="859"/>
      <c r="N84" s="51"/>
    </row>
    <row r="85" spans="1:14" ht="15.75" thickBot="1">
      <c r="B85" s="91" t="s">
        <v>974</v>
      </c>
      <c r="C85" s="92"/>
      <c r="D85" s="92"/>
      <c r="E85" s="92"/>
      <c r="F85" s="92"/>
      <c r="G85" s="92"/>
      <c r="H85" s="92"/>
      <c r="I85" s="93"/>
      <c r="J85" s="94"/>
      <c r="K85" s="305">
        <v>0.05</v>
      </c>
      <c r="L85" s="860">
        <f>N78*K85</f>
        <v>6681.9756823269454</v>
      </c>
      <c r="M85" s="861"/>
      <c r="N85" s="51"/>
    </row>
    <row r="86" spans="1:14" ht="15.75" thickBot="1">
      <c r="B86" s="824" t="s">
        <v>953</v>
      </c>
      <c r="C86" s="825"/>
      <c r="D86" s="825"/>
      <c r="E86" s="825"/>
      <c r="F86" s="825"/>
      <c r="G86" s="825"/>
      <c r="H86" s="825"/>
      <c r="I86" s="825"/>
      <c r="J86" s="825"/>
      <c r="K86" s="825"/>
      <c r="L86" s="825"/>
      <c r="M86" s="826"/>
      <c r="N86" s="52">
        <f>L83+L84+L85</f>
        <v>40091.854093961665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173731.36774050054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7384.1914362856432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53602.823151469529</v>
      </c>
      <c r="N48" s="272">
        <f>K48*M48</f>
        <v>69683.670096910384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422.73092420146838</v>
      </c>
      <c r="N49" s="272">
        <f>K49*M49</f>
        <v>38045.783178132151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107729.45327504253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117414.85418264741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23482.970836529483</v>
      </c>
      <c r="M83" s="859"/>
      <c r="N83" s="51"/>
    </row>
    <row r="84" spans="1:14">
      <c r="B84" s="89" t="s">
        <v>973</v>
      </c>
      <c r="C84" s="90"/>
      <c r="D84" s="90"/>
      <c r="E84" s="90"/>
      <c r="F84" s="90"/>
      <c r="G84" s="90"/>
      <c r="H84" s="90"/>
      <c r="I84" s="87"/>
      <c r="J84" s="88"/>
      <c r="K84" s="304">
        <v>0.05</v>
      </c>
      <c r="L84" s="858">
        <f>N78*K84</f>
        <v>5870.7427091323707</v>
      </c>
      <c r="M84" s="859"/>
      <c r="N84" s="51"/>
    </row>
    <row r="85" spans="1:14" ht="15.75" thickBot="1">
      <c r="B85" s="91" t="s">
        <v>974</v>
      </c>
      <c r="C85" s="92"/>
      <c r="D85" s="92"/>
      <c r="E85" s="92"/>
      <c r="F85" s="92"/>
      <c r="G85" s="92"/>
      <c r="H85" s="92"/>
      <c r="I85" s="93"/>
      <c r="J85" s="94"/>
      <c r="K85" s="305">
        <v>0.05</v>
      </c>
      <c r="L85" s="860">
        <f>N78*K85</f>
        <v>5870.7427091323707</v>
      </c>
      <c r="M85" s="861"/>
      <c r="N85" s="51"/>
    </row>
    <row r="86" spans="1:14" ht="15.75" thickBot="1">
      <c r="B86" s="824" t="s">
        <v>953</v>
      </c>
      <c r="C86" s="825"/>
      <c r="D86" s="825"/>
      <c r="E86" s="825"/>
      <c r="F86" s="825"/>
      <c r="G86" s="825"/>
      <c r="H86" s="825"/>
      <c r="I86" s="825"/>
      <c r="J86" s="825"/>
      <c r="K86" s="825"/>
      <c r="L86" s="825"/>
      <c r="M86" s="826"/>
      <c r="N86" s="52">
        <f>L83+L84+L85</f>
        <v>35224.456254794226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152639.31043744163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7384.1914362856432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66083.330431386043</v>
      </c>
      <c r="N48" s="272">
        <f>K48*M48</f>
        <v>85908.329560801852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422.73092420146838</v>
      </c>
      <c r="N49" s="272">
        <f>K49*M49</f>
        <v>38045.783178132151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123954.112738934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133639.51364653889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26727.902729307782</v>
      </c>
      <c r="M83" s="859"/>
      <c r="N83" s="51"/>
    </row>
    <row r="84" spans="1:14">
      <c r="B84" s="89" t="s">
        <v>973</v>
      </c>
      <c r="C84" s="90"/>
      <c r="D84" s="90"/>
      <c r="E84" s="90"/>
      <c r="F84" s="90"/>
      <c r="G84" s="90"/>
      <c r="H84" s="90"/>
      <c r="I84" s="87"/>
      <c r="J84" s="88"/>
      <c r="K84" s="304">
        <v>0.05</v>
      </c>
      <c r="L84" s="858">
        <f>N78*K84</f>
        <v>6681.9756823269454</v>
      </c>
      <c r="M84" s="859"/>
      <c r="N84" s="51"/>
    </row>
    <row r="85" spans="1:14" ht="15.75" thickBot="1">
      <c r="B85" s="91" t="s">
        <v>974</v>
      </c>
      <c r="C85" s="92"/>
      <c r="D85" s="92"/>
      <c r="E85" s="92"/>
      <c r="F85" s="92"/>
      <c r="G85" s="92"/>
      <c r="H85" s="92"/>
      <c r="I85" s="93"/>
      <c r="J85" s="94"/>
      <c r="K85" s="305">
        <v>0.05</v>
      </c>
      <c r="L85" s="860">
        <f>N78*K85</f>
        <v>6681.9756823269454</v>
      </c>
      <c r="M85" s="861"/>
      <c r="N85" s="51"/>
    </row>
    <row r="86" spans="1:14" ht="15.75" thickBot="1">
      <c r="B86" s="824" t="s">
        <v>953</v>
      </c>
      <c r="C86" s="825"/>
      <c r="D86" s="825"/>
      <c r="E86" s="825"/>
      <c r="F86" s="825"/>
      <c r="G86" s="825"/>
      <c r="H86" s="825"/>
      <c r="I86" s="825"/>
      <c r="J86" s="825"/>
      <c r="K86" s="825"/>
      <c r="L86" s="825"/>
      <c r="M86" s="826"/>
      <c r="N86" s="52">
        <f>L83+L84+L85</f>
        <v>40091.854093961665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173731.36774050054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7384.1914362856432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53602.823151469529</v>
      </c>
      <c r="N48" s="272">
        <f>K48*M48</f>
        <v>69683.670096910384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69683.670096910384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79369.071004515266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15873.814200903054</v>
      </c>
      <c r="M83" s="859"/>
      <c r="N83" s="51"/>
    </row>
    <row r="84" spans="1:14">
      <c r="B84" s="89" t="s">
        <v>973</v>
      </c>
      <c r="C84" s="90"/>
      <c r="D84" s="90"/>
      <c r="E84" s="90"/>
      <c r="F84" s="90"/>
      <c r="G84" s="90"/>
      <c r="H84" s="90"/>
      <c r="I84" s="87"/>
      <c r="J84" s="88"/>
      <c r="K84" s="304">
        <v>0.05</v>
      </c>
      <c r="L84" s="858">
        <f>N78*K84</f>
        <v>3968.4535502257636</v>
      </c>
      <c r="M84" s="859"/>
      <c r="N84" s="51"/>
    </row>
    <row r="85" spans="1:14" ht="15.75" thickBot="1">
      <c r="B85" s="91" t="s">
        <v>974</v>
      </c>
      <c r="C85" s="92"/>
      <c r="D85" s="92"/>
      <c r="E85" s="92"/>
      <c r="F85" s="92"/>
      <c r="G85" s="92"/>
      <c r="H85" s="92"/>
      <c r="I85" s="93"/>
      <c r="J85" s="94"/>
      <c r="K85" s="305">
        <v>0.05</v>
      </c>
      <c r="L85" s="860">
        <f>N78*K85</f>
        <v>3968.4535502257636</v>
      </c>
      <c r="M85" s="861"/>
      <c r="N85" s="51"/>
    </row>
    <row r="86" spans="1:14" ht="15.75" thickBot="1">
      <c r="B86" s="824" t="s">
        <v>953</v>
      </c>
      <c r="C86" s="825"/>
      <c r="D86" s="825"/>
      <c r="E86" s="825"/>
      <c r="F86" s="825"/>
      <c r="G86" s="825"/>
      <c r="H86" s="825"/>
      <c r="I86" s="825"/>
      <c r="J86" s="825"/>
      <c r="K86" s="825"/>
      <c r="L86" s="825"/>
      <c r="M86" s="826"/>
      <c r="N86" s="52">
        <f>L83+L84+L85</f>
        <v>23810.721301354581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103179.79230586985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7384.1914362856432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66083.330431386043</v>
      </c>
      <c r="N48" s="272">
        <f>K48*M48</f>
        <v>85908.329560801852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85908.329560801852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95593.730468406735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19118.746093681348</v>
      </c>
      <c r="M83" s="859"/>
      <c r="N83" s="51"/>
    </row>
    <row r="84" spans="1:14">
      <c r="B84" s="89" t="s">
        <v>973</v>
      </c>
      <c r="C84" s="90"/>
      <c r="D84" s="90"/>
      <c r="E84" s="90"/>
      <c r="F84" s="90"/>
      <c r="G84" s="90"/>
      <c r="H84" s="90"/>
      <c r="I84" s="87"/>
      <c r="J84" s="88"/>
      <c r="K84" s="304">
        <v>0.05</v>
      </c>
      <c r="L84" s="858">
        <f>N78*K84</f>
        <v>4779.6865234203369</v>
      </c>
      <c r="M84" s="859"/>
      <c r="N84" s="51"/>
    </row>
    <row r="85" spans="1:14" ht="15.75" thickBot="1">
      <c r="B85" s="91" t="s">
        <v>974</v>
      </c>
      <c r="C85" s="92"/>
      <c r="D85" s="92"/>
      <c r="E85" s="92"/>
      <c r="F85" s="92"/>
      <c r="G85" s="92"/>
      <c r="H85" s="92"/>
      <c r="I85" s="93"/>
      <c r="J85" s="94"/>
      <c r="K85" s="305">
        <v>0.05</v>
      </c>
      <c r="L85" s="860">
        <f>N78*K85</f>
        <v>4779.6865234203369</v>
      </c>
      <c r="M85" s="861"/>
      <c r="N85" s="51"/>
    </row>
    <row r="86" spans="1:14" ht="15.75" thickBot="1">
      <c r="B86" s="824" t="s">
        <v>953</v>
      </c>
      <c r="C86" s="825"/>
      <c r="D86" s="825"/>
      <c r="E86" s="825"/>
      <c r="F86" s="825"/>
      <c r="G86" s="825"/>
      <c r="H86" s="825"/>
      <c r="I86" s="825"/>
      <c r="J86" s="825"/>
      <c r="K86" s="825"/>
      <c r="L86" s="825"/>
      <c r="M86" s="826"/>
      <c r="N86" s="52">
        <f>L83+L84+L85</f>
        <v>28678.11914052202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124271.84960892875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7384.1914362856432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53602.823151469529</v>
      </c>
      <c r="N48" s="272">
        <f>K48*M48</f>
        <v>69683.670096910384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69683.670096910384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79369.071004515266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15873.814200903054</v>
      </c>
      <c r="M83" s="859"/>
      <c r="N83" s="51"/>
    </row>
    <row r="84" spans="1:14">
      <c r="B84" s="89" t="s">
        <v>973</v>
      </c>
      <c r="C84" s="90"/>
      <c r="D84" s="90"/>
      <c r="E84" s="90"/>
      <c r="F84" s="90"/>
      <c r="G84" s="90"/>
      <c r="H84" s="90"/>
      <c r="I84" s="87"/>
      <c r="J84" s="88"/>
      <c r="K84" s="304">
        <v>0.05</v>
      </c>
      <c r="L84" s="858">
        <f>N78*K84</f>
        <v>3968.4535502257636</v>
      </c>
      <c r="M84" s="859"/>
      <c r="N84" s="51"/>
    </row>
    <row r="85" spans="1:14" ht="15.75" thickBot="1">
      <c r="B85" s="91" t="s">
        <v>974</v>
      </c>
      <c r="C85" s="92"/>
      <c r="D85" s="92"/>
      <c r="E85" s="92"/>
      <c r="F85" s="92"/>
      <c r="G85" s="92"/>
      <c r="H85" s="92"/>
      <c r="I85" s="93"/>
      <c r="J85" s="94"/>
      <c r="K85" s="305">
        <v>0.05</v>
      </c>
      <c r="L85" s="860">
        <f>N78*K85</f>
        <v>3968.4535502257636</v>
      </c>
      <c r="M85" s="861"/>
      <c r="N85" s="51"/>
    </row>
    <row r="86" spans="1:14" ht="15.75" thickBot="1">
      <c r="B86" s="824" t="s">
        <v>953</v>
      </c>
      <c r="C86" s="825"/>
      <c r="D86" s="825"/>
      <c r="E86" s="825"/>
      <c r="F86" s="825"/>
      <c r="G86" s="825"/>
      <c r="H86" s="825"/>
      <c r="I86" s="825"/>
      <c r="J86" s="825"/>
      <c r="K86" s="825"/>
      <c r="L86" s="825"/>
      <c r="M86" s="826"/>
      <c r="N86" s="52">
        <f>L83+L84+L85</f>
        <v>23810.721301354581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103179.79230586985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7384.1914362856432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66083.330431386043</v>
      </c>
      <c r="N48" s="272">
        <f>K48*M48</f>
        <v>85908.329560801852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85908.329560801852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95593.730468406735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19118.746093681348</v>
      </c>
      <c r="M83" s="859"/>
      <c r="N83" s="51"/>
    </row>
    <row r="84" spans="1:14">
      <c r="B84" s="89" t="s">
        <v>973</v>
      </c>
      <c r="C84" s="90"/>
      <c r="D84" s="90"/>
      <c r="E84" s="90"/>
      <c r="F84" s="90"/>
      <c r="G84" s="90"/>
      <c r="H84" s="90"/>
      <c r="I84" s="87"/>
      <c r="J84" s="88"/>
      <c r="K84" s="304">
        <v>0.05</v>
      </c>
      <c r="L84" s="858">
        <f>N78*K84</f>
        <v>4779.6865234203369</v>
      </c>
      <c r="M84" s="859"/>
      <c r="N84" s="51"/>
    </row>
    <row r="85" spans="1:14" ht="15.75" thickBot="1">
      <c r="B85" s="91" t="s">
        <v>974</v>
      </c>
      <c r="C85" s="92"/>
      <c r="D85" s="92"/>
      <c r="E85" s="92"/>
      <c r="F85" s="92"/>
      <c r="G85" s="92"/>
      <c r="H85" s="92"/>
      <c r="I85" s="93"/>
      <c r="J85" s="94"/>
      <c r="K85" s="305">
        <v>0.05</v>
      </c>
      <c r="L85" s="860">
        <f>N78*K85</f>
        <v>4779.6865234203369</v>
      </c>
      <c r="M85" s="861"/>
      <c r="N85" s="51"/>
    </row>
    <row r="86" spans="1:14" ht="15.75" thickBot="1">
      <c r="B86" s="824" t="s">
        <v>953</v>
      </c>
      <c r="C86" s="825"/>
      <c r="D86" s="825"/>
      <c r="E86" s="825"/>
      <c r="F86" s="825"/>
      <c r="G86" s="825"/>
      <c r="H86" s="825"/>
      <c r="I86" s="825"/>
      <c r="J86" s="825"/>
      <c r="K86" s="825"/>
      <c r="L86" s="825"/>
      <c r="M86" s="826"/>
      <c r="N86" s="52">
        <f>L83+L84+L85</f>
        <v>28678.11914052202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124271.84960892875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422.73092420146838</v>
      </c>
      <c r="N48" s="272">
        <f>K48*M48</f>
        <v>422.73092420146838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422.73092420146838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422.73092420146838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84.546184840293677</v>
      </c>
      <c r="M83" s="859"/>
      <c r="N83" s="51"/>
    </row>
    <row r="84" spans="1:14">
      <c r="B84" s="89" t="s">
        <v>973</v>
      </c>
      <c r="C84" s="90"/>
      <c r="D84" s="90"/>
      <c r="E84" s="90"/>
      <c r="F84" s="90"/>
      <c r="G84" s="90"/>
      <c r="H84" s="90"/>
      <c r="I84" s="87"/>
      <c r="J84" s="88"/>
      <c r="K84" s="304">
        <v>0.05</v>
      </c>
      <c r="L84" s="858">
        <f>N78*K84</f>
        <v>21.136546210073419</v>
      </c>
      <c r="M84" s="859"/>
      <c r="N84" s="51"/>
    </row>
    <row r="85" spans="1:14" ht="15.75" thickBot="1">
      <c r="B85" s="91" t="s">
        <v>974</v>
      </c>
      <c r="C85" s="92"/>
      <c r="D85" s="92"/>
      <c r="E85" s="92"/>
      <c r="F85" s="92"/>
      <c r="G85" s="92"/>
      <c r="H85" s="92"/>
      <c r="I85" s="93"/>
      <c r="J85" s="94"/>
      <c r="K85" s="305">
        <v>0.05</v>
      </c>
      <c r="L85" s="860">
        <f>N78*K85</f>
        <v>21.136546210073419</v>
      </c>
      <c r="M85" s="861"/>
      <c r="N85" s="51"/>
    </row>
    <row r="86" spans="1:14" ht="15.75" thickBot="1">
      <c r="B86" s="824" t="s">
        <v>953</v>
      </c>
      <c r="C86" s="825"/>
      <c r="D86" s="825"/>
      <c r="E86" s="825"/>
      <c r="F86" s="825"/>
      <c r="G86" s="825"/>
      <c r="H86" s="825"/>
      <c r="I86" s="825"/>
      <c r="J86" s="825"/>
      <c r="K86" s="825"/>
      <c r="L86" s="825"/>
      <c r="M86" s="826"/>
      <c r="N86" s="52">
        <f>L83+L84+L85</f>
        <v>126.81927726044051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549.55020146190896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7384.1914362856432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66083.330431386043</v>
      </c>
      <c r="N48" s="272">
        <f>K48*M48</f>
        <v>85908.329560801852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422.73092420146838</v>
      </c>
      <c r="N49" s="272">
        <f>K49*M49</f>
        <v>38045.783178132151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123954.112738934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133639.51364653889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26727.902729307782</v>
      </c>
      <c r="M83" s="859"/>
      <c r="N83" s="51"/>
    </row>
    <row r="84" spans="1:14">
      <c r="B84" s="89" t="s">
        <v>973</v>
      </c>
      <c r="C84" s="90"/>
      <c r="D84" s="90"/>
      <c r="E84" s="90"/>
      <c r="F84" s="90"/>
      <c r="G84" s="90"/>
      <c r="H84" s="90"/>
      <c r="I84" s="87"/>
      <c r="J84" s="88"/>
      <c r="K84" s="304">
        <v>0.05</v>
      </c>
      <c r="L84" s="858">
        <f>N78*K84</f>
        <v>6681.9756823269454</v>
      </c>
      <c r="M84" s="859"/>
      <c r="N84" s="51"/>
    </row>
    <row r="85" spans="1:14" ht="15.75" thickBot="1">
      <c r="B85" s="91" t="s">
        <v>974</v>
      </c>
      <c r="C85" s="92"/>
      <c r="D85" s="92"/>
      <c r="E85" s="92"/>
      <c r="F85" s="92"/>
      <c r="G85" s="92"/>
      <c r="H85" s="92"/>
      <c r="I85" s="93"/>
      <c r="J85" s="94"/>
      <c r="K85" s="305">
        <v>0.05</v>
      </c>
      <c r="L85" s="860">
        <f>N78*K85</f>
        <v>6681.9756823269454</v>
      </c>
      <c r="M85" s="861"/>
      <c r="N85" s="51"/>
    </row>
    <row r="86" spans="1:14" ht="15.75" thickBot="1">
      <c r="B86" s="824" t="s">
        <v>953</v>
      </c>
      <c r="C86" s="825"/>
      <c r="D86" s="825"/>
      <c r="E86" s="825"/>
      <c r="F86" s="825"/>
      <c r="G86" s="825"/>
      <c r="H86" s="825"/>
      <c r="I86" s="825"/>
      <c r="J86" s="825"/>
      <c r="K86" s="825"/>
      <c r="L86" s="825"/>
      <c r="M86" s="826"/>
      <c r="N86" s="52">
        <f>L83+L84+L85</f>
        <v>40091.854093961665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173731.36774050054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7384.1914362856432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66083.330431386043</v>
      </c>
      <c r="N48" s="272">
        <f>K48*M48</f>
        <v>85908.329560801852</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422.73092420146838</v>
      </c>
      <c r="N49" s="272">
        <f>K49*M49</f>
        <v>38045.783178132151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123954.112738934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133639.51364653889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26727.902729307782</v>
      </c>
      <c r="M83" s="859"/>
      <c r="N83" s="51"/>
    </row>
    <row r="84" spans="1:14">
      <c r="B84" s="89" t="s">
        <v>973</v>
      </c>
      <c r="C84" s="90"/>
      <c r="D84" s="90"/>
      <c r="E84" s="90"/>
      <c r="F84" s="90"/>
      <c r="G84" s="90"/>
      <c r="H84" s="90"/>
      <c r="I84" s="87"/>
      <c r="J84" s="88"/>
      <c r="K84" s="304">
        <v>0.05</v>
      </c>
      <c r="L84" s="858">
        <f>N78*K84</f>
        <v>6681.9756823269454</v>
      </c>
      <c r="M84" s="859"/>
      <c r="N84" s="51"/>
    </row>
    <row r="85" spans="1:14" ht="15.75" thickBot="1">
      <c r="B85" s="91" t="s">
        <v>974</v>
      </c>
      <c r="C85" s="92"/>
      <c r="D85" s="92"/>
      <c r="E85" s="92"/>
      <c r="F85" s="92"/>
      <c r="G85" s="92"/>
      <c r="H85" s="92"/>
      <c r="I85" s="93"/>
      <c r="J85" s="94"/>
      <c r="K85" s="305">
        <v>0.05</v>
      </c>
      <c r="L85" s="860">
        <f>N78*K85</f>
        <v>6681.9756823269454</v>
      </c>
      <c r="M85" s="861"/>
      <c r="N85" s="51"/>
    </row>
    <row r="86" spans="1:14" ht="15.75" thickBot="1">
      <c r="B86" s="824" t="s">
        <v>953</v>
      </c>
      <c r="C86" s="825"/>
      <c r="D86" s="825"/>
      <c r="E86" s="825"/>
      <c r="F86" s="825"/>
      <c r="G86" s="825"/>
      <c r="H86" s="825"/>
      <c r="I86" s="825"/>
      <c r="J86" s="825"/>
      <c r="K86" s="825"/>
      <c r="L86" s="825"/>
      <c r="M86" s="826"/>
      <c r="N86" s="52">
        <f>L83+L84+L85</f>
        <v>40091.854093961665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173731.36774050054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7384.1914362856432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66083.330431386043</v>
      </c>
      <c r="N48" s="272">
        <f>K48*M48</f>
        <v>85908.329560801852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85908.329560801852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95593.730468406735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19118.746093681348</v>
      </c>
      <c r="M83" s="859"/>
      <c r="N83" s="51"/>
    </row>
    <row r="84" spans="1:14">
      <c r="B84" s="89" t="s">
        <v>973</v>
      </c>
      <c r="C84" s="90"/>
      <c r="D84" s="90"/>
      <c r="E84" s="90"/>
      <c r="F84" s="90"/>
      <c r="G84" s="90"/>
      <c r="H84" s="90"/>
      <c r="I84" s="87"/>
      <c r="J84" s="88"/>
      <c r="K84" s="304">
        <v>0.05</v>
      </c>
      <c r="L84" s="858">
        <f>N78*K84</f>
        <v>4779.6865234203369</v>
      </c>
      <c r="M84" s="859"/>
      <c r="N84" s="51"/>
    </row>
    <row r="85" spans="1:14" ht="15.75" thickBot="1">
      <c r="B85" s="91" t="s">
        <v>974</v>
      </c>
      <c r="C85" s="92"/>
      <c r="D85" s="92"/>
      <c r="E85" s="92"/>
      <c r="F85" s="92"/>
      <c r="G85" s="92"/>
      <c r="H85" s="92"/>
      <c r="I85" s="93"/>
      <c r="J85" s="94"/>
      <c r="K85" s="305">
        <v>0.05</v>
      </c>
      <c r="L85" s="860">
        <f>N78*K85</f>
        <v>4779.6865234203369</v>
      </c>
      <c r="M85" s="861"/>
      <c r="N85" s="51"/>
    </row>
    <row r="86" spans="1:14" ht="15.75" thickBot="1">
      <c r="B86" s="824" t="s">
        <v>953</v>
      </c>
      <c r="C86" s="825"/>
      <c r="D86" s="825"/>
      <c r="E86" s="825"/>
      <c r="F86" s="825"/>
      <c r="G86" s="825"/>
      <c r="H86" s="825"/>
      <c r="I86" s="825"/>
      <c r="J86" s="825"/>
      <c r="K86" s="825"/>
      <c r="L86" s="825"/>
      <c r="M86" s="826"/>
      <c r="N86" s="52">
        <f>L83+L84+L85</f>
        <v>28678.11914052202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124271.84960892875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45</v>
      </c>
      <c r="N36" s="272">
        <f>K36/M36</f>
        <v>1418.3966077496614</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135297.89619720195</v>
      </c>
      <c r="L38" s="270"/>
      <c r="M38" s="271">
        <v>45</v>
      </c>
      <c r="N38" s="272">
        <f>K38/M38</f>
        <v>3006.6199154933765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7384.1914362856432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66083.330431386043</v>
      </c>
      <c r="N48" s="272">
        <f>K48*M48</f>
        <v>85908.329560801852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85908.329560801852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1310.8700129498243</v>
      </c>
      <c r="M59" s="829"/>
      <c r="N59" s="287">
        <f>K59*L59</f>
        <v>1704.1310168347716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95593.730468406735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19118.746093681348</v>
      </c>
      <c r="M83" s="859"/>
      <c r="N83" s="51"/>
    </row>
    <row r="84" spans="1:14">
      <c r="B84" s="89" t="s">
        <v>973</v>
      </c>
      <c r="C84" s="90"/>
      <c r="D84" s="90"/>
      <c r="E84" s="90"/>
      <c r="F84" s="90"/>
      <c r="G84" s="90"/>
      <c r="H84" s="90"/>
      <c r="I84" s="87"/>
      <c r="J84" s="88"/>
      <c r="K84" s="304">
        <v>0.05</v>
      </c>
      <c r="L84" s="858">
        <f>N78*K84</f>
        <v>4779.6865234203369</v>
      </c>
      <c r="M84" s="859"/>
      <c r="N84" s="51"/>
    </row>
    <row r="85" spans="1:14" ht="15.75" thickBot="1">
      <c r="B85" s="91" t="s">
        <v>974</v>
      </c>
      <c r="C85" s="92"/>
      <c r="D85" s="92"/>
      <c r="E85" s="92"/>
      <c r="F85" s="92"/>
      <c r="G85" s="92"/>
      <c r="H85" s="92"/>
      <c r="I85" s="93"/>
      <c r="J85" s="94"/>
      <c r="K85" s="305">
        <v>0.05</v>
      </c>
      <c r="L85" s="860">
        <f>N78*K85</f>
        <v>4779.6865234203369</v>
      </c>
      <c r="M85" s="861"/>
      <c r="N85" s="51"/>
    </row>
    <row r="86" spans="1:14" ht="15.75" thickBot="1">
      <c r="B86" s="824" t="s">
        <v>953</v>
      </c>
      <c r="C86" s="825"/>
      <c r="D86" s="825"/>
      <c r="E86" s="825"/>
      <c r="F86" s="825"/>
      <c r="G86" s="825"/>
      <c r="H86" s="825"/>
      <c r="I86" s="825"/>
      <c r="J86" s="825"/>
      <c r="K86" s="825"/>
      <c r="L86" s="825"/>
      <c r="M86" s="826"/>
      <c r="N86" s="52">
        <f>L83+L84+L85</f>
        <v>28678.11914052202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124271.84960892875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422.73092420146838</v>
      </c>
      <c r="N48" s="272">
        <f>K48*M48</f>
        <v>422.73092420146838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422.73092420146838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422.73092420146838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84.546184840293677</v>
      </c>
      <c r="M83" s="859"/>
      <c r="N83" s="51"/>
    </row>
    <row r="84" spans="1:14">
      <c r="B84" s="89" t="s">
        <v>973</v>
      </c>
      <c r="C84" s="90"/>
      <c r="D84" s="90"/>
      <c r="E84" s="90"/>
      <c r="F84" s="90"/>
      <c r="G84" s="90"/>
      <c r="H84" s="90"/>
      <c r="I84" s="87"/>
      <c r="J84" s="88"/>
      <c r="K84" s="304">
        <v>0.05</v>
      </c>
      <c r="L84" s="858">
        <f>N78*K84</f>
        <v>21.136546210073419</v>
      </c>
      <c r="M84" s="859"/>
      <c r="N84" s="51"/>
    </row>
    <row r="85" spans="1:14" ht="15.75" thickBot="1">
      <c r="B85" s="91" t="s">
        <v>974</v>
      </c>
      <c r="C85" s="92"/>
      <c r="D85" s="92"/>
      <c r="E85" s="92"/>
      <c r="F85" s="92"/>
      <c r="G85" s="92"/>
      <c r="H85" s="92"/>
      <c r="I85" s="93"/>
      <c r="J85" s="94"/>
      <c r="K85" s="305">
        <v>0.05</v>
      </c>
      <c r="L85" s="860">
        <f>N78*K85</f>
        <v>21.136546210073419</v>
      </c>
      <c r="M85" s="861"/>
      <c r="N85" s="51"/>
    </row>
    <row r="86" spans="1:14" ht="15.75" thickBot="1">
      <c r="B86" s="824" t="s">
        <v>953</v>
      </c>
      <c r="C86" s="825"/>
      <c r="D86" s="825"/>
      <c r="E86" s="825"/>
      <c r="F86" s="825"/>
      <c r="G86" s="825"/>
      <c r="H86" s="825"/>
      <c r="I86" s="825"/>
      <c r="J86" s="825"/>
      <c r="K86" s="825"/>
      <c r="L86" s="825"/>
      <c r="M86" s="826"/>
      <c r="N86" s="52">
        <f>L83+L84+L85</f>
        <v>126.81927726044051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549.55020146190896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452"/>
      <c r="L30" s="835" t="s">
        <v>945</v>
      </c>
      <c r="M30" s="836"/>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9352.8566624306895</v>
      </c>
      <c r="N48" s="272">
        <f>K48*M48</f>
        <v>9352.8566624306895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9352.8566624306895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9352.8566624306895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1870.5713324861381</v>
      </c>
      <c r="M83" s="859"/>
      <c r="N83" s="51"/>
    </row>
    <row r="84" spans="1:14">
      <c r="B84" s="89" t="s">
        <v>973</v>
      </c>
      <c r="C84" s="90"/>
      <c r="D84" s="90"/>
      <c r="E84" s="90"/>
      <c r="F84" s="90"/>
      <c r="G84" s="90"/>
      <c r="H84" s="90"/>
      <c r="I84" s="87"/>
      <c r="J84" s="88"/>
      <c r="K84" s="304">
        <v>0.05</v>
      </c>
      <c r="L84" s="858">
        <f>N78*K84</f>
        <v>467.64283312153452</v>
      </c>
      <c r="M84" s="859"/>
      <c r="N84" s="51"/>
    </row>
    <row r="85" spans="1:14" ht="15.75" thickBot="1">
      <c r="B85" s="91" t="s">
        <v>974</v>
      </c>
      <c r="C85" s="92"/>
      <c r="D85" s="92"/>
      <c r="E85" s="92"/>
      <c r="F85" s="92"/>
      <c r="G85" s="92"/>
      <c r="H85" s="92"/>
      <c r="I85" s="93"/>
      <c r="J85" s="94"/>
      <c r="K85" s="305">
        <v>0.05</v>
      </c>
      <c r="L85" s="860">
        <f>N78*K85</f>
        <v>467.64283312153452</v>
      </c>
      <c r="M85" s="861"/>
      <c r="N85" s="51"/>
    </row>
    <row r="86" spans="1:14" ht="15.75" thickBot="1">
      <c r="B86" s="824" t="s">
        <v>953</v>
      </c>
      <c r="C86" s="825"/>
      <c r="D86" s="825"/>
      <c r="E86" s="825"/>
      <c r="F86" s="825"/>
      <c r="G86" s="825"/>
      <c r="H86" s="825"/>
      <c r="I86" s="825"/>
      <c r="J86" s="825"/>
      <c r="K86" s="825"/>
      <c r="L86" s="825"/>
      <c r="M86" s="826"/>
      <c r="N86" s="52">
        <f>L83+L84+L85</f>
        <v>2805.8569987292076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12158.713661159898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1355.6547168962427</v>
      </c>
      <c r="N48" s="272">
        <f>K48*M48</f>
        <v>1355.6547168962427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1355.6547168962427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1355.6547168962427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271.13094337924855</v>
      </c>
      <c r="M83" s="859"/>
      <c r="N83" s="51"/>
    </row>
    <row r="84" spans="1:14">
      <c r="B84" s="89" t="s">
        <v>973</v>
      </c>
      <c r="C84" s="90"/>
      <c r="D84" s="90"/>
      <c r="E84" s="90"/>
      <c r="F84" s="90"/>
      <c r="G84" s="90"/>
      <c r="H84" s="90"/>
      <c r="I84" s="87"/>
      <c r="J84" s="88"/>
      <c r="K84" s="304">
        <v>0.05</v>
      </c>
      <c r="L84" s="858">
        <f>N78*K84</f>
        <v>67.782735844812137</v>
      </c>
      <c r="M84" s="859"/>
      <c r="N84" s="51"/>
    </row>
    <row r="85" spans="1:14" ht="15.75" thickBot="1">
      <c r="B85" s="91" t="s">
        <v>974</v>
      </c>
      <c r="C85" s="92"/>
      <c r="D85" s="92"/>
      <c r="E85" s="92"/>
      <c r="F85" s="92"/>
      <c r="G85" s="92"/>
      <c r="H85" s="92"/>
      <c r="I85" s="93"/>
      <c r="J85" s="94"/>
      <c r="K85" s="305">
        <v>0.05</v>
      </c>
      <c r="L85" s="860">
        <f>N78*K85</f>
        <v>67.782735844812137</v>
      </c>
      <c r="M85" s="861"/>
      <c r="N85" s="51"/>
    </row>
    <row r="86" spans="1:14" ht="15.75" thickBot="1">
      <c r="B86" s="824" t="s">
        <v>953</v>
      </c>
      <c r="C86" s="825"/>
      <c r="D86" s="825"/>
      <c r="E86" s="825"/>
      <c r="F86" s="825"/>
      <c r="G86" s="825"/>
      <c r="H86" s="825"/>
      <c r="I86" s="825"/>
      <c r="J86" s="825"/>
      <c r="K86" s="825"/>
      <c r="L86" s="825"/>
      <c r="M86" s="826"/>
      <c r="N86" s="52">
        <f>L83+L84+L85</f>
        <v>406.6964150688728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1762.3511319651154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1509.1493993992424</v>
      </c>
      <c r="N48" s="272">
        <f>K48*M48</f>
        <v>1509.1493993992424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1509.1493993992424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1509.1493993992424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301.82987987984848</v>
      </c>
      <c r="M83" s="859"/>
      <c r="N83" s="51"/>
    </row>
    <row r="84" spans="1:14">
      <c r="B84" s="89" t="s">
        <v>973</v>
      </c>
      <c r="C84" s="90"/>
      <c r="D84" s="90"/>
      <c r="E84" s="90"/>
      <c r="F84" s="90"/>
      <c r="G84" s="90"/>
      <c r="H84" s="90"/>
      <c r="I84" s="87"/>
      <c r="J84" s="88"/>
      <c r="K84" s="304">
        <v>0.05</v>
      </c>
      <c r="L84" s="858">
        <f>N78*K84</f>
        <v>75.457469969962119</v>
      </c>
      <c r="M84" s="859"/>
      <c r="N84" s="51"/>
    </row>
    <row r="85" spans="1:14" ht="15.75" thickBot="1">
      <c r="B85" s="91" t="s">
        <v>974</v>
      </c>
      <c r="C85" s="92"/>
      <c r="D85" s="92"/>
      <c r="E85" s="92"/>
      <c r="F85" s="92"/>
      <c r="G85" s="92"/>
      <c r="H85" s="92"/>
      <c r="I85" s="93"/>
      <c r="J85" s="94"/>
      <c r="K85" s="305">
        <v>0.05</v>
      </c>
      <c r="L85" s="860">
        <f>N78*K85</f>
        <v>75.457469969962119</v>
      </c>
      <c r="M85" s="861"/>
      <c r="N85" s="51"/>
    </row>
    <row r="86" spans="1:14" ht="15.75" thickBot="1">
      <c r="B86" s="824" t="s">
        <v>953</v>
      </c>
      <c r="C86" s="825"/>
      <c r="D86" s="825"/>
      <c r="E86" s="825"/>
      <c r="F86" s="825"/>
      <c r="G86" s="825"/>
      <c r="H86" s="825"/>
      <c r="I86" s="825"/>
      <c r="J86" s="825"/>
      <c r="K86" s="825"/>
      <c r="L86" s="825"/>
      <c r="M86" s="826"/>
      <c r="N86" s="52">
        <f>L83+L84+L85</f>
        <v>452.74481981977272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1961.8942192190152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1741.3262300760489</v>
      </c>
      <c r="N48" s="272">
        <f>K48*M48</f>
        <v>1741.3262300760489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1741.3262300760489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1741.3262300760489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348.26524601520981</v>
      </c>
      <c r="M83" s="859"/>
      <c r="N83" s="51"/>
    </row>
    <row r="84" spans="1:14">
      <c r="B84" s="89" t="s">
        <v>973</v>
      </c>
      <c r="C84" s="90"/>
      <c r="D84" s="90"/>
      <c r="E84" s="90"/>
      <c r="F84" s="90"/>
      <c r="G84" s="90"/>
      <c r="H84" s="90"/>
      <c r="I84" s="87"/>
      <c r="J84" s="88"/>
      <c r="K84" s="304">
        <v>0.05</v>
      </c>
      <c r="L84" s="858">
        <f>N78*K84</f>
        <v>87.066311503802453</v>
      </c>
      <c r="M84" s="859"/>
      <c r="N84" s="51"/>
    </row>
    <row r="85" spans="1:14" ht="15.75" thickBot="1">
      <c r="B85" s="91" t="s">
        <v>974</v>
      </c>
      <c r="C85" s="92"/>
      <c r="D85" s="92"/>
      <c r="E85" s="92"/>
      <c r="F85" s="92"/>
      <c r="G85" s="92"/>
      <c r="H85" s="92"/>
      <c r="I85" s="93"/>
      <c r="J85" s="94"/>
      <c r="K85" s="305">
        <v>0.05</v>
      </c>
      <c r="L85" s="860">
        <f>N78*K85</f>
        <v>87.066311503802453</v>
      </c>
      <c r="M85" s="861"/>
      <c r="N85" s="51"/>
    </row>
    <row r="86" spans="1:14" ht="15.75" thickBot="1">
      <c r="B86" s="824" t="s">
        <v>953</v>
      </c>
      <c r="C86" s="825"/>
      <c r="D86" s="825"/>
      <c r="E86" s="825"/>
      <c r="F86" s="825"/>
      <c r="G86" s="825"/>
      <c r="H86" s="825"/>
      <c r="I86" s="825"/>
      <c r="J86" s="825"/>
      <c r="K86" s="825"/>
      <c r="L86" s="825"/>
      <c r="M86" s="826"/>
      <c r="N86" s="52">
        <f>L83+L84+L85</f>
        <v>522.39786902281469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2263.7240990988635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2090.9883056499525</v>
      </c>
      <c r="N48" s="272">
        <f>K48*M48</f>
        <v>2090.9883056499525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2090.9883056499525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2090.9883056499525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418.19766112999054</v>
      </c>
      <c r="M83" s="859"/>
      <c r="N83" s="51"/>
    </row>
    <row r="84" spans="1:14">
      <c r="B84" s="89" t="s">
        <v>973</v>
      </c>
      <c r="C84" s="90"/>
      <c r="D84" s="90"/>
      <c r="E84" s="90"/>
      <c r="F84" s="90"/>
      <c r="G84" s="90"/>
      <c r="H84" s="90"/>
      <c r="I84" s="87"/>
      <c r="J84" s="88"/>
      <c r="K84" s="304">
        <v>0.05</v>
      </c>
      <c r="L84" s="858">
        <f>N78*K84</f>
        <v>104.54941528249763</v>
      </c>
      <c r="M84" s="859"/>
      <c r="N84" s="51"/>
    </row>
    <row r="85" spans="1:14" ht="15.75" thickBot="1">
      <c r="B85" s="91" t="s">
        <v>974</v>
      </c>
      <c r="C85" s="92"/>
      <c r="D85" s="92"/>
      <c r="E85" s="92"/>
      <c r="F85" s="92"/>
      <c r="G85" s="92"/>
      <c r="H85" s="92"/>
      <c r="I85" s="93"/>
      <c r="J85" s="94"/>
      <c r="K85" s="305">
        <v>0.05</v>
      </c>
      <c r="L85" s="860">
        <f>N78*K85</f>
        <v>104.54941528249763</v>
      </c>
      <c r="M85" s="861"/>
      <c r="N85" s="51"/>
    </row>
    <row r="86" spans="1:14" ht="15.75" thickBot="1">
      <c r="B86" s="824" t="s">
        <v>953</v>
      </c>
      <c r="C86" s="825"/>
      <c r="D86" s="825"/>
      <c r="E86" s="825"/>
      <c r="F86" s="825"/>
      <c r="G86" s="825"/>
      <c r="H86" s="825"/>
      <c r="I86" s="825"/>
      <c r="J86" s="825"/>
      <c r="K86" s="825"/>
      <c r="L86" s="825"/>
      <c r="M86" s="826"/>
      <c r="N86" s="52">
        <f>L83+L84+L85</f>
        <v>627.29649169498578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2718.2847973449384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1805.8197941529395</v>
      </c>
      <c r="N48" s="272">
        <f>K48*M48</f>
        <v>1805.8197941529395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1805.8197941529395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1805.8197941529395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361.16395883058794</v>
      </c>
      <c r="M83" s="859"/>
      <c r="N83" s="51"/>
    </row>
    <row r="84" spans="1:14">
      <c r="B84" s="89" t="s">
        <v>973</v>
      </c>
      <c r="C84" s="90"/>
      <c r="D84" s="90"/>
      <c r="E84" s="90"/>
      <c r="F84" s="90"/>
      <c r="G84" s="90"/>
      <c r="H84" s="90"/>
      <c r="I84" s="87"/>
      <c r="J84" s="88"/>
      <c r="K84" s="304">
        <v>0.05</v>
      </c>
      <c r="L84" s="858">
        <f>N78*K84</f>
        <v>90.290989707646986</v>
      </c>
      <c r="M84" s="859"/>
      <c r="N84" s="51"/>
    </row>
    <row r="85" spans="1:14" ht="15.75" thickBot="1">
      <c r="B85" s="91" t="s">
        <v>974</v>
      </c>
      <c r="C85" s="92"/>
      <c r="D85" s="92"/>
      <c r="E85" s="92"/>
      <c r="F85" s="92"/>
      <c r="G85" s="92"/>
      <c r="H85" s="92"/>
      <c r="I85" s="93"/>
      <c r="J85" s="94"/>
      <c r="K85" s="305">
        <v>0.05</v>
      </c>
      <c r="L85" s="860">
        <f>N78*K85</f>
        <v>90.290989707646986</v>
      </c>
      <c r="M85" s="861"/>
      <c r="N85" s="51"/>
    </row>
    <row r="86" spans="1:14" ht="15.75" thickBot="1">
      <c r="B86" s="824" t="s">
        <v>953</v>
      </c>
      <c r="C86" s="825"/>
      <c r="D86" s="825"/>
      <c r="E86" s="825"/>
      <c r="F86" s="825"/>
      <c r="G86" s="825"/>
      <c r="H86" s="825"/>
      <c r="I86" s="825"/>
      <c r="J86" s="825"/>
      <c r="K86" s="825"/>
      <c r="L86" s="825"/>
      <c r="M86" s="826"/>
      <c r="N86" s="52">
        <f>L83+L84+L85</f>
        <v>541.74593824588192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2347.5657323988216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1741.3262300760489</v>
      </c>
      <c r="N48" s="272">
        <f>K48*M48</f>
        <v>1741.3262300760489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1741.3262300760489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1741.3262300760489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348.26524601520981</v>
      </c>
      <c r="M83" s="859"/>
      <c r="N83" s="51"/>
    </row>
    <row r="84" spans="1:14">
      <c r="B84" s="89" t="s">
        <v>973</v>
      </c>
      <c r="C84" s="90"/>
      <c r="D84" s="90"/>
      <c r="E84" s="90"/>
      <c r="F84" s="90"/>
      <c r="G84" s="90"/>
      <c r="H84" s="90"/>
      <c r="I84" s="87"/>
      <c r="J84" s="88"/>
      <c r="K84" s="304">
        <v>0.05</v>
      </c>
      <c r="L84" s="858">
        <f>N78*K84</f>
        <v>87.066311503802453</v>
      </c>
      <c r="M84" s="859"/>
      <c r="N84" s="51"/>
    </row>
    <row r="85" spans="1:14" ht="15.75" thickBot="1">
      <c r="B85" s="91" t="s">
        <v>974</v>
      </c>
      <c r="C85" s="92"/>
      <c r="D85" s="92"/>
      <c r="E85" s="92"/>
      <c r="F85" s="92"/>
      <c r="G85" s="92"/>
      <c r="H85" s="92"/>
      <c r="I85" s="93"/>
      <c r="J85" s="94"/>
      <c r="K85" s="305">
        <v>0.05</v>
      </c>
      <c r="L85" s="860">
        <f>N78*K85</f>
        <v>87.066311503802453</v>
      </c>
      <c r="M85" s="861"/>
      <c r="N85" s="51"/>
    </row>
    <row r="86" spans="1:14" ht="15.75" thickBot="1">
      <c r="B86" s="824" t="s">
        <v>953</v>
      </c>
      <c r="C86" s="825"/>
      <c r="D86" s="825"/>
      <c r="E86" s="825"/>
      <c r="F86" s="825"/>
      <c r="G86" s="825"/>
      <c r="H86" s="825"/>
      <c r="I86" s="825"/>
      <c r="J86" s="825"/>
      <c r="K86" s="825"/>
      <c r="L86" s="825"/>
      <c r="M86" s="826"/>
      <c r="N86" s="52">
        <f>L83+L84+L85</f>
        <v>522.39786902281469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2263.7240990988635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2533.2461135376698</v>
      </c>
      <c r="N48" s="272">
        <f>K48*M48</f>
        <v>2533.2461135376698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2533.2461135376698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2533.2461135376698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506.64922270753397</v>
      </c>
      <c r="M83" s="859"/>
      <c r="N83" s="51"/>
    </row>
    <row r="84" spans="1:14">
      <c r="B84" s="89" t="s">
        <v>973</v>
      </c>
      <c r="C84" s="90"/>
      <c r="D84" s="90"/>
      <c r="E84" s="90"/>
      <c r="F84" s="90"/>
      <c r="G84" s="90"/>
      <c r="H84" s="90"/>
      <c r="I84" s="87"/>
      <c r="J84" s="88"/>
      <c r="K84" s="304">
        <v>0.05</v>
      </c>
      <c r="L84" s="858">
        <f>N78*K84</f>
        <v>126.66230567688349</v>
      </c>
      <c r="M84" s="859"/>
      <c r="N84" s="51"/>
    </row>
    <row r="85" spans="1:14" ht="15.75" thickBot="1">
      <c r="B85" s="91" t="s">
        <v>974</v>
      </c>
      <c r="C85" s="92"/>
      <c r="D85" s="92"/>
      <c r="E85" s="92"/>
      <c r="F85" s="92"/>
      <c r="G85" s="92"/>
      <c r="H85" s="92"/>
      <c r="I85" s="93"/>
      <c r="J85" s="94"/>
      <c r="K85" s="305">
        <v>0.05</v>
      </c>
      <c r="L85" s="860">
        <f>N78*K85</f>
        <v>126.66230567688349</v>
      </c>
      <c r="M85" s="861"/>
      <c r="N85" s="51"/>
    </row>
    <row r="86" spans="1:14" ht="15.75" thickBot="1">
      <c r="B86" s="824" t="s">
        <v>953</v>
      </c>
      <c r="C86" s="825"/>
      <c r="D86" s="825"/>
      <c r="E86" s="825"/>
      <c r="F86" s="825"/>
      <c r="G86" s="825"/>
      <c r="H86" s="825"/>
      <c r="I86" s="825"/>
      <c r="J86" s="825"/>
      <c r="K86" s="825"/>
      <c r="L86" s="825"/>
      <c r="M86" s="826"/>
      <c r="N86" s="52">
        <f>L83+L84+L85</f>
        <v>759.97383406130098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3293.219947598971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2802.1127068957694</v>
      </c>
      <c r="N48" s="272">
        <f>K48*M48</f>
        <v>2802.1127068957694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2802.1127068957694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2802.1127068957694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560.42254137915393</v>
      </c>
      <c r="M83" s="859"/>
      <c r="N83" s="51"/>
    </row>
    <row r="84" spans="1:14">
      <c r="B84" s="89" t="s">
        <v>973</v>
      </c>
      <c r="C84" s="90"/>
      <c r="D84" s="90"/>
      <c r="E84" s="90"/>
      <c r="F84" s="90"/>
      <c r="G84" s="90"/>
      <c r="H84" s="90"/>
      <c r="I84" s="87"/>
      <c r="J84" s="88"/>
      <c r="K84" s="304">
        <v>0.05</v>
      </c>
      <c r="L84" s="858">
        <f>N78*K84</f>
        <v>140.10563534478848</v>
      </c>
      <c r="M84" s="859"/>
      <c r="N84" s="51"/>
    </row>
    <row r="85" spans="1:14" ht="15.75" thickBot="1">
      <c r="B85" s="91" t="s">
        <v>974</v>
      </c>
      <c r="C85" s="92"/>
      <c r="D85" s="92"/>
      <c r="E85" s="92"/>
      <c r="F85" s="92"/>
      <c r="G85" s="92"/>
      <c r="H85" s="92"/>
      <c r="I85" s="93"/>
      <c r="J85" s="94"/>
      <c r="K85" s="305">
        <v>0.05</v>
      </c>
      <c r="L85" s="860">
        <f>N78*K85</f>
        <v>140.10563534478848</v>
      </c>
      <c r="M85" s="861"/>
      <c r="N85" s="51"/>
    </row>
    <row r="86" spans="1:14" ht="15.75" thickBot="1">
      <c r="B86" s="824" t="s">
        <v>953</v>
      </c>
      <c r="C86" s="825"/>
      <c r="D86" s="825"/>
      <c r="E86" s="825"/>
      <c r="F86" s="825"/>
      <c r="G86" s="825"/>
      <c r="H86" s="825"/>
      <c r="I86" s="825"/>
      <c r="J86" s="825"/>
      <c r="K86" s="825"/>
      <c r="L86" s="825"/>
      <c r="M86" s="826"/>
      <c r="N86" s="52">
        <f>L83+L84+L85</f>
        <v>840.63381206873078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3642.7465189645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2810.3542148572278</v>
      </c>
      <c r="N48" s="272">
        <f>K48*M48</f>
        <v>2810.3542148572278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2810.3542148572278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2810.3542148572278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562.07084297144559</v>
      </c>
      <c r="M83" s="859"/>
      <c r="N83" s="51"/>
    </row>
    <row r="84" spans="1:14">
      <c r="B84" s="89" t="s">
        <v>973</v>
      </c>
      <c r="C84" s="90"/>
      <c r="D84" s="90"/>
      <c r="E84" s="90"/>
      <c r="F84" s="90"/>
      <c r="G84" s="90"/>
      <c r="H84" s="90"/>
      <c r="I84" s="87"/>
      <c r="J84" s="88"/>
      <c r="K84" s="304">
        <v>0.05</v>
      </c>
      <c r="L84" s="858">
        <f>N78*K84</f>
        <v>140.5177107428614</v>
      </c>
      <c r="M84" s="859"/>
      <c r="N84" s="51"/>
    </row>
    <row r="85" spans="1:14" ht="15.75" thickBot="1">
      <c r="B85" s="91" t="s">
        <v>974</v>
      </c>
      <c r="C85" s="92"/>
      <c r="D85" s="92"/>
      <c r="E85" s="92"/>
      <c r="F85" s="92"/>
      <c r="G85" s="92"/>
      <c r="H85" s="92"/>
      <c r="I85" s="93"/>
      <c r="J85" s="94"/>
      <c r="K85" s="305">
        <v>0.05</v>
      </c>
      <c r="L85" s="860">
        <f>N78*K85</f>
        <v>140.5177107428614</v>
      </c>
      <c r="M85" s="861"/>
      <c r="N85" s="51"/>
    </row>
    <row r="86" spans="1:14" ht="15.75" thickBot="1">
      <c r="B86" s="824" t="s">
        <v>953</v>
      </c>
      <c r="C86" s="825"/>
      <c r="D86" s="825"/>
      <c r="E86" s="825"/>
      <c r="F86" s="825"/>
      <c r="G86" s="825"/>
      <c r="H86" s="825"/>
      <c r="I86" s="825"/>
      <c r="J86" s="825"/>
      <c r="K86" s="825"/>
      <c r="L86" s="825"/>
      <c r="M86" s="826"/>
      <c r="N86" s="52">
        <f>L83+L84+L85</f>
        <v>843.10626445716832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3653.4604793143963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2556.2685244054728</v>
      </c>
      <c r="N48" s="272">
        <f>K48*M48</f>
        <v>2556.2685244054728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2556.2685244054728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2556.2685244054728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511.25370488109456</v>
      </c>
      <c r="M83" s="859"/>
      <c r="N83" s="51"/>
    </row>
    <row r="84" spans="1:14">
      <c r="B84" s="89" t="s">
        <v>973</v>
      </c>
      <c r="C84" s="90"/>
      <c r="D84" s="90"/>
      <c r="E84" s="90"/>
      <c r="F84" s="90"/>
      <c r="G84" s="90"/>
      <c r="H84" s="90"/>
      <c r="I84" s="87"/>
      <c r="J84" s="88"/>
      <c r="K84" s="304">
        <v>0.05</v>
      </c>
      <c r="L84" s="858">
        <f>N78*K84</f>
        <v>127.81342622027364</v>
      </c>
      <c r="M84" s="859"/>
      <c r="N84" s="51"/>
    </row>
    <row r="85" spans="1:14" ht="15.75" thickBot="1">
      <c r="B85" s="91" t="s">
        <v>974</v>
      </c>
      <c r="C85" s="92"/>
      <c r="D85" s="92"/>
      <c r="E85" s="92"/>
      <c r="F85" s="92"/>
      <c r="G85" s="92"/>
      <c r="H85" s="92"/>
      <c r="I85" s="93"/>
      <c r="J85" s="94"/>
      <c r="K85" s="305">
        <v>0.05</v>
      </c>
      <c r="L85" s="860">
        <f>N78*K85</f>
        <v>127.81342622027364</v>
      </c>
      <c r="M85" s="861"/>
      <c r="N85" s="51"/>
    </row>
    <row r="86" spans="1:14" ht="15.75" thickBot="1">
      <c r="B86" s="824" t="s">
        <v>953</v>
      </c>
      <c r="C86" s="825"/>
      <c r="D86" s="825"/>
      <c r="E86" s="825"/>
      <c r="F86" s="825"/>
      <c r="G86" s="825"/>
      <c r="H86" s="825"/>
      <c r="I86" s="825"/>
      <c r="J86" s="825"/>
      <c r="K86" s="825"/>
      <c r="L86" s="825"/>
      <c r="M86" s="826"/>
      <c r="N86" s="52">
        <f>L83+L84+L85</f>
        <v>766.88055732164185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3323.1490817271147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2583.7402176103333</v>
      </c>
      <c r="N48" s="272">
        <f>K48*M48</f>
        <v>2583.7402176103333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2583.7402176103333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2583.7402176103333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516.74804352206672</v>
      </c>
      <c r="M83" s="859"/>
      <c r="N83" s="51"/>
    </row>
    <row r="84" spans="1:14">
      <c r="B84" s="89" t="s">
        <v>973</v>
      </c>
      <c r="C84" s="90"/>
      <c r="D84" s="90"/>
      <c r="E84" s="90"/>
      <c r="F84" s="90"/>
      <c r="G84" s="90"/>
      <c r="H84" s="90"/>
      <c r="I84" s="87"/>
      <c r="J84" s="88"/>
      <c r="K84" s="304">
        <v>0.05</v>
      </c>
      <c r="L84" s="858">
        <f>N78*K84</f>
        <v>129.18701088051668</v>
      </c>
      <c r="M84" s="859"/>
      <c r="N84" s="51"/>
    </row>
    <row r="85" spans="1:14" ht="15.75" thickBot="1">
      <c r="B85" s="91" t="s">
        <v>974</v>
      </c>
      <c r="C85" s="92"/>
      <c r="D85" s="92"/>
      <c r="E85" s="92"/>
      <c r="F85" s="92"/>
      <c r="G85" s="92"/>
      <c r="H85" s="92"/>
      <c r="I85" s="93"/>
      <c r="J85" s="94"/>
      <c r="K85" s="305">
        <v>0.05</v>
      </c>
      <c r="L85" s="860">
        <f>N78*K85</f>
        <v>129.18701088051668</v>
      </c>
      <c r="M85" s="861"/>
      <c r="N85" s="51"/>
    </row>
    <row r="86" spans="1:14" ht="15.75" thickBot="1">
      <c r="B86" s="824" t="s">
        <v>953</v>
      </c>
      <c r="C86" s="825"/>
      <c r="D86" s="825"/>
      <c r="E86" s="825"/>
      <c r="F86" s="825"/>
      <c r="G86" s="825"/>
      <c r="H86" s="825"/>
      <c r="I86" s="825"/>
      <c r="J86" s="825"/>
      <c r="K86" s="825"/>
      <c r="L86" s="825"/>
      <c r="M86" s="826"/>
      <c r="N86" s="52">
        <f>L83+L84+L85</f>
        <v>775.12206528310014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3358.8622828934335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2583.7402176103333</v>
      </c>
      <c r="N48" s="272">
        <f>K48*M48</f>
        <v>2583.7402176103333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2583.7402176103333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2583.7402176103333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516.74804352206672</v>
      </c>
      <c r="M83" s="859"/>
      <c r="N83" s="51"/>
    </row>
    <row r="84" spans="1:14">
      <c r="B84" s="89" t="s">
        <v>973</v>
      </c>
      <c r="C84" s="90"/>
      <c r="D84" s="90"/>
      <c r="E84" s="90"/>
      <c r="F84" s="90"/>
      <c r="G84" s="90"/>
      <c r="H84" s="90"/>
      <c r="I84" s="87"/>
      <c r="J84" s="88"/>
      <c r="K84" s="304">
        <v>0.05</v>
      </c>
      <c r="L84" s="858">
        <f>N78*K84</f>
        <v>129.18701088051668</v>
      </c>
      <c r="M84" s="859"/>
      <c r="N84" s="51"/>
    </row>
    <row r="85" spans="1:14" ht="15.75" thickBot="1">
      <c r="B85" s="91" t="s">
        <v>974</v>
      </c>
      <c r="C85" s="92"/>
      <c r="D85" s="92"/>
      <c r="E85" s="92"/>
      <c r="F85" s="92"/>
      <c r="G85" s="92"/>
      <c r="H85" s="92"/>
      <c r="I85" s="93"/>
      <c r="J85" s="94"/>
      <c r="K85" s="305">
        <v>0.05</v>
      </c>
      <c r="L85" s="860">
        <f>N78*K85</f>
        <v>129.18701088051668</v>
      </c>
      <c r="M85" s="861"/>
      <c r="N85" s="51"/>
    </row>
    <row r="86" spans="1:14" ht="15.75" thickBot="1">
      <c r="B86" s="824" t="s">
        <v>953</v>
      </c>
      <c r="C86" s="825"/>
      <c r="D86" s="825"/>
      <c r="E86" s="825"/>
      <c r="F86" s="825"/>
      <c r="G86" s="825"/>
      <c r="H86" s="825"/>
      <c r="I86" s="825"/>
      <c r="J86" s="825"/>
      <c r="K86" s="825"/>
      <c r="L86" s="825"/>
      <c r="M86" s="826"/>
      <c r="N86" s="52">
        <f>L83+L84+L85</f>
        <v>775.12206528310014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3358.8622828934335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2611.3021749500099</v>
      </c>
      <c r="N48" s="272">
        <f>K48*M48</f>
        <v>2611.3021749500099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2611.3021749500099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2611.3021749500099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522.26043499000195</v>
      </c>
      <c r="M83" s="859"/>
      <c r="N83" s="51"/>
    </row>
    <row r="84" spans="1:14">
      <c r="B84" s="89" t="s">
        <v>973</v>
      </c>
      <c r="C84" s="90"/>
      <c r="D84" s="90"/>
      <c r="E84" s="90"/>
      <c r="F84" s="90"/>
      <c r="G84" s="90"/>
      <c r="H84" s="90"/>
      <c r="I84" s="87"/>
      <c r="J84" s="88"/>
      <c r="K84" s="304">
        <v>0.05</v>
      </c>
      <c r="L84" s="858">
        <f>N78*K84</f>
        <v>130.56510874750049</v>
      </c>
      <c r="M84" s="859"/>
      <c r="N84" s="51"/>
    </row>
    <row r="85" spans="1:14" ht="15.75" thickBot="1">
      <c r="B85" s="91" t="s">
        <v>974</v>
      </c>
      <c r="C85" s="92"/>
      <c r="D85" s="92"/>
      <c r="E85" s="92"/>
      <c r="F85" s="92"/>
      <c r="G85" s="92"/>
      <c r="H85" s="92"/>
      <c r="I85" s="93"/>
      <c r="J85" s="94"/>
      <c r="K85" s="305">
        <v>0.05</v>
      </c>
      <c r="L85" s="860">
        <f>N78*K85</f>
        <v>130.56510874750049</v>
      </c>
      <c r="M85" s="861"/>
      <c r="N85" s="51"/>
    </row>
    <row r="86" spans="1:14" ht="15.75" thickBot="1">
      <c r="B86" s="824" t="s">
        <v>953</v>
      </c>
      <c r="C86" s="825"/>
      <c r="D86" s="825"/>
      <c r="E86" s="825"/>
      <c r="F86" s="825"/>
      <c r="G86" s="825"/>
      <c r="H86" s="825"/>
      <c r="I86" s="825"/>
      <c r="J86" s="825"/>
      <c r="K86" s="825"/>
      <c r="L86" s="825"/>
      <c r="M86" s="826"/>
      <c r="N86" s="52">
        <f>L83+L84+L85</f>
        <v>783.39065248500299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3394.692827435013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2770.9127124702486</v>
      </c>
      <c r="N48" s="272">
        <f>K48*M48</f>
        <v>2770.9127124702486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2770.9127124702486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2770.9127124702486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554.1825424940497</v>
      </c>
      <c r="M83" s="859"/>
      <c r="N83" s="51"/>
    </row>
    <row r="84" spans="1:14">
      <c r="B84" s="89" t="s">
        <v>973</v>
      </c>
      <c r="C84" s="90"/>
      <c r="D84" s="90"/>
      <c r="E84" s="90"/>
      <c r="F84" s="90"/>
      <c r="G84" s="90"/>
      <c r="H84" s="90"/>
      <c r="I84" s="87"/>
      <c r="J84" s="88"/>
      <c r="K84" s="304">
        <v>0.05</v>
      </c>
      <c r="L84" s="858">
        <f>N78*K84</f>
        <v>138.54563562351242</v>
      </c>
      <c r="M84" s="859"/>
      <c r="N84" s="51"/>
    </row>
    <row r="85" spans="1:14" ht="15.75" thickBot="1">
      <c r="B85" s="91" t="s">
        <v>974</v>
      </c>
      <c r="C85" s="92"/>
      <c r="D85" s="92"/>
      <c r="E85" s="92"/>
      <c r="F85" s="92"/>
      <c r="G85" s="92"/>
      <c r="H85" s="92"/>
      <c r="I85" s="93"/>
      <c r="J85" s="94"/>
      <c r="K85" s="305">
        <v>0.05</v>
      </c>
      <c r="L85" s="860">
        <f>N78*K85</f>
        <v>138.54563562351242</v>
      </c>
      <c r="M85" s="861"/>
      <c r="N85" s="51"/>
    </row>
    <row r="86" spans="1:14" ht="15.75" thickBot="1">
      <c r="B86" s="824" t="s">
        <v>953</v>
      </c>
      <c r="C86" s="825"/>
      <c r="D86" s="825"/>
      <c r="E86" s="825"/>
      <c r="F86" s="825"/>
      <c r="G86" s="825"/>
      <c r="H86" s="825"/>
      <c r="I86" s="825"/>
      <c r="J86" s="825"/>
      <c r="K86" s="825"/>
      <c r="L86" s="825"/>
      <c r="M86" s="826"/>
      <c r="N86" s="52">
        <f>L83+L84+L85</f>
        <v>831.2738137410746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3602.1865262113233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3665.1163262884584</v>
      </c>
      <c r="N48" s="272">
        <f>K48*M48</f>
        <v>3665.1163262884584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3665.1163262884584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3665.1163262884584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733.02326525769172</v>
      </c>
      <c r="M83" s="859"/>
      <c r="N83" s="51"/>
    </row>
    <row r="84" spans="1:14">
      <c r="B84" s="89" t="s">
        <v>973</v>
      </c>
      <c r="C84" s="90"/>
      <c r="D84" s="90"/>
      <c r="E84" s="90"/>
      <c r="F84" s="90"/>
      <c r="G84" s="90"/>
      <c r="H84" s="90"/>
      <c r="I84" s="87"/>
      <c r="J84" s="88"/>
      <c r="K84" s="304">
        <v>0.05</v>
      </c>
      <c r="L84" s="858">
        <f>N78*K84</f>
        <v>183.25581631442293</v>
      </c>
      <c r="M84" s="859"/>
      <c r="N84" s="51"/>
    </row>
    <row r="85" spans="1:14" ht="15.75" thickBot="1">
      <c r="B85" s="91" t="s">
        <v>974</v>
      </c>
      <c r="C85" s="92"/>
      <c r="D85" s="92"/>
      <c r="E85" s="92"/>
      <c r="F85" s="92"/>
      <c r="G85" s="92"/>
      <c r="H85" s="92"/>
      <c r="I85" s="93"/>
      <c r="J85" s="94"/>
      <c r="K85" s="305">
        <v>0.05</v>
      </c>
      <c r="L85" s="860">
        <f>N78*K85</f>
        <v>183.25581631442293</v>
      </c>
      <c r="M85" s="861"/>
      <c r="N85" s="51"/>
    </row>
    <row r="86" spans="1:14" ht="15.75" thickBot="1">
      <c r="B86" s="824" t="s">
        <v>953</v>
      </c>
      <c r="C86" s="825"/>
      <c r="D86" s="825"/>
      <c r="E86" s="825"/>
      <c r="F86" s="825"/>
      <c r="G86" s="825"/>
      <c r="H86" s="825"/>
      <c r="I86" s="825"/>
      <c r="J86" s="825"/>
      <c r="K86" s="825"/>
      <c r="L86" s="825"/>
      <c r="M86" s="826"/>
      <c r="N86" s="52">
        <f>L83+L84+L85</f>
        <v>1099.5348978865375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4764.6512241749961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2063.7940504605021</v>
      </c>
      <c r="N48" s="272">
        <f>K48*M48</f>
        <v>2063.7940504605021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2063.7940504605021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2063.7940504605021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412.75881009210048</v>
      </c>
      <c r="M83" s="859"/>
      <c r="N83" s="51"/>
    </row>
    <row r="84" spans="1:14">
      <c r="B84" s="89" t="s">
        <v>973</v>
      </c>
      <c r="C84" s="90"/>
      <c r="D84" s="90"/>
      <c r="E84" s="90"/>
      <c r="F84" s="90"/>
      <c r="G84" s="90"/>
      <c r="H84" s="90"/>
      <c r="I84" s="87"/>
      <c r="J84" s="88"/>
      <c r="K84" s="304">
        <v>0.05</v>
      </c>
      <c r="L84" s="858">
        <f>N78*K84</f>
        <v>103.18970252302512</v>
      </c>
      <c r="M84" s="859"/>
      <c r="N84" s="51"/>
    </row>
    <row r="85" spans="1:14" ht="15.75" thickBot="1">
      <c r="B85" s="91" t="s">
        <v>974</v>
      </c>
      <c r="C85" s="92"/>
      <c r="D85" s="92"/>
      <c r="E85" s="92"/>
      <c r="F85" s="92"/>
      <c r="G85" s="92"/>
      <c r="H85" s="92"/>
      <c r="I85" s="93"/>
      <c r="J85" s="94"/>
      <c r="K85" s="305">
        <v>0.05</v>
      </c>
      <c r="L85" s="860">
        <f>N78*K85</f>
        <v>103.18970252302512</v>
      </c>
      <c r="M85" s="861"/>
      <c r="N85" s="51"/>
    </row>
    <row r="86" spans="1:14" ht="15.75" thickBot="1">
      <c r="B86" s="824" t="s">
        <v>953</v>
      </c>
      <c r="C86" s="825"/>
      <c r="D86" s="825"/>
      <c r="E86" s="825"/>
      <c r="F86" s="825"/>
      <c r="G86" s="825"/>
      <c r="H86" s="825"/>
      <c r="I86" s="825"/>
      <c r="J86" s="825"/>
      <c r="K86" s="825"/>
      <c r="L86" s="825"/>
      <c r="M86" s="826"/>
      <c r="N86" s="52">
        <f>L83+L84+L85</f>
        <v>619.1382151381506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2682.9322655986525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86099.344636740789</v>
      </c>
      <c r="L36" s="270"/>
      <c r="M36" s="271">
        <v>500</v>
      </c>
      <c r="N36" s="272">
        <f>K36/M36</f>
        <v>172.19868927348159</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71339.027406228925</v>
      </c>
      <c r="L37" s="270"/>
      <c r="M37" s="271">
        <v>500</v>
      </c>
      <c r="N37" s="272">
        <f>K37/M37</f>
        <v>142.67805481245784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315.41805408593945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1057.6944508610072</v>
      </c>
      <c r="N48" s="272">
        <f>K48*M48</f>
        <v>1057.6944508610072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1057.6944508610072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4" ht="15.75" thickBot="1">
      <c r="B65" s="830" t="s">
        <v>953</v>
      </c>
      <c r="C65" s="831"/>
      <c r="D65" s="831"/>
      <c r="E65" s="831"/>
      <c r="F65" s="831"/>
      <c r="G65" s="831"/>
      <c r="H65" s="831"/>
      <c r="I65" s="831"/>
      <c r="J65" s="831"/>
      <c r="K65" s="831"/>
      <c r="L65" s="831"/>
      <c r="M65" s="832"/>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0" t="s">
        <v>963</v>
      </c>
      <c r="C69" s="851"/>
      <c r="D69" s="851"/>
      <c r="E69" s="851"/>
      <c r="F69" s="851"/>
      <c r="G69" s="851"/>
      <c r="H69" s="851"/>
      <c r="I69" s="73" t="s">
        <v>964</v>
      </c>
      <c r="J69" s="75" t="s">
        <v>1410</v>
      </c>
      <c r="K69" s="74" t="s">
        <v>966</v>
      </c>
      <c r="L69" s="852" t="s">
        <v>950</v>
      </c>
      <c r="M69" s="853"/>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1"/>
      <c r="C74" s="812"/>
      <c r="D74" s="812"/>
      <c r="E74" s="812"/>
      <c r="F74" s="812"/>
      <c r="G74" s="812"/>
      <c r="H74" s="812"/>
      <c r="I74" s="126"/>
      <c r="J74" s="126"/>
      <c r="K74" s="126"/>
      <c r="L74" s="912"/>
      <c r="M74" s="912"/>
      <c r="N74" s="45"/>
    </row>
    <row r="75" spans="1:14" ht="15.75" thickBot="1">
      <c r="B75" s="830" t="s">
        <v>953</v>
      </c>
      <c r="C75" s="831"/>
      <c r="D75" s="831"/>
      <c r="E75" s="831"/>
      <c r="F75" s="831"/>
      <c r="G75" s="831"/>
      <c r="H75" s="831"/>
      <c r="I75" s="831"/>
      <c r="J75" s="831"/>
      <c r="K75" s="831"/>
      <c r="L75" s="831"/>
      <c r="M75" s="832"/>
      <c r="N75" s="301">
        <f>SUM(N70:N74)</f>
        <v>54.131</v>
      </c>
    </row>
    <row r="76" spans="1:14" ht="15.75" thickBot="1">
      <c r="B76" s="33"/>
      <c r="C76" s="34"/>
      <c r="D76" s="34"/>
      <c r="E76" s="34"/>
      <c r="F76" s="34"/>
      <c r="G76" s="34"/>
      <c r="H76" s="34"/>
      <c r="I76" s="34"/>
      <c r="J76" s="34"/>
      <c r="K76" s="34"/>
      <c r="L76" s="34"/>
      <c r="M76" s="34"/>
      <c r="N76" s="35"/>
    </row>
    <row r="77" spans="1:14" ht="15.75" thickBot="1">
      <c r="B77" s="824" t="s">
        <v>967</v>
      </c>
      <c r="C77" s="825"/>
      <c r="D77" s="825"/>
      <c r="E77" s="825"/>
      <c r="F77" s="825"/>
      <c r="G77" s="825"/>
      <c r="H77" s="825"/>
      <c r="I77" s="825"/>
      <c r="J77" s="825"/>
      <c r="K77" s="825"/>
      <c r="L77" s="825"/>
      <c r="M77" s="826"/>
      <c r="N77" s="99">
        <f>N43+N54+N65+N75</f>
        <v>1427.2435049469468</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285.44870098938935</v>
      </c>
      <c r="M82" s="859"/>
      <c r="N82" s="51"/>
    </row>
    <row r="83" spans="1:14">
      <c r="B83" s="89" t="s">
        <v>973</v>
      </c>
      <c r="C83" s="90"/>
      <c r="D83" s="90"/>
      <c r="E83" s="90"/>
      <c r="F83" s="90"/>
      <c r="G83" s="90"/>
      <c r="H83" s="90"/>
      <c r="I83" s="87"/>
      <c r="J83" s="88"/>
      <c r="K83" s="304">
        <v>0.05</v>
      </c>
      <c r="L83" s="858">
        <f>N77*K83</f>
        <v>71.362175247347338</v>
      </c>
      <c r="M83" s="859"/>
      <c r="N83" s="51"/>
    </row>
    <row r="84" spans="1:14" ht="15.75" thickBot="1">
      <c r="B84" s="91" t="s">
        <v>974</v>
      </c>
      <c r="C84" s="92"/>
      <c r="D84" s="92"/>
      <c r="E84" s="92"/>
      <c r="F84" s="92"/>
      <c r="G84" s="92"/>
      <c r="H84" s="92"/>
      <c r="I84" s="93"/>
      <c r="J84" s="94"/>
      <c r="K84" s="305">
        <v>0.05</v>
      </c>
      <c r="L84" s="860">
        <f>N77*K84</f>
        <v>71.362175247347338</v>
      </c>
      <c r="M84" s="861"/>
      <c r="N84" s="51"/>
    </row>
    <row r="85" spans="1:14" ht="15.75" thickBot="1">
      <c r="B85" s="824" t="s">
        <v>953</v>
      </c>
      <c r="C85" s="825"/>
      <c r="D85" s="825"/>
      <c r="E85" s="825"/>
      <c r="F85" s="825"/>
      <c r="G85" s="825"/>
      <c r="H85" s="825"/>
      <c r="I85" s="825"/>
      <c r="J85" s="825"/>
      <c r="K85" s="825"/>
      <c r="L85" s="825"/>
      <c r="M85" s="826"/>
      <c r="N85" s="52">
        <f>L82+L83+L84</f>
        <v>428.17305148408406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1855.4165564310308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86099.344636740789</v>
      </c>
      <c r="L36" s="270"/>
      <c r="M36" s="271">
        <v>500</v>
      </c>
      <c r="N36" s="272">
        <f>K36/M36</f>
        <v>172.19868927348159</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71339.027406228925</v>
      </c>
      <c r="L37" s="270"/>
      <c r="M37" s="271">
        <v>500</v>
      </c>
      <c r="N37" s="272">
        <f>K37/M37</f>
        <v>142.67805481245784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315.41805408593945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1203.6876903758646</v>
      </c>
      <c r="N48" s="272">
        <f>K48*M48</f>
        <v>1203.6876903758646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1203.6876903758646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1573.2367444618042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314.64734889236087</v>
      </c>
      <c r="M83" s="859"/>
      <c r="N83" s="51"/>
    </row>
    <row r="84" spans="1:14">
      <c r="B84" s="89" t="s">
        <v>973</v>
      </c>
      <c r="C84" s="90"/>
      <c r="D84" s="90"/>
      <c r="E84" s="90"/>
      <c r="F84" s="90"/>
      <c r="G84" s="90"/>
      <c r="H84" s="90"/>
      <c r="I84" s="87"/>
      <c r="J84" s="88"/>
      <c r="K84" s="304">
        <v>0.05</v>
      </c>
      <c r="L84" s="858">
        <f>N78*K84</f>
        <v>78.661837223090217</v>
      </c>
      <c r="M84" s="859"/>
      <c r="N84" s="51"/>
    </row>
    <row r="85" spans="1:14" ht="15.75" thickBot="1">
      <c r="B85" s="91" t="s">
        <v>974</v>
      </c>
      <c r="C85" s="92"/>
      <c r="D85" s="92"/>
      <c r="E85" s="92"/>
      <c r="F85" s="92"/>
      <c r="G85" s="92"/>
      <c r="H85" s="92"/>
      <c r="I85" s="93"/>
      <c r="J85" s="94"/>
      <c r="K85" s="305">
        <v>0.05</v>
      </c>
      <c r="L85" s="860">
        <f>N78*K85</f>
        <v>78.661837223090217</v>
      </c>
      <c r="M85" s="861"/>
      <c r="N85" s="51"/>
    </row>
    <row r="86" spans="1:14" ht="15.75" thickBot="1">
      <c r="B86" s="824" t="s">
        <v>953</v>
      </c>
      <c r="C86" s="825"/>
      <c r="D86" s="825"/>
      <c r="E86" s="825"/>
      <c r="F86" s="825"/>
      <c r="G86" s="825"/>
      <c r="H86" s="825"/>
      <c r="I86" s="825"/>
      <c r="J86" s="825"/>
      <c r="K86" s="825"/>
      <c r="L86" s="825"/>
      <c r="M86" s="826"/>
      <c r="N86" s="52">
        <f>L83+L84+L85</f>
        <v>471.97102333854133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2045.2077678003454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86099.344636740789</v>
      </c>
      <c r="L36" s="270"/>
      <c r="M36" s="271">
        <v>500</v>
      </c>
      <c r="N36" s="272">
        <f>K36/M36</f>
        <v>172.19868927348159</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71339.027406228925</v>
      </c>
      <c r="L37" s="270"/>
      <c r="M37" s="271">
        <v>500</v>
      </c>
      <c r="N37" s="272">
        <f>K37/M37</f>
        <v>142.67805481245784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315.41805408593945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9629.5015230069166</v>
      </c>
      <c r="N48" s="272">
        <f>K48*M48</f>
        <v>2888.8504569020747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2888.8504569020747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3258.3995109880138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651.67990219760281</v>
      </c>
      <c r="M83" s="859"/>
      <c r="N83" s="51"/>
    </row>
    <row r="84" spans="1:14">
      <c r="B84" s="89" t="s">
        <v>973</v>
      </c>
      <c r="C84" s="90"/>
      <c r="D84" s="90"/>
      <c r="E84" s="90"/>
      <c r="F84" s="90"/>
      <c r="G84" s="90"/>
      <c r="H84" s="90"/>
      <c r="I84" s="87"/>
      <c r="J84" s="88"/>
      <c r="K84" s="304">
        <v>0.05</v>
      </c>
      <c r="L84" s="858">
        <f>N78*K84</f>
        <v>162.9199755494007</v>
      </c>
      <c r="M84" s="859"/>
      <c r="N84" s="51"/>
    </row>
    <row r="85" spans="1:14" ht="15.75" thickBot="1">
      <c r="B85" s="91" t="s">
        <v>974</v>
      </c>
      <c r="C85" s="92"/>
      <c r="D85" s="92"/>
      <c r="E85" s="92"/>
      <c r="F85" s="92"/>
      <c r="G85" s="92"/>
      <c r="H85" s="92"/>
      <c r="I85" s="93"/>
      <c r="J85" s="94"/>
      <c r="K85" s="305">
        <v>0.05</v>
      </c>
      <c r="L85" s="860">
        <f>N78*K85</f>
        <v>162.9199755494007</v>
      </c>
      <c r="M85" s="861"/>
      <c r="N85" s="51"/>
    </row>
    <row r="86" spans="1:14" ht="15.75" thickBot="1">
      <c r="B86" s="824" t="s">
        <v>953</v>
      </c>
      <c r="C86" s="825"/>
      <c r="D86" s="825"/>
      <c r="E86" s="825"/>
      <c r="F86" s="825"/>
      <c r="G86" s="825"/>
      <c r="H86" s="825"/>
      <c r="I86" s="825"/>
      <c r="J86" s="825"/>
      <c r="K86" s="825"/>
      <c r="L86" s="825"/>
      <c r="M86" s="826"/>
      <c r="N86" s="52">
        <f>L83+L84+L85</f>
        <v>977.51985329640434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4235.9193642844184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954" t="str">
        <f>VLOOKUP(A36,EQUIPOS!A6:D154,3,FALSE)</f>
        <v>Carrotanque Irrigador de asfalto, 1000 GALONES DE CAPACIDAD</v>
      </c>
      <c r="C36" s="955"/>
      <c r="D36" s="955"/>
      <c r="E36" s="955"/>
      <c r="F36" s="955"/>
      <c r="G36" s="955"/>
      <c r="H36" s="956"/>
      <c r="I36" s="267"/>
      <c r="J36" s="268"/>
      <c r="K36" s="269">
        <f>VLOOKUP(A36,EQUIPOS!A6:D163,4,FALSE)</f>
        <v>86099.344636740789</v>
      </c>
      <c r="L36" s="270"/>
      <c r="M36" s="271">
        <v>500</v>
      </c>
      <c r="N36" s="272">
        <f>K36/M36</f>
        <v>172.19868927348159</v>
      </c>
    </row>
    <row r="37" spans="1:14">
      <c r="A37" s="113" t="s">
        <v>176</v>
      </c>
      <c r="B37" s="954" t="str">
        <f>VLOOKUP(A37,EQUIPOS!A7:D154,3,FALSE)</f>
        <v xml:space="preserve">Compresor (barrido y soplado)
</v>
      </c>
      <c r="C37" s="955"/>
      <c r="D37" s="955"/>
      <c r="E37" s="955"/>
      <c r="F37" s="955"/>
      <c r="G37" s="955"/>
      <c r="H37" s="956"/>
      <c r="I37" s="267"/>
      <c r="J37" s="268"/>
      <c r="K37" s="269">
        <f>VLOOKUP(A37,EQUIPOS!A7:D164,4,FALSE)</f>
        <v>71339.027406228925</v>
      </c>
      <c r="L37" s="270"/>
      <c r="M37" s="271">
        <v>500</v>
      </c>
      <c r="N37" s="272">
        <f>K37/M37</f>
        <v>142.67805481245784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315.41805408593945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1203.6876903758646</v>
      </c>
      <c r="N48" s="272">
        <f>K48*M48</f>
        <v>541.65946066913909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541.65946066913909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911.20851475507845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182.2417029510157</v>
      </c>
      <c r="M83" s="859"/>
      <c r="N83" s="51"/>
    </row>
    <row r="84" spans="1:14">
      <c r="B84" s="89" t="s">
        <v>973</v>
      </c>
      <c r="C84" s="90"/>
      <c r="D84" s="90"/>
      <c r="E84" s="90"/>
      <c r="F84" s="90"/>
      <c r="G84" s="90"/>
      <c r="H84" s="90"/>
      <c r="I84" s="87"/>
      <c r="J84" s="88"/>
      <c r="K84" s="304">
        <v>0.05</v>
      </c>
      <c r="L84" s="858">
        <f>N78*K84</f>
        <v>45.560425737753924</v>
      </c>
      <c r="M84" s="859"/>
      <c r="N84" s="51"/>
    </row>
    <row r="85" spans="1:14" ht="15.75" thickBot="1">
      <c r="B85" s="91" t="s">
        <v>974</v>
      </c>
      <c r="C85" s="92"/>
      <c r="D85" s="92"/>
      <c r="E85" s="92"/>
      <c r="F85" s="92"/>
      <c r="G85" s="92"/>
      <c r="H85" s="92"/>
      <c r="I85" s="93"/>
      <c r="J85" s="94"/>
      <c r="K85" s="305">
        <v>0.05</v>
      </c>
      <c r="L85" s="860">
        <f>N78*K85</f>
        <v>45.560425737753924</v>
      </c>
      <c r="M85" s="861"/>
      <c r="N85" s="51"/>
    </row>
    <row r="86" spans="1:14" ht="15.75" thickBot="1">
      <c r="B86" s="824" t="s">
        <v>953</v>
      </c>
      <c r="C86" s="825"/>
      <c r="D86" s="825"/>
      <c r="E86" s="825"/>
      <c r="F86" s="825"/>
      <c r="G86" s="825"/>
      <c r="H86" s="825"/>
      <c r="I86" s="825"/>
      <c r="J86" s="825"/>
      <c r="K86" s="825"/>
      <c r="L86" s="825"/>
      <c r="M86" s="826"/>
      <c r="N86" s="52">
        <f>L83+L84+L85</f>
        <v>273.36255442652356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1184.5710691816021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86099.344636740789</v>
      </c>
      <c r="L36" s="270"/>
      <c r="M36" s="271">
        <v>500</v>
      </c>
      <c r="N36" s="272">
        <f>K36/M36</f>
        <v>172.19868927348159</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71339.027406228925</v>
      </c>
      <c r="L37" s="270"/>
      <c r="M37" s="271">
        <v>500</v>
      </c>
      <c r="N37" s="272">
        <f>K37/M37</f>
        <v>142.67805481245784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315.41805408593945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1999.3004863836115</v>
      </c>
      <c r="N48" s="272">
        <f>K48*M48</f>
        <v>899.68521887262523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899.68521887262523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1269.2342729585648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253.84685459171297</v>
      </c>
      <c r="M83" s="859"/>
      <c r="N83" s="51"/>
    </row>
    <row r="84" spans="1:14">
      <c r="B84" s="89" t="s">
        <v>973</v>
      </c>
      <c r="C84" s="90"/>
      <c r="D84" s="90"/>
      <c r="E84" s="90"/>
      <c r="F84" s="90"/>
      <c r="G84" s="90"/>
      <c r="H84" s="90"/>
      <c r="I84" s="87"/>
      <c r="J84" s="88"/>
      <c r="K84" s="304">
        <v>0.05</v>
      </c>
      <c r="L84" s="858">
        <f>N78*K84</f>
        <v>63.461713647928242</v>
      </c>
      <c r="M84" s="859"/>
      <c r="N84" s="51"/>
    </row>
    <row r="85" spans="1:14" ht="15.75" thickBot="1">
      <c r="B85" s="91" t="s">
        <v>974</v>
      </c>
      <c r="C85" s="92"/>
      <c r="D85" s="92"/>
      <c r="E85" s="92"/>
      <c r="F85" s="92"/>
      <c r="G85" s="92"/>
      <c r="H85" s="92"/>
      <c r="I85" s="93"/>
      <c r="J85" s="94"/>
      <c r="K85" s="305">
        <v>0.05</v>
      </c>
      <c r="L85" s="860">
        <f>N78*K85</f>
        <v>63.461713647928242</v>
      </c>
      <c r="M85" s="861"/>
      <c r="N85" s="51"/>
    </row>
    <row r="86" spans="1:14" ht="15.75" thickBot="1">
      <c r="B86" s="824" t="s">
        <v>953</v>
      </c>
      <c r="C86" s="825"/>
      <c r="D86" s="825"/>
      <c r="E86" s="825"/>
      <c r="F86" s="825"/>
      <c r="G86" s="825"/>
      <c r="H86" s="825"/>
      <c r="I86" s="825"/>
      <c r="J86" s="825"/>
      <c r="K86" s="825"/>
      <c r="L86" s="825"/>
      <c r="M86" s="826"/>
      <c r="N86" s="52">
        <f>L83+L84+L85</f>
        <v>380.77028188756947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1650.0045548461344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86099.344636740789</v>
      </c>
      <c r="L36" s="270"/>
      <c r="M36" s="271">
        <v>500</v>
      </c>
      <c r="N36" s="272">
        <f>K36/M36</f>
        <v>172.19868927348159</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71339.027406228925</v>
      </c>
      <c r="L37" s="270"/>
      <c r="M37" s="271">
        <v>500</v>
      </c>
      <c r="N37" s="272">
        <f>K37/M37</f>
        <v>142.67805481245784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315.41805408593945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1741.3262300760489</v>
      </c>
      <c r="N48" s="272">
        <f>K48*M48</f>
        <v>783.59680353422198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783.59680353422198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1153.1458576201615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230.6291715240323</v>
      </c>
      <c r="M83" s="859"/>
      <c r="N83" s="51"/>
    </row>
    <row r="84" spans="1:14">
      <c r="B84" s="89" t="s">
        <v>973</v>
      </c>
      <c r="C84" s="90"/>
      <c r="D84" s="90"/>
      <c r="E84" s="90"/>
      <c r="F84" s="90"/>
      <c r="G84" s="90"/>
      <c r="H84" s="90"/>
      <c r="I84" s="87"/>
      <c r="J84" s="88"/>
      <c r="K84" s="304">
        <v>0.05</v>
      </c>
      <c r="L84" s="858">
        <f>N78*K84</f>
        <v>57.657292881008075</v>
      </c>
      <c r="M84" s="859"/>
      <c r="N84" s="51"/>
    </row>
    <row r="85" spans="1:14" ht="15.75" thickBot="1">
      <c r="B85" s="91" t="s">
        <v>974</v>
      </c>
      <c r="C85" s="92"/>
      <c r="D85" s="92"/>
      <c r="E85" s="92"/>
      <c r="F85" s="92"/>
      <c r="G85" s="92"/>
      <c r="H85" s="92"/>
      <c r="I85" s="93"/>
      <c r="J85" s="94"/>
      <c r="K85" s="305">
        <v>0.05</v>
      </c>
      <c r="L85" s="860">
        <f>N78*K85</f>
        <v>57.657292881008075</v>
      </c>
      <c r="M85" s="861"/>
      <c r="N85" s="51"/>
    </row>
    <row r="86" spans="1:14" ht="15.75" thickBot="1">
      <c r="B86" s="824" t="s">
        <v>953</v>
      </c>
      <c r="C86" s="825"/>
      <c r="D86" s="825"/>
      <c r="E86" s="825"/>
      <c r="F86" s="825"/>
      <c r="G86" s="825"/>
      <c r="H86" s="825"/>
      <c r="I86" s="825"/>
      <c r="J86" s="825"/>
      <c r="K86" s="825"/>
      <c r="L86" s="825"/>
      <c r="M86" s="826"/>
      <c r="N86" s="52">
        <f>L83+L84+L85</f>
        <v>345.94375728604842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1499.0896149062098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86099.344636740789</v>
      </c>
      <c r="L36" s="270"/>
      <c r="M36" s="271">
        <v>500</v>
      </c>
      <c r="N36" s="272">
        <f>K36/M36</f>
        <v>172.19868927348159</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71339.027406228925</v>
      </c>
      <c r="L37" s="270"/>
      <c r="M37" s="271">
        <v>500</v>
      </c>
      <c r="N37" s="272">
        <f>K37/M37</f>
        <v>142.67805481245784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315.41805408593945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2128.287614537393</v>
      </c>
      <c r="N48" s="272">
        <f>K48*M48</f>
        <v>957.72942654182691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957.72942654182691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1327.2784806277664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265.45569612555329</v>
      </c>
      <c r="M83" s="859"/>
      <c r="N83" s="51"/>
    </row>
    <row r="84" spans="1:14">
      <c r="B84" s="89" t="s">
        <v>973</v>
      </c>
      <c r="C84" s="90"/>
      <c r="D84" s="90"/>
      <c r="E84" s="90"/>
      <c r="F84" s="90"/>
      <c r="G84" s="90"/>
      <c r="H84" s="90"/>
      <c r="I84" s="87"/>
      <c r="J84" s="88"/>
      <c r="K84" s="304">
        <v>0.05</v>
      </c>
      <c r="L84" s="858">
        <f>N78*K84</f>
        <v>66.363924031388322</v>
      </c>
      <c r="M84" s="859"/>
      <c r="N84" s="51"/>
    </row>
    <row r="85" spans="1:14" ht="15.75" thickBot="1">
      <c r="B85" s="91" t="s">
        <v>974</v>
      </c>
      <c r="C85" s="92"/>
      <c r="D85" s="92"/>
      <c r="E85" s="92"/>
      <c r="F85" s="92"/>
      <c r="G85" s="92"/>
      <c r="H85" s="92"/>
      <c r="I85" s="93"/>
      <c r="J85" s="94"/>
      <c r="K85" s="305">
        <v>0.05</v>
      </c>
      <c r="L85" s="860">
        <f>N78*K85</f>
        <v>66.363924031388322</v>
      </c>
      <c r="M85" s="861"/>
      <c r="N85" s="51"/>
    </row>
    <row r="86" spans="1:14" ht="15.75" thickBot="1">
      <c r="B86" s="824" t="s">
        <v>953</v>
      </c>
      <c r="C86" s="825"/>
      <c r="D86" s="825"/>
      <c r="E86" s="825"/>
      <c r="F86" s="825"/>
      <c r="G86" s="825"/>
      <c r="H86" s="825"/>
      <c r="I86" s="825"/>
      <c r="J86" s="825"/>
      <c r="K86" s="825"/>
      <c r="L86" s="825"/>
      <c r="M86" s="826"/>
      <c r="N86" s="52">
        <f>L83+L84+L85</f>
        <v>398.1835441883299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1725.4620248160963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86099.344636740789</v>
      </c>
      <c r="L36" s="270"/>
      <c r="M36" s="271">
        <v>400</v>
      </c>
      <c r="N36" s="272">
        <f>K36/M36</f>
        <v>215.24836159185196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400</v>
      </c>
      <c r="N37" s="272">
        <f>K37/M37</f>
        <v>307.49497455131166</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71339.027406228925</v>
      </c>
      <c r="L38" s="270"/>
      <c r="M38" s="271">
        <v>400</v>
      </c>
      <c r="N38" s="272">
        <f>K38/M38</f>
        <v>178.34756851557231</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68264.319298621587</v>
      </c>
      <c r="L39" s="841">
        <v>400</v>
      </c>
      <c r="M39" s="842"/>
      <c r="N39" s="272">
        <f>K39/L39</f>
        <v>170.66079824655398</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872.76173491658494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1999.3004863836115</v>
      </c>
      <c r="N48" s="272">
        <f>K48*M48</f>
        <v>3658.7198900820094</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72701.87380286293</v>
      </c>
      <c r="N49" s="272">
        <f>K49*M49</f>
        <v>1381.3356022543956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5040.0554923364052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8">
        <f>VLOOKUP(A58,TRANSPORTE!A5:D117,4,FALSE)</f>
        <v>1310.8700129498243</v>
      </c>
      <c r="M58" s="829"/>
      <c r="N58" s="287">
        <f>K58*L58</f>
        <v>24.90653024604666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24.90653024604666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101.00320112950249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6038.7269586285393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1207.7453917257078</v>
      </c>
      <c r="M82" s="859"/>
      <c r="N82" s="51"/>
    </row>
    <row r="83" spans="1:14">
      <c r="B83" s="89" t="s">
        <v>973</v>
      </c>
      <c r="C83" s="90"/>
      <c r="D83" s="90"/>
      <c r="E83" s="90"/>
      <c r="F83" s="90"/>
      <c r="G83" s="90"/>
      <c r="H83" s="90"/>
      <c r="I83" s="87"/>
      <c r="J83" s="88"/>
      <c r="K83" s="304">
        <v>0.05</v>
      </c>
      <c r="L83" s="858">
        <f>N77*K83</f>
        <v>301.93634793142695</v>
      </c>
      <c r="M83" s="859"/>
      <c r="N83" s="51"/>
    </row>
    <row r="84" spans="1:14" ht="15.75" thickBot="1">
      <c r="B84" s="91" t="s">
        <v>974</v>
      </c>
      <c r="C84" s="92"/>
      <c r="D84" s="92"/>
      <c r="E84" s="92"/>
      <c r="F84" s="92"/>
      <c r="G84" s="92"/>
      <c r="H84" s="92"/>
      <c r="I84" s="93"/>
      <c r="J84" s="94"/>
      <c r="K84" s="305">
        <v>0.05</v>
      </c>
      <c r="L84" s="860">
        <f>N77*K84</f>
        <v>301.93634793142695</v>
      </c>
      <c r="M84" s="861"/>
      <c r="N84" s="51"/>
    </row>
    <row r="85" spans="1:14" ht="15.75" thickBot="1">
      <c r="B85" s="824" t="s">
        <v>953</v>
      </c>
      <c r="C85" s="825"/>
      <c r="D85" s="825"/>
      <c r="E85" s="825"/>
      <c r="F85" s="825"/>
      <c r="G85" s="825"/>
      <c r="H85" s="825"/>
      <c r="I85" s="825"/>
      <c r="J85" s="825"/>
      <c r="K85" s="825"/>
      <c r="L85" s="825"/>
      <c r="M85" s="826"/>
      <c r="N85" s="52">
        <f>L82+L83+L84</f>
        <v>1811.6180875885618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7850.3450462171013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86099.344636740789</v>
      </c>
      <c r="L36" s="270"/>
      <c r="M36" s="271">
        <v>400</v>
      </c>
      <c r="N36" s="272">
        <f>K36/M36</f>
        <v>215.24836159185196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400</v>
      </c>
      <c r="N37" s="272">
        <f>K37/M37</f>
        <v>307.49497455131166</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71339.027406228925</v>
      </c>
      <c r="L38" s="270"/>
      <c r="M38" s="271">
        <v>400</v>
      </c>
      <c r="N38" s="272">
        <f>K38/M38</f>
        <v>178.34756851557231</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68264.319298621587</v>
      </c>
      <c r="L39" s="841">
        <v>400</v>
      </c>
      <c r="M39" s="842"/>
      <c r="N39" s="272">
        <f>K39/L39</f>
        <v>170.66079824655398</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872.76173491658494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1999.3004863836115</v>
      </c>
      <c r="N48" s="272">
        <f>K48*M48</f>
        <v>2998.9507295754174</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72701.87380286293</v>
      </c>
      <c r="N49" s="272">
        <f>K49*M49</f>
        <v>945.124359437218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3944.0750890126355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8">
        <f>VLOOKUP(A58,TRANSPORTE!A5:D117,4,FALSE)</f>
        <v>1310.8700129498243</v>
      </c>
      <c r="M58" s="829"/>
      <c r="N58" s="287">
        <f>K58*L58</f>
        <v>17.041310168347714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17.041310168347714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4934.8813352270708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986.97626704541426</v>
      </c>
      <c r="M83" s="859"/>
      <c r="N83" s="51"/>
    </row>
    <row r="84" spans="1:14">
      <c r="B84" s="89" t="s">
        <v>973</v>
      </c>
      <c r="C84" s="90"/>
      <c r="D84" s="90"/>
      <c r="E84" s="90"/>
      <c r="F84" s="90"/>
      <c r="G84" s="90"/>
      <c r="H84" s="90"/>
      <c r="I84" s="87"/>
      <c r="J84" s="88"/>
      <c r="K84" s="304">
        <v>0.05</v>
      </c>
      <c r="L84" s="858">
        <f>N78*K84</f>
        <v>246.74406676135357</v>
      </c>
      <c r="M84" s="859"/>
      <c r="N84" s="51"/>
    </row>
    <row r="85" spans="1:14" ht="15.75" thickBot="1">
      <c r="B85" s="91" t="s">
        <v>974</v>
      </c>
      <c r="C85" s="92"/>
      <c r="D85" s="92"/>
      <c r="E85" s="92"/>
      <c r="F85" s="92"/>
      <c r="G85" s="92"/>
      <c r="H85" s="92"/>
      <c r="I85" s="93"/>
      <c r="J85" s="94"/>
      <c r="K85" s="305">
        <v>0.05</v>
      </c>
      <c r="L85" s="860">
        <f>N78*K85</f>
        <v>246.74406676135357</v>
      </c>
      <c r="M85" s="861"/>
      <c r="N85" s="51"/>
    </row>
    <row r="86" spans="1:14" ht="15.75" thickBot="1">
      <c r="B86" s="824" t="s">
        <v>953</v>
      </c>
      <c r="C86" s="825"/>
      <c r="D86" s="825"/>
      <c r="E86" s="825"/>
      <c r="F86" s="825"/>
      <c r="G86" s="825"/>
      <c r="H86" s="825"/>
      <c r="I86" s="825"/>
      <c r="J86" s="825"/>
      <c r="K86" s="825"/>
      <c r="L86" s="825"/>
      <c r="M86" s="826"/>
      <c r="N86" s="52">
        <f>L83+L84+L85</f>
        <v>1480.4644005681216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6415.345735795192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86099.344636740789</v>
      </c>
      <c r="L36" s="270"/>
      <c r="M36" s="271">
        <v>400</v>
      </c>
      <c r="N36" s="272">
        <f>K36/M36</f>
        <v>215.24836159185196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400</v>
      </c>
      <c r="N37" s="272">
        <f>K37/M37</f>
        <v>307.49497455131166</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71339.027406228925</v>
      </c>
      <c r="L38" s="270"/>
      <c r="M38" s="271">
        <v>400</v>
      </c>
      <c r="N38" s="272">
        <f>K38/M38</f>
        <v>178.34756851557231</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68264.319298621587</v>
      </c>
      <c r="L39" s="841">
        <v>400</v>
      </c>
      <c r="M39" s="842"/>
      <c r="N39" s="272">
        <f>K39/L39</f>
        <v>170.66079824655398</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872.76173491658494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1999.3004863836115</v>
      </c>
      <c r="N48" s="272">
        <f>K48*M48</f>
        <v>3658.7198900820094</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72701.87380286293</v>
      </c>
      <c r="N49" s="272">
        <f>K49*M49</f>
        <v>1381.3356022543956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5040.0554923364052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8">
        <f>VLOOKUP(A58,TRANSPORTE!A5:D117,4,FALSE)</f>
        <v>1310.8700129498243</v>
      </c>
      <c r="M58" s="829"/>
      <c r="N58" s="287">
        <f>K58*L58</f>
        <v>24.90653024604666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24.90653024604666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SUM(N69:N75)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6038.7269586285393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1207.7453917257078</v>
      </c>
      <c r="M83" s="859"/>
      <c r="N83" s="51"/>
    </row>
    <row r="84" spans="1:14">
      <c r="B84" s="89" t="s">
        <v>973</v>
      </c>
      <c r="C84" s="90"/>
      <c r="D84" s="90"/>
      <c r="E84" s="90"/>
      <c r="F84" s="90"/>
      <c r="G84" s="90"/>
      <c r="H84" s="90"/>
      <c r="I84" s="87"/>
      <c r="J84" s="88"/>
      <c r="K84" s="304">
        <v>0.05</v>
      </c>
      <c r="L84" s="858">
        <f>N78*K84</f>
        <v>301.93634793142695</v>
      </c>
      <c r="M84" s="859"/>
      <c r="N84" s="51"/>
    </row>
    <row r="85" spans="1:14" ht="15.75" thickBot="1">
      <c r="B85" s="91" t="s">
        <v>974</v>
      </c>
      <c r="C85" s="92"/>
      <c r="D85" s="92"/>
      <c r="E85" s="92"/>
      <c r="F85" s="92"/>
      <c r="G85" s="92"/>
      <c r="H85" s="92"/>
      <c r="I85" s="93"/>
      <c r="J85" s="94"/>
      <c r="K85" s="305">
        <v>0.05</v>
      </c>
      <c r="L85" s="860">
        <f>N78*K85</f>
        <v>301.93634793142695</v>
      </c>
      <c r="M85" s="861"/>
      <c r="N85" s="51"/>
    </row>
    <row r="86" spans="1:14" ht="15.75" thickBot="1">
      <c r="B86" s="824" t="s">
        <v>953</v>
      </c>
      <c r="C86" s="825"/>
      <c r="D86" s="825"/>
      <c r="E86" s="825"/>
      <c r="F86" s="825"/>
      <c r="G86" s="825"/>
      <c r="H86" s="825"/>
      <c r="I86" s="825"/>
      <c r="J86" s="825"/>
      <c r="K86" s="825"/>
      <c r="L86" s="825"/>
      <c r="M86" s="826"/>
      <c r="N86" s="52">
        <f>L83+L84+L85</f>
        <v>1811.6180875885618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7850.3450462171013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86099.344636740789</v>
      </c>
      <c r="L36" s="270"/>
      <c r="M36" s="271">
        <v>400</v>
      </c>
      <c r="N36" s="272">
        <f>K36/M36</f>
        <v>215.24836159185196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400</v>
      </c>
      <c r="N37" s="272">
        <f>K37/M37</f>
        <v>307.49497455131166</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71339.027406228925</v>
      </c>
      <c r="L38" s="270"/>
      <c r="M38" s="271">
        <v>400</v>
      </c>
      <c r="N38" s="272">
        <f>K38/M38</f>
        <v>178.34756851557231</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68264.319298621587</v>
      </c>
      <c r="L39" s="841">
        <v>400</v>
      </c>
      <c r="M39" s="842"/>
      <c r="N39" s="272">
        <f>K39/L39</f>
        <v>170.66079824655398</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872.76173491658494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72701.87380286293</v>
      </c>
      <c r="N48" s="272">
        <f>K48*M48</f>
        <v>945.124359437218</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1999.3004863836115</v>
      </c>
      <c r="N49" s="272">
        <f>K49*M49</f>
        <v>2998.9507295754174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3944.0750890126355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8">
        <f>VLOOKUP(A58,TRANSPORTE!A5:D117,4,FALSE)</f>
        <v>1310.8700129498243</v>
      </c>
      <c r="M58" s="829"/>
      <c r="N58" s="287">
        <f>K58*L58</f>
        <v>17.041310168347714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17.041310168347714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4934.8813352270708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986.97626704541426</v>
      </c>
      <c r="M83" s="859"/>
      <c r="N83" s="51"/>
    </row>
    <row r="84" spans="1:14">
      <c r="B84" s="89" t="s">
        <v>973</v>
      </c>
      <c r="C84" s="90"/>
      <c r="D84" s="90"/>
      <c r="E84" s="90"/>
      <c r="F84" s="90"/>
      <c r="G84" s="90"/>
      <c r="H84" s="90"/>
      <c r="I84" s="87"/>
      <c r="J84" s="88"/>
      <c r="K84" s="304">
        <v>0.05</v>
      </c>
      <c r="L84" s="858">
        <f>N78*K84</f>
        <v>246.74406676135357</v>
      </c>
      <c r="M84" s="859"/>
      <c r="N84" s="51"/>
    </row>
    <row r="85" spans="1:14" ht="15.75" thickBot="1">
      <c r="B85" s="91" t="s">
        <v>974</v>
      </c>
      <c r="C85" s="92"/>
      <c r="D85" s="92"/>
      <c r="E85" s="92"/>
      <c r="F85" s="92"/>
      <c r="G85" s="92"/>
      <c r="H85" s="92"/>
      <c r="I85" s="93"/>
      <c r="J85" s="94"/>
      <c r="K85" s="305">
        <v>0.05</v>
      </c>
      <c r="L85" s="860">
        <f>N78*K85</f>
        <v>246.74406676135357</v>
      </c>
      <c r="M85" s="861"/>
      <c r="N85" s="51"/>
    </row>
    <row r="86" spans="1:14" ht="15.75" thickBot="1">
      <c r="B86" s="824" t="s">
        <v>953</v>
      </c>
      <c r="C86" s="825"/>
      <c r="D86" s="825"/>
      <c r="E86" s="825"/>
      <c r="F86" s="825"/>
      <c r="G86" s="825"/>
      <c r="H86" s="825"/>
      <c r="I86" s="825"/>
      <c r="J86" s="825"/>
      <c r="K86" s="825"/>
      <c r="L86" s="825"/>
      <c r="M86" s="826"/>
      <c r="N86" s="52">
        <f>L83+L84+L85</f>
        <v>1480.4644005681216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6415.345735795192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86099.344636740789</v>
      </c>
      <c r="L36" s="270"/>
      <c r="M36" s="283">
        <v>275</v>
      </c>
      <c r="N36" s="272">
        <f>K36/M36</f>
        <v>313.08852595178467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83">
        <f>M36</f>
        <v>275</v>
      </c>
      <c r="N37" s="272">
        <f>K37/M37</f>
        <v>447.26541752918064</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71339.027406228925</v>
      </c>
      <c r="L38" s="270"/>
      <c r="M38" s="283">
        <v>275</v>
      </c>
      <c r="N38" s="272">
        <f>K38/M38</f>
        <v>259.41464511355974</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68264.319298621587</v>
      </c>
      <c r="L39" s="952">
        <v>275</v>
      </c>
      <c r="M39" s="953"/>
      <c r="N39" s="272">
        <f>K39/L39</f>
        <v>248.23388835862394</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1269.4716144241236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59516.638422810094</v>
      </c>
      <c r="N48" s="272">
        <f>K48*M48</f>
        <v>1487.9159605702525</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63078.147220440231</v>
      </c>
      <c r="N49" s="272">
        <f>K49*M49</f>
        <v>820.01591386572295</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1999.3004863836115</v>
      </c>
      <c r="N50" s="272">
        <f>K50*M50</f>
        <v>8477.0340622665135</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10784.965936702489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8">
        <f>VLOOKUP(A58,TRANSPORTE!A5:D117,4,FALSE)</f>
        <v>1310.8700129498243</v>
      </c>
      <c r="M58" s="829"/>
      <c r="N58" s="287">
        <f>K58*L58</f>
        <v>49.813060492093321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49.813060492093321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12251.164358716163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2450.2328717432329</v>
      </c>
      <c r="M83" s="859"/>
      <c r="N83" s="51"/>
    </row>
    <row r="84" spans="1:14">
      <c r="B84" s="89" t="s">
        <v>973</v>
      </c>
      <c r="C84" s="90"/>
      <c r="D84" s="90"/>
      <c r="E84" s="90"/>
      <c r="F84" s="90"/>
      <c r="G84" s="90"/>
      <c r="H84" s="90"/>
      <c r="I84" s="87"/>
      <c r="J84" s="88"/>
      <c r="K84" s="304">
        <v>0.05</v>
      </c>
      <c r="L84" s="858">
        <f>N78*K84</f>
        <v>612.55821793580822</v>
      </c>
      <c r="M84" s="859"/>
      <c r="N84" s="51"/>
    </row>
    <row r="85" spans="1:14" ht="15.75" thickBot="1">
      <c r="B85" s="91" t="s">
        <v>974</v>
      </c>
      <c r="C85" s="92"/>
      <c r="D85" s="92"/>
      <c r="E85" s="92"/>
      <c r="F85" s="92"/>
      <c r="G85" s="92"/>
      <c r="H85" s="92"/>
      <c r="I85" s="93"/>
      <c r="J85" s="94"/>
      <c r="K85" s="305">
        <v>0.05</v>
      </c>
      <c r="L85" s="860">
        <f>N78*K85</f>
        <v>612.55821793580822</v>
      </c>
      <c r="M85" s="861"/>
      <c r="N85" s="51"/>
    </row>
    <row r="86" spans="1:14" ht="15.75" thickBot="1">
      <c r="B86" s="824" t="s">
        <v>953</v>
      </c>
      <c r="C86" s="825"/>
      <c r="D86" s="825"/>
      <c r="E86" s="825"/>
      <c r="F86" s="825"/>
      <c r="G86" s="825"/>
      <c r="H86" s="825"/>
      <c r="I86" s="825"/>
      <c r="J86" s="825"/>
      <c r="K86" s="825"/>
      <c r="L86" s="825"/>
      <c r="M86" s="826"/>
      <c r="N86" s="52">
        <f>L83+L84+L85</f>
        <v>3675.3493076148488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15926.513666331011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86099.344636740789</v>
      </c>
      <c r="L36" s="270"/>
      <c r="M36" s="283">
        <v>275</v>
      </c>
      <c r="N36" s="272">
        <f>K36/M36</f>
        <v>313.08852595178467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83">
        <v>275</v>
      </c>
      <c r="N37" s="272">
        <f>K37/M37</f>
        <v>447.26541752918064</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71339.027406228925</v>
      </c>
      <c r="L38" s="270"/>
      <c r="M38" s="283">
        <v>275</v>
      </c>
      <c r="N38" s="272">
        <f>K38/M38</f>
        <v>259.41464511355974</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68264.319298621587</v>
      </c>
      <c r="L39" s="952">
        <v>275</v>
      </c>
      <c r="M39" s="953"/>
      <c r="N39" s="272">
        <f>K39/L39</f>
        <v>248.23388835862394</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1269.4716144241236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59516.638422810094</v>
      </c>
      <c r="N48" s="272">
        <f>K48*M48</f>
        <v>1130.8161300333918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63078.147220440231</v>
      </c>
      <c r="N49" s="272">
        <f>K49*M49</f>
        <v>630.78147220440235</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1999.3004863836115</v>
      </c>
      <c r="N50" s="272">
        <f>K50*M50</f>
        <v>6477.7335758829022</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8239.3311781206958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8">
        <f>VLOOKUP(A58,TRANSPORTE!A5:D117,4,FALSE)</f>
        <v>1310.8700129498243</v>
      </c>
      <c r="M58" s="829"/>
      <c r="N58" s="287">
        <f>K58*L58</f>
        <v>38.01523037554491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38.01523037554491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9693.7317700178228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1938.7463540035646</v>
      </c>
      <c r="M83" s="859"/>
      <c r="N83" s="51"/>
    </row>
    <row r="84" spans="1:14">
      <c r="B84" s="89" t="s">
        <v>973</v>
      </c>
      <c r="C84" s="90"/>
      <c r="D84" s="90"/>
      <c r="E84" s="90"/>
      <c r="F84" s="90"/>
      <c r="G84" s="90"/>
      <c r="H84" s="90"/>
      <c r="I84" s="87"/>
      <c r="J84" s="88"/>
      <c r="K84" s="304">
        <v>0.05</v>
      </c>
      <c r="L84" s="858">
        <f>N78*K84</f>
        <v>484.68658850089116</v>
      </c>
      <c r="M84" s="859"/>
      <c r="N84" s="51"/>
    </row>
    <row r="85" spans="1:14" ht="15.75" thickBot="1">
      <c r="B85" s="91" t="s">
        <v>974</v>
      </c>
      <c r="C85" s="92"/>
      <c r="D85" s="92"/>
      <c r="E85" s="92"/>
      <c r="F85" s="92"/>
      <c r="G85" s="92"/>
      <c r="H85" s="92"/>
      <c r="I85" s="93"/>
      <c r="J85" s="94"/>
      <c r="K85" s="305">
        <v>0.05</v>
      </c>
      <c r="L85" s="860">
        <f>N78*K85</f>
        <v>484.68658850089116</v>
      </c>
      <c r="M85" s="861"/>
      <c r="N85" s="51"/>
    </row>
    <row r="86" spans="1:14" ht="15.75" thickBot="1">
      <c r="B86" s="824" t="s">
        <v>953</v>
      </c>
      <c r="C86" s="825"/>
      <c r="D86" s="825"/>
      <c r="E86" s="825"/>
      <c r="F86" s="825"/>
      <c r="G86" s="825"/>
      <c r="H86" s="825"/>
      <c r="I86" s="825"/>
      <c r="J86" s="825"/>
      <c r="K86" s="825"/>
      <c r="L86" s="825"/>
      <c r="M86" s="826"/>
      <c r="N86" s="52">
        <f>L83+L84+L85</f>
        <v>2908.1195310053467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12601.851301023169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86099.344636740789</v>
      </c>
      <c r="L36" s="270"/>
      <c r="M36" s="271">
        <v>275</v>
      </c>
      <c r="N36" s="272">
        <f>K36/M36</f>
        <v>313.08852595178467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275</v>
      </c>
      <c r="N37" s="272">
        <f>K37/M37</f>
        <v>447.26541752918064</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71339.027406228925</v>
      </c>
      <c r="L38" s="270"/>
      <c r="M38" s="271">
        <v>275</v>
      </c>
      <c r="N38" s="272">
        <f>K38/M38</f>
        <v>259.41464511355974</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68264.319298621587</v>
      </c>
      <c r="L39" s="841">
        <v>275</v>
      </c>
      <c r="M39" s="842"/>
      <c r="N39" s="272">
        <f>K39/L39</f>
        <v>248.23388835862394</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1269.4716144241236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59516.638422810094</v>
      </c>
      <c r="N48" s="272">
        <f>K48*M48</f>
        <v>1487.9159605702525</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63078.147220440231</v>
      </c>
      <c r="N49" s="272">
        <f>K49*M49</f>
        <v>820.01591386572295</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2128.287614537393</v>
      </c>
      <c r="N50" s="272">
        <f>K50*M50</f>
        <v>9023.9394856385461</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11331.871360074521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8">
        <f>VLOOKUP(A58,TRANSPORTE!A5:D117,4,FALSE)</f>
        <v>1310.8700129498243</v>
      </c>
      <c r="M58" s="829"/>
      <c r="N58" s="287">
        <f>K58*L58</f>
        <v>49.813060492093321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49.813060492093321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12798.069782088196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2559.6139564176392</v>
      </c>
      <c r="M83" s="859"/>
      <c r="N83" s="51"/>
    </row>
    <row r="84" spans="1:14">
      <c r="B84" s="89" t="s">
        <v>973</v>
      </c>
      <c r="C84" s="90"/>
      <c r="D84" s="90"/>
      <c r="E84" s="90"/>
      <c r="F84" s="90"/>
      <c r="G84" s="90"/>
      <c r="H84" s="90"/>
      <c r="I84" s="87"/>
      <c r="J84" s="88"/>
      <c r="K84" s="304">
        <v>0.05</v>
      </c>
      <c r="L84" s="858">
        <f>N78*K84</f>
        <v>639.9034891044098</v>
      </c>
      <c r="M84" s="859"/>
      <c r="N84" s="51"/>
    </row>
    <row r="85" spans="1:14" ht="15.75" thickBot="1">
      <c r="B85" s="91" t="s">
        <v>974</v>
      </c>
      <c r="C85" s="92"/>
      <c r="D85" s="92"/>
      <c r="E85" s="92"/>
      <c r="F85" s="92"/>
      <c r="G85" s="92"/>
      <c r="H85" s="92"/>
      <c r="I85" s="93"/>
      <c r="J85" s="94"/>
      <c r="K85" s="305">
        <v>0.05</v>
      </c>
      <c r="L85" s="860">
        <f>N78*K85</f>
        <v>639.9034891044098</v>
      </c>
      <c r="M85" s="861"/>
      <c r="N85" s="51"/>
    </row>
    <row r="86" spans="1:14" ht="15.75" thickBot="1">
      <c r="B86" s="824" t="s">
        <v>953</v>
      </c>
      <c r="C86" s="825"/>
      <c r="D86" s="825"/>
      <c r="E86" s="825"/>
      <c r="F86" s="825"/>
      <c r="G86" s="825"/>
      <c r="H86" s="825"/>
      <c r="I86" s="825"/>
      <c r="J86" s="825"/>
      <c r="K86" s="825"/>
      <c r="L86" s="825"/>
      <c r="M86" s="826"/>
      <c r="N86" s="52">
        <f>L83+L84+L85</f>
        <v>3839.4209346264588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16637.490716714656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86099.344636740789</v>
      </c>
      <c r="L36" s="270"/>
      <c r="M36" s="271">
        <v>275</v>
      </c>
      <c r="N36" s="272">
        <f>K36/M36</f>
        <v>313.08852595178467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275</v>
      </c>
      <c r="N37" s="272">
        <f>K37/M37</f>
        <v>447.26541752918064</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71339.027406228925</v>
      </c>
      <c r="L38" s="270"/>
      <c r="M38" s="271">
        <v>275</v>
      </c>
      <c r="N38" s="272">
        <f>K38/M38</f>
        <v>259.41464511355974</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68264.319298621587</v>
      </c>
      <c r="L39" s="841">
        <v>275</v>
      </c>
      <c r="M39" s="842"/>
      <c r="N39" s="272">
        <f>K39/L39</f>
        <v>248.23388835862394</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1269.4716144241236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59516.638422810094</v>
      </c>
      <c r="N48" s="272">
        <f>K48*M48</f>
        <v>1130.8161300333918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63078.147220440231</v>
      </c>
      <c r="N49" s="272">
        <f>K49*M49</f>
        <v>630.78147220440235</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2128.287614537393</v>
      </c>
      <c r="N50" s="272">
        <f>K50*M50</f>
        <v>6895.651871101154</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8657.2494733389485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8">
        <f>VLOOKUP(A58,TRANSPORTE!A5:D117,4,FALSE)</f>
        <v>1310.8700129498243</v>
      </c>
      <c r="M58" s="829"/>
      <c r="N58" s="287">
        <f>K58*L58</f>
        <v>38.01523037554491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38.01523037554491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10111.650065236076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2022.3300130472153</v>
      </c>
      <c r="M83" s="859"/>
      <c r="N83" s="51"/>
    </row>
    <row r="84" spans="1:14">
      <c r="B84" s="89" t="s">
        <v>973</v>
      </c>
      <c r="C84" s="90"/>
      <c r="D84" s="90"/>
      <c r="E84" s="90"/>
      <c r="F84" s="90"/>
      <c r="G84" s="90"/>
      <c r="H84" s="90"/>
      <c r="I84" s="87"/>
      <c r="J84" s="88"/>
      <c r="K84" s="304">
        <v>0.05</v>
      </c>
      <c r="L84" s="858">
        <f>N78*K84</f>
        <v>505.58250326180382</v>
      </c>
      <c r="M84" s="859"/>
      <c r="N84" s="51"/>
    </row>
    <row r="85" spans="1:14" ht="15.75" thickBot="1">
      <c r="B85" s="91" t="s">
        <v>974</v>
      </c>
      <c r="C85" s="92"/>
      <c r="D85" s="92"/>
      <c r="E85" s="92"/>
      <c r="F85" s="92"/>
      <c r="G85" s="92"/>
      <c r="H85" s="92"/>
      <c r="I85" s="93"/>
      <c r="J85" s="94"/>
      <c r="K85" s="305">
        <v>0.05</v>
      </c>
      <c r="L85" s="860">
        <f>N78*K85</f>
        <v>505.58250326180382</v>
      </c>
      <c r="M85" s="861"/>
      <c r="N85" s="51"/>
    </row>
    <row r="86" spans="1:14" ht="15.75" thickBot="1">
      <c r="B86" s="824" t="s">
        <v>953</v>
      </c>
      <c r="C86" s="825"/>
      <c r="D86" s="825"/>
      <c r="E86" s="825"/>
      <c r="F86" s="825"/>
      <c r="G86" s="825"/>
      <c r="H86" s="825"/>
      <c r="I86" s="825"/>
      <c r="J86" s="825"/>
      <c r="K86" s="825"/>
      <c r="L86" s="825"/>
      <c r="M86" s="826"/>
      <c r="N86" s="52">
        <f>L83+L84+L85</f>
        <v>3033.4950195708234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13145.1450848069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86099.344636740789</v>
      </c>
      <c r="L36" s="270"/>
      <c r="M36" s="271">
        <v>418</v>
      </c>
      <c r="N36" s="272">
        <f>K36/M36</f>
        <v>205.97929338933204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418</v>
      </c>
      <c r="N37" s="272">
        <f>K37/M37</f>
        <v>294.25356416393464</v>
      </c>
    </row>
    <row r="38" spans="1:14">
      <c r="A38" t="s">
        <v>225</v>
      </c>
      <c r="B38" s="837" t="str">
        <f>VLOOKUP(A38,EQUIPOS!A8:D154,3,FALSE)</f>
        <v>Esparcidor de gravilla, Ancho de esparcimiento 3100mm, Velocidad de trabajo 10—20km2/h</v>
      </c>
      <c r="C38" s="838"/>
      <c r="D38" s="838"/>
      <c r="E38" s="838"/>
      <c r="F38" s="838"/>
      <c r="G38" s="838"/>
      <c r="H38" s="839"/>
      <c r="I38" s="267"/>
      <c r="J38" s="268"/>
      <c r="K38" s="269">
        <f>VLOOKUP(A38,EQUIPOS!A8:D165,4,FALSE)</f>
        <v>68264.319298621587</v>
      </c>
      <c r="L38" s="270"/>
      <c r="M38" s="271">
        <v>418</v>
      </c>
      <c r="N38" s="272">
        <f>K38/M38</f>
        <v>163.31176865698944</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0.96653780985169846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664.51116402010791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37937.390633465111</v>
      </c>
      <c r="N48" s="272">
        <f>K48*M48</f>
        <v>379.37390633465111</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1999.3004863836115</v>
      </c>
      <c r="N49" s="272">
        <f>K49*M49</f>
        <v>2499.1256079795144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2878.4995143141655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28">
        <f>VLOOKUP(A58,TRANSPORTE!A5:D117,4,FALSE)</f>
        <v>1310.8700129498243</v>
      </c>
      <c r="M58" s="829"/>
      <c r="N58" s="287">
        <f>K58*L58</f>
        <v>13.108700129498244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13.108700129498244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96.653780985169846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3652.7731594489414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730.55463188978831</v>
      </c>
      <c r="M83" s="859"/>
      <c r="N83" s="51"/>
    </row>
    <row r="84" spans="1:14">
      <c r="B84" s="89" t="s">
        <v>973</v>
      </c>
      <c r="C84" s="90"/>
      <c r="D84" s="90"/>
      <c r="E84" s="90"/>
      <c r="F84" s="90"/>
      <c r="G84" s="90"/>
      <c r="H84" s="90"/>
      <c r="I84" s="87"/>
      <c r="J84" s="88"/>
      <c r="K84" s="304">
        <v>0.05</v>
      </c>
      <c r="L84" s="858">
        <f>N78*K84</f>
        <v>182.63865797244708</v>
      </c>
      <c r="M84" s="859"/>
      <c r="N84" s="51"/>
    </row>
    <row r="85" spans="1:14" ht="15.75" thickBot="1">
      <c r="B85" s="91" t="s">
        <v>974</v>
      </c>
      <c r="C85" s="92"/>
      <c r="D85" s="92"/>
      <c r="E85" s="92"/>
      <c r="F85" s="92"/>
      <c r="G85" s="92"/>
      <c r="H85" s="92"/>
      <c r="I85" s="93"/>
      <c r="J85" s="94"/>
      <c r="K85" s="305">
        <v>0.05</v>
      </c>
      <c r="L85" s="860">
        <f>N78*K85</f>
        <v>182.63865797244708</v>
      </c>
      <c r="M85" s="861"/>
      <c r="N85" s="51"/>
    </row>
    <row r="86" spans="1:14" ht="15.75" thickBot="1">
      <c r="B86" s="824" t="s">
        <v>953</v>
      </c>
      <c r="C86" s="825"/>
      <c r="D86" s="825"/>
      <c r="E86" s="825"/>
      <c r="F86" s="825"/>
      <c r="G86" s="825"/>
      <c r="H86" s="825"/>
      <c r="I86" s="825"/>
      <c r="J86" s="825"/>
      <c r="K86" s="825"/>
      <c r="L86" s="825"/>
      <c r="M86" s="826"/>
      <c r="N86" s="52">
        <f>L83+L84+L85</f>
        <v>1095.8319478346825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4748.6051072836235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86099.344636740789</v>
      </c>
      <c r="L36" s="270"/>
      <c r="M36" s="271">
        <v>418</v>
      </c>
      <c r="N36" s="272">
        <f>K36/M36</f>
        <v>205.97929338933204</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418</v>
      </c>
      <c r="N37" s="272">
        <f>K37/M37</f>
        <v>294.25356416393464</v>
      </c>
    </row>
    <row r="38" spans="1:14">
      <c r="A38" t="s">
        <v>225</v>
      </c>
      <c r="B38" s="837" t="str">
        <f>VLOOKUP(A38,EQUIPOS!A8:D154,3,FALSE)</f>
        <v>Esparcidor de gravilla, Ancho de esparcimiento 3100mm, Velocidad de trabajo 10—20km2/h</v>
      </c>
      <c r="C38" s="838"/>
      <c r="D38" s="838"/>
      <c r="E38" s="838"/>
      <c r="F38" s="838"/>
      <c r="G38" s="838"/>
      <c r="H38" s="839"/>
      <c r="I38" s="267"/>
      <c r="J38" s="268"/>
      <c r="K38" s="269">
        <f>VLOOKUP(A38,EQUIPOS!A8:D165,4,FALSE)</f>
        <v>68264.319298621587</v>
      </c>
      <c r="L38" s="270"/>
      <c r="M38" s="271">
        <v>418</v>
      </c>
      <c r="N38" s="272">
        <f>K38/M38</f>
        <v>163.31176865698944</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0.96653780985169846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664.51116402010791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37937.390633465111</v>
      </c>
      <c r="N48" s="272">
        <f>K48*M48</f>
        <v>379.37390633465111</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1203.6876903758646</v>
      </c>
      <c r="N49" s="272">
        <f>K49*M49</f>
        <v>1504.6096129698308</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19"/>
      <c r="C52" s="820"/>
      <c r="D52" s="820"/>
      <c r="E52" s="820"/>
      <c r="F52" s="820"/>
      <c r="G52" s="820"/>
      <c r="H52" s="820"/>
      <c r="I52" s="821"/>
      <c r="J52" s="42"/>
      <c r="K52" s="44"/>
      <c r="L52" s="822"/>
      <c r="M52" s="823"/>
      <c r="N52" s="45"/>
    </row>
    <row r="53" spans="1:72" ht="15.75" thickBot="1">
      <c r="B53" s="824" t="s">
        <v>953</v>
      </c>
      <c r="C53" s="825"/>
      <c r="D53" s="825"/>
      <c r="E53" s="825"/>
      <c r="F53" s="825"/>
      <c r="G53" s="825"/>
      <c r="H53" s="825"/>
      <c r="I53" s="825"/>
      <c r="J53" s="825"/>
      <c r="K53" s="825"/>
      <c r="L53" s="825"/>
      <c r="M53" s="826"/>
      <c r="N53" s="394">
        <f>SUM(N48:N52)</f>
        <v>1883.9835193044819</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27" t="s">
        <v>961</v>
      </c>
      <c r="M57" s="800"/>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28">
        <f>VLOOKUP(A58,TRANSPORTE!A5:D117,4,FALSE)</f>
        <v>1310.8700129498243</v>
      </c>
      <c r="M58" s="829"/>
      <c r="N58" s="287">
        <f>K58*L58</f>
        <v>13.108700129498244</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3"/>
      <c r="M63" s="814"/>
      <c r="N63" s="127"/>
    </row>
    <row r="64" spans="1:72" ht="15.75" thickBot="1">
      <c r="B64" s="830" t="s">
        <v>953</v>
      </c>
      <c r="C64" s="831"/>
      <c r="D64" s="831"/>
      <c r="E64" s="831"/>
      <c r="F64" s="831"/>
      <c r="G64" s="831"/>
      <c r="H64" s="831"/>
      <c r="I64" s="831"/>
      <c r="J64" s="831"/>
      <c r="K64" s="831"/>
      <c r="L64" s="831"/>
      <c r="M64" s="832"/>
      <c r="N64" s="104">
        <f>N58+N59+N60+N61+N62</f>
        <v>13.108700129498244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96.653780985169846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2658.2571644392578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531.65143288785157</v>
      </c>
      <c r="M83" s="859"/>
      <c r="N83" s="51"/>
    </row>
    <row r="84" spans="1:14">
      <c r="B84" s="89" t="s">
        <v>973</v>
      </c>
      <c r="C84" s="90"/>
      <c r="D84" s="90"/>
      <c r="E84" s="90"/>
      <c r="F84" s="90"/>
      <c r="G84" s="90"/>
      <c r="H84" s="90"/>
      <c r="I84" s="87"/>
      <c r="J84" s="88"/>
      <c r="K84" s="304">
        <v>0.05</v>
      </c>
      <c r="L84" s="858">
        <f>N78*K84</f>
        <v>132.91285822196289</v>
      </c>
      <c r="M84" s="859"/>
      <c r="N84" s="51"/>
    </row>
    <row r="85" spans="1:14" ht="15.75" thickBot="1">
      <c r="B85" s="91" t="s">
        <v>974</v>
      </c>
      <c r="C85" s="92"/>
      <c r="D85" s="92"/>
      <c r="E85" s="92"/>
      <c r="F85" s="92"/>
      <c r="G85" s="92"/>
      <c r="H85" s="92"/>
      <c r="I85" s="93"/>
      <c r="J85" s="94"/>
      <c r="K85" s="305">
        <v>0.05</v>
      </c>
      <c r="L85" s="860">
        <f>N78*K85</f>
        <v>132.91285822196289</v>
      </c>
      <c r="M85" s="861"/>
      <c r="N85" s="51"/>
    </row>
    <row r="86" spans="1:14" ht="15.75" thickBot="1">
      <c r="B86" s="824" t="s">
        <v>953</v>
      </c>
      <c r="C86" s="825"/>
      <c r="D86" s="825"/>
      <c r="E86" s="825"/>
      <c r="F86" s="825"/>
      <c r="G86" s="825"/>
      <c r="H86" s="825"/>
      <c r="I86" s="825"/>
      <c r="J86" s="825"/>
      <c r="K86" s="825"/>
      <c r="L86" s="825"/>
      <c r="M86" s="826"/>
      <c r="N86" s="52">
        <f>L83+L84+L85</f>
        <v>797.47714933177735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3455.734313771035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116848.57360530998</v>
      </c>
      <c r="L36" s="270"/>
      <c r="M36" s="271">
        <v>600</v>
      </c>
      <c r="N36" s="272">
        <f>K36/M36</f>
        <v>194.74762267551662</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71339.027406228925</v>
      </c>
      <c r="L37" s="270"/>
      <c r="M37" s="271">
        <v>600</v>
      </c>
      <c r="N37" s="272">
        <f>K37/M37</f>
        <v>118.89837901038155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314.31935636009484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74928.258310736826</v>
      </c>
      <c r="N48" s="272">
        <f>K48*M48</f>
        <v>936.60322888421035</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1741.3262300760489</v>
      </c>
      <c r="N49" s="272">
        <f>K49*M49</f>
        <v>2546.6896114862216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3483.2928403704318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8">
        <f>VLOOKUP(A58,TRANSPORTE!A5:D117,4,FALSE)</f>
        <v>1310.8700129498243</v>
      </c>
      <c r="M58" s="829"/>
      <c r="N58" s="287">
        <f>K58*L58</f>
        <v>16.385875161872804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16.385875161872804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3881.3335393120678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776.26670786241357</v>
      </c>
      <c r="M83" s="859"/>
      <c r="N83" s="51"/>
    </row>
    <row r="84" spans="1:14">
      <c r="B84" s="89" t="s">
        <v>973</v>
      </c>
      <c r="C84" s="90"/>
      <c r="D84" s="90"/>
      <c r="E84" s="90"/>
      <c r="F84" s="90"/>
      <c r="G84" s="90"/>
      <c r="H84" s="90"/>
      <c r="I84" s="87"/>
      <c r="J84" s="88"/>
      <c r="K84" s="304">
        <v>0.05</v>
      </c>
      <c r="L84" s="858">
        <f>N78*K84</f>
        <v>194.06667696560339</v>
      </c>
      <c r="M84" s="859"/>
      <c r="N84" s="51"/>
    </row>
    <row r="85" spans="1:14" ht="15.75" thickBot="1">
      <c r="B85" s="91" t="s">
        <v>974</v>
      </c>
      <c r="C85" s="92"/>
      <c r="D85" s="92"/>
      <c r="E85" s="92"/>
      <c r="F85" s="92"/>
      <c r="G85" s="92"/>
      <c r="H85" s="92"/>
      <c r="I85" s="93"/>
      <c r="J85" s="94"/>
      <c r="K85" s="305">
        <v>0.05</v>
      </c>
      <c r="L85" s="860">
        <f>N78*K85</f>
        <v>194.06667696560339</v>
      </c>
      <c r="M85" s="861"/>
      <c r="N85" s="51"/>
    </row>
    <row r="86" spans="1:14" ht="15.75" thickBot="1">
      <c r="B86" s="824" t="s">
        <v>953</v>
      </c>
      <c r="C86" s="825"/>
      <c r="D86" s="825"/>
      <c r="E86" s="825"/>
      <c r="F86" s="825"/>
      <c r="G86" s="825"/>
      <c r="H86" s="825"/>
      <c r="I86" s="825"/>
      <c r="J86" s="825"/>
      <c r="K86" s="825"/>
      <c r="L86" s="825"/>
      <c r="M86" s="826"/>
      <c r="N86" s="52">
        <f>L83+L84+L85</f>
        <v>1164.4000617936204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5045.7336011056886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116848.57360530998</v>
      </c>
      <c r="L36" s="270"/>
      <c r="M36" s="271">
        <v>600</v>
      </c>
      <c r="N36" s="272">
        <f>K36/M36</f>
        <v>194.74762267551662</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71339.027406228925</v>
      </c>
      <c r="L37" s="270"/>
      <c r="M37" s="271">
        <v>600</v>
      </c>
      <c r="N37" s="272">
        <f>K37/M37</f>
        <v>118.89837901038155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314.31935636009484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57229.926739646959</v>
      </c>
      <c r="N48" s="272">
        <f>K48*M48</f>
        <v>543.68430402664615</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1741.3262300760489</v>
      </c>
      <c r="N49" s="272">
        <f>K49*M49</f>
        <v>2456.5759790797861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3000.2602831064323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8">
        <f>VLOOKUP(A58,TRANSPORTE!A5:D117,4,FALSE)</f>
        <v>1310.8700129498243</v>
      </c>
      <c r="M58" s="829"/>
      <c r="N58" s="287">
        <f>K58*L58</f>
        <v>12.45326512302333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12.45326512302333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3394.368372009219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678.8736744018438</v>
      </c>
      <c r="M83" s="859"/>
      <c r="N83" s="51"/>
    </row>
    <row r="84" spans="1:14">
      <c r="B84" s="89" t="s">
        <v>973</v>
      </c>
      <c r="C84" s="90"/>
      <c r="D84" s="90"/>
      <c r="E84" s="90"/>
      <c r="F84" s="90"/>
      <c r="G84" s="90"/>
      <c r="H84" s="90"/>
      <c r="I84" s="87"/>
      <c r="J84" s="88"/>
      <c r="K84" s="304">
        <v>0.05</v>
      </c>
      <c r="L84" s="858">
        <f>N78*K84</f>
        <v>169.71841860046095</v>
      </c>
      <c r="M84" s="859"/>
      <c r="N84" s="51"/>
    </row>
    <row r="85" spans="1:14" ht="15.75" thickBot="1">
      <c r="B85" s="91" t="s">
        <v>974</v>
      </c>
      <c r="C85" s="92"/>
      <c r="D85" s="92"/>
      <c r="E85" s="92"/>
      <c r="F85" s="92"/>
      <c r="G85" s="92"/>
      <c r="H85" s="92"/>
      <c r="I85" s="93"/>
      <c r="J85" s="94"/>
      <c r="K85" s="305">
        <v>0.05</v>
      </c>
      <c r="L85" s="860">
        <f>N78*K85</f>
        <v>169.71841860046095</v>
      </c>
      <c r="M85" s="861"/>
      <c r="N85" s="51"/>
    </row>
    <row r="86" spans="1:14" ht="15.75" thickBot="1">
      <c r="B86" s="824" t="s">
        <v>953</v>
      </c>
      <c r="C86" s="825"/>
      <c r="D86" s="825"/>
      <c r="E86" s="825"/>
      <c r="F86" s="825"/>
      <c r="G86" s="825"/>
      <c r="H86" s="825"/>
      <c r="I86" s="825"/>
      <c r="J86" s="825"/>
      <c r="K86" s="825"/>
      <c r="L86" s="825"/>
      <c r="M86" s="826"/>
      <c r="N86" s="52">
        <f>L83+L84+L85</f>
        <v>1018.3105116027657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4412.6788836119849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116848.57360530998</v>
      </c>
      <c r="L36" s="270"/>
      <c r="M36" s="271">
        <v>600</v>
      </c>
      <c r="N36" s="272">
        <f>K36/M36</f>
        <v>194.74762267551662</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71339.027406228925</v>
      </c>
      <c r="L37" s="270"/>
      <c r="M37" s="271">
        <v>600</v>
      </c>
      <c r="N37" s="272">
        <f>K37/M37</f>
        <v>118.89837901038155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314.31935636009484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74928.258310736826</v>
      </c>
      <c r="N48" s="272">
        <f>K48*M48</f>
        <v>711.8184539519998</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1741.3262300760489</v>
      </c>
      <c r="N49" s="272">
        <f>K49*M49</f>
        <v>2977.6678534300436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3689.4863073820434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28">
        <f>VLOOKUP(A59,TRANSPORTE!A5:D117,4,FALSE)</f>
        <v>1310.8700129498243</v>
      </c>
      <c r="M59" s="829"/>
      <c r="N59" s="287">
        <f>K59*L59</f>
        <v>12.45326512302333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12.45326512302333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4083.5943962848301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816.71887925696603</v>
      </c>
      <c r="M83" s="859"/>
      <c r="N83" s="51"/>
    </row>
    <row r="84" spans="1:14">
      <c r="B84" s="89" t="s">
        <v>973</v>
      </c>
      <c r="C84" s="90"/>
      <c r="D84" s="90"/>
      <c r="E84" s="90"/>
      <c r="F84" s="90"/>
      <c r="G84" s="90"/>
      <c r="H84" s="90"/>
      <c r="I84" s="87"/>
      <c r="J84" s="88"/>
      <c r="K84" s="304">
        <v>0.05</v>
      </c>
      <c r="L84" s="858">
        <f>N78*K84</f>
        <v>204.17971981424151</v>
      </c>
      <c r="M84" s="859"/>
      <c r="N84" s="51"/>
    </row>
    <row r="85" spans="1:14" ht="15.75" thickBot="1">
      <c r="B85" s="91" t="s">
        <v>974</v>
      </c>
      <c r="C85" s="92"/>
      <c r="D85" s="92"/>
      <c r="E85" s="92"/>
      <c r="F85" s="92"/>
      <c r="G85" s="92"/>
      <c r="H85" s="92"/>
      <c r="I85" s="93"/>
      <c r="J85" s="94"/>
      <c r="K85" s="305">
        <v>0.05</v>
      </c>
      <c r="L85" s="860">
        <f>N78*K85</f>
        <v>204.17971981424151</v>
      </c>
      <c r="M85" s="861"/>
      <c r="N85" s="51"/>
    </row>
    <row r="86" spans="1:14" ht="15.75" thickBot="1">
      <c r="B86" s="824" t="s">
        <v>953</v>
      </c>
      <c r="C86" s="825"/>
      <c r="D86" s="825"/>
      <c r="E86" s="825"/>
      <c r="F86" s="825"/>
      <c r="G86" s="825"/>
      <c r="H86" s="825"/>
      <c r="I86" s="825"/>
      <c r="J86" s="825"/>
      <c r="K86" s="825"/>
      <c r="L86" s="825"/>
      <c r="M86" s="826"/>
      <c r="N86" s="52">
        <f>L83+L84+L85</f>
        <v>1225.0783188854491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5308.6727151702789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116848.57360530998</v>
      </c>
      <c r="L36" s="270"/>
      <c r="M36" s="271">
        <v>600</v>
      </c>
      <c r="N36" s="272">
        <f>K36/M36</f>
        <v>194.74762267551662</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71339.027406228925</v>
      </c>
      <c r="L37" s="270"/>
      <c r="M37" s="271">
        <v>600</v>
      </c>
      <c r="N37" s="272">
        <f>K37/M37</f>
        <v>118.89837901038155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314.31935636009484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74928.258310736826</v>
      </c>
      <c r="N48" s="272">
        <f>K48*M48</f>
        <v>355.9092269759999</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1741.3262300760489</v>
      </c>
      <c r="N49" s="272">
        <f>K49*M49</f>
        <v>1861.0424083937771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2216.9516353697773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8">
        <f>VLOOKUP(A58,TRANSPORTE!A5:D117,4,FALSE)</f>
        <v>1310.8700129498243</v>
      </c>
      <c r="M58" s="829"/>
      <c r="N58" s="287">
        <f>K58*L58</f>
        <v>6.2266325615116651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6.2266325615116651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2604.833091711052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520.96661834221038</v>
      </c>
      <c r="M83" s="859"/>
      <c r="N83" s="51"/>
    </row>
    <row r="84" spans="1:14">
      <c r="B84" s="89" t="s">
        <v>973</v>
      </c>
      <c r="C84" s="90"/>
      <c r="D84" s="90"/>
      <c r="E84" s="90"/>
      <c r="F84" s="90"/>
      <c r="G84" s="90"/>
      <c r="H84" s="90"/>
      <c r="I84" s="87"/>
      <c r="J84" s="88"/>
      <c r="K84" s="304">
        <v>0.05</v>
      </c>
      <c r="L84" s="858">
        <f>N78*K84</f>
        <v>130.2416545855526</v>
      </c>
      <c r="M84" s="859"/>
      <c r="N84" s="51"/>
    </row>
    <row r="85" spans="1:14" ht="15.75" thickBot="1">
      <c r="B85" s="91" t="s">
        <v>974</v>
      </c>
      <c r="C85" s="92"/>
      <c r="D85" s="92"/>
      <c r="E85" s="92"/>
      <c r="F85" s="92"/>
      <c r="G85" s="92"/>
      <c r="H85" s="92"/>
      <c r="I85" s="93"/>
      <c r="J85" s="94"/>
      <c r="K85" s="305">
        <v>0.05</v>
      </c>
      <c r="L85" s="860">
        <f>N78*K85</f>
        <v>130.2416545855526</v>
      </c>
      <c r="M85" s="861"/>
      <c r="N85" s="51"/>
    </row>
    <row r="86" spans="1:14" ht="15.75" thickBot="1">
      <c r="B86" s="824" t="s">
        <v>953</v>
      </c>
      <c r="C86" s="825"/>
      <c r="D86" s="825"/>
      <c r="E86" s="825"/>
      <c r="F86" s="825"/>
      <c r="G86" s="825"/>
      <c r="H86" s="825"/>
      <c r="I86" s="825"/>
      <c r="J86" s="825"/>
      <c r="K86" s="825"/>
      <c r="L86" s="825"/>
      <c r="M86" s="826"/>
      <c r="N86" s="52">
        <f>L83+L84+L85</f>
        <v>781.44992751331563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3386.2830192243678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116848.57360530998</v>
      </c>
      <c r="L36" s="270"/>
      <c r="M36" s="271">
        <v>600</v>
      </c>
      <c r="N36" s="272">
        <f>K36/M36</f>
        <v>194.74762267551662</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71339.027406228925</v>
      </c>
      <c r="L37" s="270"/>
      <c r="M37" s="271">
        <v>600</v>
      </c>
      <c r="N37" s="272">
        <f>K37/M37</f>
        <v>118.89837901038155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314.31935636009484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74928.258310736826</v>
      </c>
      <c r="N48" s="272">
        <f>K48*M48</f>
        <v>936.60322888421035</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1805.8197941529395</v>
      </c>
      <c r="N49" s="272">
        <f>K49*M49</f>
        <v>2641.0114489486741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3577.6146778328844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8">
        <f>VLOOKUP(A58,TRANSPORTE!A5:D117,4,FALSE)</f>
        <v>1310.8700129498243</v>
      </c>
      <c r="M58" s="829"/>
      <c r="N58" s="287">
        <f>K58*L58</f>
        <v>16.385875161872804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16.385875161872804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3975.6553767745204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795.13107535490417</v>
      </c>
      <c r="M83" s="859"/>
      <c r="N83" s="51"/>
    </row>
    <row r="84" spans="1:14">
      <c r="B84" s="89" t="s">
        <v>973</v>
      </c>
      <c r="C84" s="90"/>
      <c r="D84" s="90"/>
      <c r="E84" s="90"/>
      <c r="F84" s="90"/>
      <c r="G84" s="90"/>
      <c r="H84" s="90"/>
      <c r="I84" s="87"/>
      <c r="J84" s="88"/>
      <c r="K84" s="304">
        <v>0.05</v>
      </c>
      <c r="L84" s="858">
        <f>N78*K84</f>
        <v>198.78276883872604</v>
      </c>
      <c r="M84" s="859"/>
      <c r="N84" s="51"/>
    </row>
    <row r="85" spans="1:14" ht="15.75" thickBot="1">
      <c r="B85" s="91" t="s">
        <v>974</v>
      </c>
      <c r="C85" s="92"/>
      <c r="D85" s="92"/>
      <c r="E85" s="92"/>
      <c r="F85" s="92"/>
      <c r="G85" s="92"/>
      <c r="H85" s="92"/>
      <c r="I85" s="93"/>
      <c r="J85" s="94"/>
      <c r="K85" s="305">
        <v>0.05</v>
      </c>
      <c r="L85" s="860">
        <f>N78*K85</f>
        <v>198.78276883872604</v>
      </c>
      <c r="M85" s="861"/>
      <c r="N85" s="51"/>
    </row>
    <row r="86" spans="1:14" ht="15.75" thickBot="1">
      <c r="B86" s="824" t="s">
        <v>953</v>
      </c>
      <c r="C86" s="825"/>
      <c r="D86" s="825"/>
      <c r="E86" s="825"/>
      <c r="F86" s="825"/>
      <c r="G86" s="825"/>
      <c r="H86" s="825"/>
      <c r="I86" s="825"/>
      <c r="J86" s="825"/>
      <c r="K86" s="825"/>
      <c r="L86" s="825"/>
      <c r="M86" s="826"/>
      <c r="N86" s="52">
        <f>L83+L84+L85</f>
        <v>1192.6966130323563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5168.3519898068771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116848.57360530998</v>
      </c>
      <c r="L36" s="270"/>
      <c r="M36" s="271">
        <v>600</v>
      </c>
      <c r="N36" s="272">
        <f>K36/M36</f>
        <v>194.74762267551662</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71339.027406228925</v>
      </c>
      <c r="L37" s="270"/>
      <c r="M37" s="271">
        <v>600</v>
      </c>
      <c r="N37" s="272">
        <f>K37/M37</f>
        <v>118.89837901038155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314.31935636009484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57229.926739646959</v>
      </c>
      <c r="N48" s="272">
        <f>K48*M48</f>
        <v>543.68430402664615</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1805.8197941529395</v>
      </c>
      <c r="N49" s="272">
        <f>K49*M49</f>
        <v>2547.5602746012592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3091.2445786279054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8">
        <f>VLOOKUP(A58,TRANSPORTE!A5:D117,4,FALSE)</f>
        <v>1310.8700129498243</v>
      </c>
      <c r="M58" s="829"/>
      <c r="N58" s="287">
        <f>K58*L58</f>
        <v>12.45326512302333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12.45326512302333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3485.3526675306921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697.07053350613842</v>
      </c>
      <c r="M83" s="859"/>
      <c r="N83" s="51"/>
    </row>
    <row r="84" spans="1:14">
      <c r="B84" s="89" t="s">
        <v>973</v>
      </c>
      <c r="C84" s="90"/>
      <c r="D84" s="90"/>
      <c r="E84" s="90"/>
      <c r="F84" s="90"/>
      <c r="G84" s="90"/>
      <c r="H84" s="90"/>
      <c r="I84" s="87"/>
      <c r="J84" s="88"/>
      <c r="K84" s="304">
        <v>0.05</v>
      </c>
      <c r="L84" s="858">
        <f>N78*K84</f>
        <v>174.2676333765346</v>
      </c>
      <c r="M84" s="859"/>
      <c r="N84" s="51"/>
    </row>
    <row r="85" spans="1:14" ht="15.75" thickBot="1">
      <c r="B85" s="91" t="s">
        <v>974</v>
      </c>
      <c r="C85" s="92"/>
      <c r="D85" s="92"/>
      <c r="E85" s="92"/>
      <c r="F85" s="92"/>
      <c r="G85" s="92"/>
      <c r="H85" s="92"/>
      <c r="I85" s="93"/>
      <c r="J85" s="94"/>
      <c r="K85" s="305">
        <v>0.05</v>
      </c>
      <c r="L85" s="860">
        <f>N78*K85</f>
        <v>174.2676333765346</v>
      </c>
      <c r="M85" s="861"/>
      <c r="N85" s="51"/>
    </row>
    <row r="86" spans="1:14" ht="15.75" thickBot="1">
      <c r="B86" s="824" t="s">
        <v>953</v>
      </c>
      <c r="C86" s="825"/>
      <c r="D86" s="825"/>
      <c r="E86" s="825"/>
      <c r="F86" s="825"/>
      <c r="G86" s="825"/>
      <c r="H86" s="825"/>
      <c r="I86" s="825"/>
      <c r="J86" s="825"/>
      <c r="K86" s="825"/>
      <c r="L86" s="825"/>
      <c r="M86" s="826"/>
      <c r="N86" s="52">
        <f>L83+L84+L85</f>
        <v>1045.6058002592076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4530.9584677899002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116848.57360530998</v>
      </c>
      <c r="L36" s="270"/>
      <c r="M36" s="271">
        <v>600</v>
      </c>
      <c r="N36" s="272">
        <f>K36/M36</f>
        <v>194.74762267551662</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71339.027406228925</v>
      </c>
      <c r="L37" s="270"/>
      <c r="M37" s="271">
        <v>600</v>
      </c>
      <c r="N37" s="272">
        <f>K37/M37</f>
        <v>118.89837901038155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314.31935636009484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74928.258310736826</v>
      </c>
      <c r="N48" s="272">
        <f>K48*M48</f>
        <v>711.8184539519998</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1805.8197941529395</v>
      </c>
      <c r="N49" s="272">
        <f>K49*M49</f>
        <v>3087.9518480015263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3799.7703019535261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28">
        <f>VLOOKUP(A58,TRANSPORTE!A5:D117,4,FALSE)</f>
        <v>1310.8700129498243</v>
      </c>
      <c r="M58" s="829"/>
      <c r="N58" s="287">
        <f>K58*L58</f>
        <v>12.45326512302333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12.45326512302333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4193.8783908563119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838.77567817126237</v>
      </c>
      <c r="M83" s="859"/>
      <c r="N83" s="51"/>
    </row>
    <row r="84" spans="1:14">
      <c r="B84" s="89" t="s">
        <v>973</v>
      </c>
      <c r="C84" s="90"/>
      <c r="D84" s="90"/>
      <c r="E84" s="90"/>
      <c r="F84" s="90"/>
      <c r="G84" s="90"/>
      <c r="H84" s="90"/>
      <c r="I84" s="87"/>
      <c r="J84" s="88"/>
      <c r="K84" s="304">
        <v>0.05</v>
      </c>
      <c r="L84" s="858">
        <f>N78*K84</f>
        <v>209.69391954281559</v>
      </c>
      <c r="M84" s="859"/>
      <c r="N84" s="51"/>
    </row>
    <row r="85" spans="1:14" ht="15.75" thickBot="1">
      <c r="B85" s="91" t="s">
        <v>974</v>
      </c>
      <c r="C85" s="92"/>
      <c r="D85" s="92"/>
      <c r="E85" s="92"/>
      <c r="F85" s="92"/>
      <c r="G85" s="92"/>
      <c r="H85" s="92"/>
      <c r="I85" s="93"/>
      <c r="J85" s="94"/>
      <c r="K85" s="305">
        <v>0.05</v>
      </c>
      <c r="L85" s="860">
        <f>N78*K85</f>
        <v>209.69391954281559</v>
      </c>
      <c r="M85" s="861"/>
      <c r="N85" s="51"/>
    </row>
    <row r="86" spans="1:14" ht="15.75" thickBot="1">
      <c r="B86" s="824" t="s">
        <v>953</v>
      </c>
      <c r="C86" s="825"/>
      <c r="D86" s="825"/>
      <c r="E86" s="825"/>
      <c r="F86" s="825"/>
      <c r="G86" s="825"/>
      <c r="H86" s="825"/>
      <c r="I86" s="825"/>
      <c r="J86" s="825"/>
      <c r="K86" s="825"/>
      <c r="L86" s="825"/>
      <c r="M86" s="826"/>
      <c r="N86" s="52">
        <f>L83+L84+L85</f>
        <v>1258.1635172568936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5452.0419081132059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116848.57360530998</v>
      </c>
      <c r="L36" s="270"/>
      <c r="M36" s="271">
        <v>600</v>
      </c>
      <c r="N36" s="272">
        <f>K36/M36</f>
        <v>194.74762267551662</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71339.027406228925</v>
      </c>
      <c r="L37" s="270"/>
      <c r="M37" s="271">
        <v>600</v>
      </c>
      <c r="N37" s="272">
        <f>K37/M37</f>
        <v>118.89837901038155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314.31935636009484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74928.258310736826</v>
      </c>
      <c r="N48" s="272">
        <f>K48*M48</f>
        <v>355.9092269759999</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1805.8197941529395</v>
      </c>
      <c r="N49" s="272">
        <f>K49*M49</f>
        <v>1929.9699050009538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2285.8791319769534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8">
        <f>VLOOKUP(A58,TRANSPORTE!A5:D117,4,FALSE)</f>
        <v>1310.8700129498243</v>
      </c>
      <c r="M58" s="829"/>
      <c r="N58" s="287">
        <f>K58*L58</f>
        <v>6.2266325615116651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6.2266325615116651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2673.7605883182282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534.75211766364566</v>
      </c>
      <c r="M83" s="859"/>
      <c r="N83" s="51"/>
    </row>
    <row r="84" spans="1:14">
      <c r="B84" s="89" t="s">
        <v>973</v>
      </c>
      <c r="C84" s="90"/>
      <c r="D84" s="90"/>
      <c r="E84" s="90"/>
      <c r="F84" s="90"/>
      <c r="G84" s="90"/>
      <c r="H84" s="90"/>
      <c r="I84" s="87"/>
      <c r="J84" s="88"/>
      <c r="K84" s="304">
        <v>0.05</v>
      </c>
      <c r="L84" s="858">
        <f>N78*K84</f>
        <v>133.68802941591142</v>
      </c>
      <c r="M84" s="859"/>
      <c r="N84" s="51"/>
    </row>
    <row r="85" spans="1:14" ht="15.75" thickBot="1">
      <c r="B85" s="91" t="s">
        <v>974</v>
      </c>
      <c r="C85" s="92"/>
      <c r="D85" s="92"/>
      <c r="E85" s="92"/>
      <c r="F85" s="92"/>
      <c r="G85" s="92"/>
      <c r="H85" s="92"/>
      <c r="I85" s="93"/>
      <c r="J85" s="94"/>
      <c r="K85" s="305">
        <v>0.05</v>
      </c>
      <c r="L85" s="860">
        <f>N78*K85</f>
        <v>133.68802941591142</v>
      </c>
      <c r="M85" s="861"/>
      <c r="N85" s="51"/>
    </row>
    <row r="86" spans="1:14" ht="15.75" thickBot="1">
      <c r="B86" s="824" t="s">
        <v>953</v>
      </c>
      <c r="C86" s="825"/>
      <c r="D86" s="825"/>
      <c r="E86" s="825"/>
      <c r="F86" s="825"/>
      <c r="G86" s="825"/>
      <c r="H86" s="825"/>
      <c r="I86" s="825"/>
      <c r="J86" s="825"/>
      <c r="K86" s="825"/>
      <c r="L86" s="825"/>
      <c r="M86" s="826"/>
      <c r="N86" s="52">
        <f>L83+L84+L85</f>
        <v>802.12817649546844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3475.8887648136965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290</v>
      </c>
      <c r="B37" s="837" t="str">
        <f>VLOOKUP(A37,EQUIPOS!A7:D154,3,FALSE)</f>
        <v>Planta trituradora</v>
      </c>
      <c r="C37" s="838"/>
      <c r="D37" s="838"/>
      <c r="E37" s="838"/>
      <c r="F37" s="838"/>
      <c r="G37" s="838"/>
      <c r="H37" s="839"/>
      <c r="I37" s="267"/>
      <c r="J37" s="268"/>
      <c r="K37" s="269">
        <f>VLOOKUP(A37,EQUIPOS!A7:D164,4,FALSE)</f>
        <v>442794.4816678855</v>
      </c>
      <c r="L37" s="270"/>
      <c r="M37" s="271">
        <v>30</v>
      </c>
      <c r="N37" s="272">
        <f t="shared" ref="N37:N43" si="0">K37/M37</f>
        <v>14759.816055596184</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91752.597685446715</v>
      </c>
      <c r="L38" s="270"/>
      <c r="M38" s="271">
        <v>9</v>
      </c>
      <c r="N38" s="272">
        <f t="shared" si="0"/>
        <v>10194.733076160746</v>
      </c>
    </row>
    <row r="39" spans="1:14">
      <c r="A39" t="s">
        <v>173</v>
      </c>
      <c r="B39" s="837" t="str">
        <f>VLOOKUP(A39,EQUIPOS!A9:D154,3,FALSE)</f>
        <v>Compactador neumático de Potencia 70 HP, peso de 13 ton</v>
      </c>
      <c r="C39" s="838"/>
      <c r="D39" s="838"/>
      <c r="E39" s="838"/>
      <c r="F39" s="838"/>
      <c r="G39" s="838"/>
      <c r="H39" s="839"/>
      <c r="I39" s="267"/>
      <c r="J39" s="268"/>
      <c r="K39" s="269">
        <f>VLOOKUP(A39,EQUIPOS!A9:D166,4,FALSE)</f>
        <v>122997.98982052467</v>
      </c>
      <c r="L39" s="270"/>
      <c r="M39" s="271">
        <v>9</v>
      </c>
      <c r="N39" s="272">
        <f t="shared" si="0"/>
        <v>13666.44331339163</v>
      </c>
    </row>
    <row r="40" spans="1:14">
      <c r="A40" t="s">
        <v>286</v>
      </c>
      <c r="B40" s="837" t="str">
        <f>VLOOKUP(A40,EQUIPOS!A10:D154,3,FALSE)</f>
        <v>Planta de asfalto en frio</v>
      </c>
      <c r="C40" s="838"/>
      <c r="D40" s="838"/>
      <c r="E40" s="838"/>
      <c r="F40" s="838"/>
      <c r="G40" s="838"/>
      <c r="H40" s="839"/>
      <c r="I40" s="267"/>
      <c r="J40" s="268"/>
      <c r="K40" s="269">
        <f>VLOOKUP(A40,EQUIPOS!A10:D167,4,FALSE)</f>
        <v>221397.24083394275</v>
      </c>
      <c r="L40" s="270"/>
      <c r="M40" s="271">
        <v>9</v>
      </c>
      <c r="N40" s="272">
        <f t="shared" si="0"/>
        <v>24599.693425993639</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9</v>
      </c>
      <c r="N42" s="272">
        <f t="shared" si="0"/>
        <v>23233.037161918386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9</v>
      </c>
      <c r="N43" s="272">
        <f t="shared" si="0"/>
        <v>9566.5938485267543</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N77*M46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107447.07750588952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22679.845004412673</v>
      </c>
      <c r="N53" s="272">
        <f>K53*M53</f>
        <v>31751.783006177739</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40.387062142940295</v>
      </c>
      <c r="N54" s="272">
        <f>K54*M54</f>
        <v>1009.6765535735074</v>
      </c>
    </row>
    <row r="55" spans="1:14" ht="15.75" thickBot="1">
      <c r="B55" s="43"/>
      <c r="C55" s="281"/>
      <c r="D55" s="281"/>
      <c r="E55" s="281"/>
      <c r="F55" s="281"/>
      <c r="G55" s="281"/>
      <c r="H55" s="281"/>
      <c r="I55" s="268"/>
      <c r="J55" s="224"/>
      <c r="K55" s="282"/>
      <c r="L55" s="267"/>
      <c r="M55" s="283"/>
      <c r="N55" s="284"/>
    </row>
    <row r="56" spans="1:14" ht="15.75" thickBot="1">
      <c r="B56" s="824" t="s">
        <v>953</v>
      </c>
      <c r="C56" s="825"/>
      <c r="D56" s="825"/>
      <c r="E56" s="825"/>
      <c r="F56" s="825"/>
      <c r="G56" s="825"/>
      <c r="H56" s="825"/>
      <c r="I56" s="825"/>
      <c r="J56" s="825"/>
      <c r="K56" s="825"/>
      <c r="L56" s="825"/>
      <c r="M56" s="826"/>
      <c r="N56" s="394">
        <f>SUM(N53:N55)</f>
        <v>32761.459559751245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28">
        <f>VLOOKUP(A61,TRANSPORTE!A5:D117,4,FALSE)</f>
        <v>1310.8700129498243</v>
      </c>
      <c r="M61" s="829"/>
      <c r="N61" s="287">
        <f>K61*L61</f>
        <v>1638.5875161872805</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28">
        <f>VLOOKUP(A62,TRANSPORTE!A6:D117,4,FALSE)</f>
        <v>1310.8700129498243</v>
      </c>
      <c r="M62" s="829"/>
      <c r="N62" s="287">
        <f>K62*L62</f>
        <v>1835.2180181297538</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3473.8055343170345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SUM(N72:N76)</f>
        <v>9718.9390143891651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N48+N56+N67+N77</f>
        <v>153401.28161434695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30680.256322869391</v>
      </c>
      <c r="M84" s="859"/>
      <c r="N84" s="51"/>
    </row>
    <row r="85" spans="1:14">
      <c r="B85" s="89" t="s">
        <v>973</v>
      </c>
      <c r="C85" s="90"/>
      <c r="D85" s="90"/>
      <c r="E85" s="90"/>
      <c r="F85" s="90"/>
      <c r="G85" s="90"/>
      <c r="H85" s="90"/>
      <c r="I85" s="87"/>
      <c r="J85" s="88"/>
      <c r="K85" s="304">
        <v>0.05</v>
      </c>
      <c r="L85" s="858">
        <f>N79*K85</f>
        <v>7670.0640807173477</v>
      </c>
      <c r="M85" s="859"/>
      <c r="N85" s="51"/>
    </row>
    <row r="86" spans="1:14" ht="15.75" thickBot="1">
      <c r="B86" s="91" t="s">
        <v>974</v>
      </c>
      <c r="C86" s="92"/>
      <c r="D86" s="92"/>
      <c r="E86" s="92"/>
      <c r="F86" s="92"/>
      <c r="G86" s="92"/>
      <c r="H86" s="92"/>
      <c r="I86" s="93"/>
      <c r="J86" s="94"/>
      <c r="K86" s="305">
        <v>0.05</v>
      </c>
      <c r="L86" s="860">
        <f>N79*K86</f>
        <v>7670.0640807173477</v>
      </c>
      <c r="M86" s="861"/>
      <c r="N86" s="51"/>
    </row>
    <row r="87" spans="1:14" ht="15.75" thickBot="1">
      <c r="B87" s="824" t="s">
        <v>953</v>
      </c>
      <c r="C87" s="825"/>
      <c r="D87" s="825"/>
      <c r="E87" s="825"/>
      <c r="F87" s="825"/>
      <c r="G87" s="825"/>
      <c r="H87" s="825"/>
      <c r="I87" s="825"/>
      <c r="J87" s="825"/>
      <c r="K87" s="825"/>
      <c r="L87" s="825"/>
      <c r="M87" s="826"/>
      <c r="N87" s="52">
        <f>L84+L85+L86</f>
        <v>46020.384484304086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199421.66609865104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2" t="s">
        <v>2218</v>
      </c>
      <c r="C106" s="863"/>
      <c r="D106" s="863"/>
      <c r="E106" s="863"/>
      <c r="F106" s="863"/>
      <c r="G106" s="863"/>
      <c r="H106" s="863"/>
      <c r="I106" s="863"/>
      <c r="J106" s="863"/>
      <c r="K106" s="863"/>
      <c r="L106" s="863"/>
      <c r="M106" s="863"/>
      <c r="N106" s="864"/>
    </row>
    <row r="107" spans="2:14" ht="15" customHeight="1">
      <c r="B107" s="862"/>
      <c r="C107" s="863"/>
      <c r="D107" s="863"/>
      <c r="E107" s="863"/>
      <c r="F107" s="863"/>
      <c r="G107" s="863"/>
      <c r="H107" s="863"/>
      <c r="I107" s="863"/>
      <c r="J107" s="863"/>
      <c r="K107" s="863"/>
      <c r="L107" s="863"/>
      <c r="M107" s="863"/>
      <c r="N107" s="864"/>
    </row>
    <row r="108" spans="2:14" ht="30" customHeight="1">
      <c r="B108" s="865" t="s">
        <v>2219</v>
      </c>
      <c r="C108" s="866"/>
      <c r="D108" s="866"/>
      <c r="E108" s="866"/>
      <c r="F108" s="866"/>
      <c r="G108" s="866"/>
      <c r="H108" s="866"/>
      <c r="I108" s="866"/>
      <c r="J108" s="866"/>
      <c r="K108" s="866"/>
      <c r="L108" s="866"/>
      <c r="M108" s="866"/>
      <c r="N108" s="867"/>
    </row>
    <row r="109" spans="2:14">
      <c r="B109" s="865"/>
      <c r="C109" s="866"/>
      <c r="D109" s="866"/>
      <c r="E109" s="866"/>
      <c r="F109" s="866"/>
      <c r="G109" s="866"/>
      <c r="H109" s="866"/>
      <c r="I109" s="866"/>
      <c r="J109" s="866"/>
      <c r="K109" s="866"/>
      <c r="L109" s="866"/>
      <c r="M109" s="866"/>
      <c r="N109" s="867"/>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1"/>
      <c r="K119" s="801"/>
      <c r="L119" s="801"/>
      <c r="M119" s="801"/>
      <c r="N119" s="802"/>
    </row>
    <row r="120" spans="2:14" ht="15.75" thickBot="1">
      <c r="B120" s="261" t="s">
        <v>2221</v>
      </c>
      <c r="C120" s="393"/>
      <c r="D120" s="393"/>
      <c r="E120" s="57"/>
      <c r="F120" s="57"/>
      <c r="G120" s="57"/>
      <c r="H120" s="57"/>
      <c r="I120" s="57"/>
      <c r="J120" s="803"/>
      <c r="K120" s="803"/>
      <c r="L120" s="803"/>
      <c r="M120" s="803"/>
      <c r="N120" s="804"/>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91752.597685446715</v>
      </c>
      <c r="L37" s="270"/>
      <c r="M37" s="271">
        <v>9</v>
      </c>
      <c r="N37" s="272">
        <f t="shared" ref="N37:N43" si="0">K37/M37</f>
        <v>10194.733076160746</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122997.98982052467</v>
      </c>
      <c r="L38" s="270"/>
      <c r="M38" s="271">
        <v>9</v>
      </c>
      <c r="N38" s="272">
        <f t="shared" si="0"/>
        <v>13666.44331339163</v>
      </c>
    </row>
    <row r="39" spans="1:14">
      <c r="A39" t="s">
        <v>286</v>
      </c>
      <c r="B39" s="837" t="str">
        <f>VLOOKUP(A39,EQUIPOS!A9:D154,3,FALSE)</f>
        <v>Planta de asfalto en frio</v>
      </c>
      <c r="C39" s="838"/>
      <c r="D39" s="838"/>
      <c r="E39" s="838"/>
      <c r="F39" s="838"/>
      <c r="G39" s="838"/>
      <c r="H39" s="839"/>
      <c r="I39" s="267"/>
      <c r="J39" s="268"/>
      <c r="K39" s="269">
        <f>VLOOKUP(A39,EQUIPOS!A9:D166,4,FALSE)</f>
        <v>221397.24083394275</v>
      </c>
      <c r="L39" s="270"/>
      <c r="M39" s="271">
        <v>9</v>
      </c>
      <c r="N39" s="272">
        <f t="shared" si="0"/>
        <v>24599.693425993639</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9</v>
      </c>
      <c r="N42" s="272">
        <f t="shared" si="0"/>
        <v>23233.037161918386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9</v>
      </c>
      <c r="N43" s="272">
        <f t="shared" si="0"/>
        <v>9566.5938485267543</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971.8939014389166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107447.07750588952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22679.845004412673</v>
      </c>
      <c r="N54" s="272">
        <f>K54*M54</f>
        <v>31751.783006177739</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40.387062142940295</v>
      </c>
      <c r="N55" s="272">
        <f>K55*M55</f>
        <v>1009.6765535735074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32761.459559751245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1310.8700129498243</v>
      </c>
      <c r="M64" s="829"/>
      <c r="N64" s="287">
        <f>K64*L64</f>
        <v>1835.2180181297538</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28">
        <f>VLOOKUP(A65,TRANSPORTE!A6:D117,4,FALSE)</f>
        <v>1310.8700129498243</v>
      </c>
      <c r="M65" s="829"/>
      <c r="N65" s="287">
        <f>K65*L65</f>
        <v>1638.5875161872805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3473.8055343170345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153401.28161434695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30680.256322869391</v>
      </c>
      <c r="M88" s="859"/>
      <c r="N88" s="51"/>
    </row>
    <row r="89" spans="1:14">
      <c r="B89" s="89" t="s">
        <v>973</v>
      </c>
      <c r="C89" s="90"/>
      <c r="D89" s="90"/>
      <c r="E89" s="90"/>
      <c r="F89" s="90"/>
      <c r="G89" s="90"/>
      <c r="H89" s="90"/>
      <c r="I89" s="87"/>
      <c r="J89" s="88"/>
      <c r="K89" s="304">
        <v>0.05</v>
      </c>
      <c r="L89" s="858">
        <f>N83*K89</f>
        <v>7670.0640807173477</v>
      </c>
      <c r="M89" s="859"/>
      <c r="N89" s="51"/>
    </row>
    <row r="90" spans="1:14" ht="15.75" thickBot="1">
      <c r="B90" s="91" t="s">
        <v>974</v>
      </c>
      <c r="C90" s="92"/>
      <c r="D90" s="92"/>
      <c r="E90" s="92"/>
      <c r="F90" s="92"/>
      <c r="G90" s="92"/>
      <c r="H90" s="92"/>
      <c r="I90" s="93"/>
      <c r="J90" s="94"/>
      <c r="K90" s="305">
        <v>0.05</v>
      </c>
      <c r="L90" s="860">
        <f>N83*K90</f>
        <v>7670.0640807173477</v>
      </c>
      <c r="M90" s="861"/>
      <c r="N90" s="51"/>
    </row>
    <row r="91" spans="1:14" ht="15.75" thickBot="1">
      <c r="B91" s="824" t="s">
        <v>953</v>
      </c>
      <c r="C91" s="825"/>
      <c r="D91" s="825"/>
      <c r="E91" s="825"/>
      <c r="F91" s="825"/>
      <c r="G91" s="825"/>
      <c r="H91" s="825"/>
      <c r="I91" s="825"/>
      <c r="J91" s="825"/>
      <c r="K91" s="825"/>
      <c r="L91" s="825"/>
      <c r="M91" s="826"/>
      <c r="N91" s="52">
        <f>L88+L89+L90</f>
        <v>46020.384484304086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199421.66609865104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91752.597685446715</v>
      </c>
      <c r="L37" s="270"/>
      <c r="M37" s="271">
        <v>9</v>
      </c>
      <c r="N37" s="272">
        <f t="shared" ref="N37:N43" si="0">K37/M37</f>
        <v>10194.733076160746</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122997.98982052467</v>
      </c>
      <c r="L38" s="270"/>
      <c r="M38" s="271">
        <v>9</v>
      </c>
      <c r="N38" s="272">
        <f t="shared" si="0"/>
        <v>13666.44331339163</v>
      </c>
    </row>
    <row r="39" spans="1:14">
      <c r="A39" t="s">
        <v>286</v>
      </c>
      <c r="B39" s="837" t="str">
        <f>VLOOKUP(A39,EQUIPOS!A9:D154,3,FALSE)</f>
        <v>Planta de asfalto en frio</v>
      </c>
      <c r="C39" s="838"/>
      <c r="D39" s="838"/>
      <c r="E39" s="838"/>
      <c r="F39" s="838"/>
      <c r="G39" s="838"/>
      <c r="H39" s="839"/>
      <c r="I39" s="267"/>
      <c r="J39" s="268"/>
      <c r="K39" s="269">
        <f>VLOOKUP(A39,EQUIPOS!A9:D166,4,FALSE)</f>
        <v>221397.24083394275</v>
      </c>
      <c r="L39" s="270"/>
      <c r="M39" s="271">
        <v>9</v>
      </c>
      <c r="N39" s="272">
        <f t="shared" si="0"/>
        <v>24599.693425993639</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9</v>
      </c>
      <c r="N42" s="272">
        <f t="shared" si="0"/>
        <v>23233.037161918386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9</v>
      </c>
      <c r="N43" s="272">
        <f t="shared" si="0"/>
        <v>9566.5938485267543</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971.8939014389166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107447.07750588952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22679.845004412673</v>
      </c>
      <c r="N54" s="272">
        <f>K54*M54</f>
        <v>31751.783006177739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40.387062142940295</v>
      </c>
      <c r="N55" s="272">
        <f>K55*M55</f>
        <v>1009.6765535735074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411">
        <f>SUM(N54:N58)</f>
        <v>32761.459559751245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28">
        <f>VLOOKUP(A64,TRANSPORTE!A5:D117,4,FALSE)</f>
        <v>1310.8700129498243</v>
      </c>
      <c r="M64" s="829"/>
      <c r="N64" s="287">
        <f>K64*L64</f>
        <v>1835.2180181297538</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28">
        <f>VLOOKUP(A65,TRANSPORTE!A6:D117,4,FALSE)</f>
        <v>1310.8700129498243</v>
      </c>
      <c r="M65" s="829"/>
      <c r="N65" s="287">
        <f>K65*L65</f>
        <v>1638.5875161872805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3473.8055343170345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153401.28161434695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30680.256322869391</v>
      </c>
      <c r="M88" s="859"/>
      <c r="N88" s="51"/>
    </row>
    <row r="89" spans="1:14">
      <c r="B89" s="89" t="s">
        <v>973</v>
      </c>
      <c r="C89" s="90"/>
      <c r="D89" s="90"/>
      <c r="E89" s="90"/>
      <c r="F89" s="90"/>
      <c r="G89" s="90"/>
      <c r="H89" s="90"/>
      <c r="I89" s="87"/>
      <c r="J89" s="88"/>
      <c r="K89" s="304">
        <v>0.05</v>
      </c>
      <c r="L89" s="858">
        <f>N83*K89</f>
        <v>7670.0640807173477</v>
      </c>
      <c r="M89" s="859"/>
      <c r="N89" s="51"/>
    </row>
    <row r="90" spans="1:14" ht="15.75" thickBot="1">
      <c r="B90" s="91" t="s">
        <v>974</v>
      </c>
      <c r="C90" s="92"/>
      <c r="D90" s="92"/>
      <c r="E90" s="92"/>
      <c r="F90" s="92"/>
      <c r="G90" s="92"/>
      <c r="H90" s="92"/>
      <c r="I90" s="93"/>
      <c r="J90" s="94"/>
      <c r="K90" s="305">
        <v>0.05</v>
      </c>
      <c r="L90" s="860">
        <f>N83*K90</f>
        <v>7670.0640807173477</v>
      </c>
      <c r="M90" s="861"/>
      <c r="N90" s="51"/>
    </row>
    <row r="91" spans="1:14" ht="15.75" thickBot="1">
      <c r="B91" s="824" t="s">
        <v>953</v>
      </c>
      <c r="C91" s="825"/>
      <c r="D91" s="825"/>
      <c r="E91" s="825"/>
      <c r="F91" s="825"/>
      <c r="G91" s="825"/>
      <c r="H91" s="825"/>
      <c r="I91" s="825"/>
      <c r="J91" s="825"/>
      <c r="K91" s="825"/>
      <c r="L91" s="825"/>
      <c r="M91" s="826"/>
      <c r="N91" s="52">
        <f>L88+L89+L90</f>
        <v>46020.384484304086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52">
        <f>N83+N91</f>
        <v>199421.66609865104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91752.597685446715</v>
      </c>
      <c r="L37" s="270"/>
      <c r="M37" s="271">
        <v>7</v>
      </c>
      <c r="N37" s="272">
        <f t="shared" ref="N37:N43" si="0">K37/M37</f>
        <v>13107.513955063816</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122997.98982052467</v>
      </c>
      <c r="L38" s="270"/>
      <c r="M38" s="271">
        <v>7</v>
      </c>
      <c r="N38" s="272">
        <f t="shared" si="0"/>
        <v>17571.141402932095</v>
      </c>
    </row>
    <row r="39" spans="1:14">
      <c r="A39" t="s">
        <v>286</v>
      </c>
      <c r="B39" s="837" t="str">
        <f>VLOOKUP(A39,EQUIPOS!A9:D154,3,FALSE)</f>
        <v>Planta de asfalto en frio</v>
      </c>
      <c r="C39" s="838"/>
      <c r="D39" s="838"/>
      <c r="E39" s="838"/>
      <c r="F39" s="838"/>
      <c r="G39" s="838"/>
      <c r="H39" s="839"/>
      <c r="I39" s="267"/>
      <c r="J39" s="268"/>
      <c r="K39" s="269">
        <f>VLOOKUP(A39,EQUIPOS!A9:D166,4,FALSE)</f>
        <v>221397.24083394275</v>
      </c>
      <c r="L39" s="270"/>
      <c r="M39" s="271">
        <v>9</v>
      </c>
      <c r="N39" s="272">
        <f t="shared" si="0"/>
        <v>24599.693425993639</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7</v>
      </c>
      <c r="N42" s="272">
        <f t="shared" si="0"/>
        <v>29871.047779609355</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9</v>
      </c>
      <c r="N43" s="272">
        <f t="shared" si="0"/>
        <v>9566.5938485267543</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1110.7358873587618</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121041.40907794388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22679.845004412673</v>
      </c>
      <c r="N54" s="272">
        <f>K54*M54</f>
        <v>31751.783006177739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40.387062142940295</v>
      </c>
      <c r="N55" s="272">
        <f>K55*M55</f>
        <v>1009.6765535735074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32761.459559751245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1310.8700129498243</v>
      </c>
      <c r="M64" s="829"/>
      <c r="N64" s="287">
        <f>K64*L64</f>
        <v>1835.2180181297538</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1310.8700129498243</v>
      </c>
      <c r="N65" s="412">
        <f>K65*M65</f>
        <v>1638.5875161872805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3473.8055343170345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11107.358873587618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168384.03304559979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33676.806609119958</v>
      </c>
      <c r="M88" s="859"/>
      <c r="N88" s="51"/>
    </row>
    <row r="89" spans="1:14">
      <c r="B89" s="89" t="s">
        <v>973</v>
      </c>
      <c r="C89" s="90"/>
      <c r="D89" s="90"/>
      <c r="E89" s="90"/>
      <c r="F89" s="90"/>
      <c r="G89" s="90"/>
      <c r="H89" s="90"/>
      <c r="I89" s="87"/>
      <c r="J89" s="88"/>
      <c r="K89" s="304">
        <v>0.05</v>
      </c>
      <c r="L89" s="858">
        <f>N83*K89</f>
        <v>8419.2016522799895</v>
      </c>
      <c r="M89" s="859"/>
      <c r="N89" s="51"/>
    </row>
    <row r="90" spans="1:14" ht="15.75" thickBot="1">
      <c r="B90" s="91" t="s">
        <v>974</v>
      </c>
      <c r="C90" s="92"/>
      <c r="D90" s="92"/>
      <c r="E90" s="92"/>
      <c r="F90" s="92"/>
      <c r="G90" s="92"/>
      <c r="H90" s="92"/>
      <c r="I90" s="93"/>
      <c r="J90" s="94"/>
      <c r="K90" s="305">
        <v>0.05</v>
      </c>
      <c r="L90" s="860">
        <f>N83*K90</f>
        <v>8419.2016522799895</v>
      </c>
      <c r="M90" s="861"/>
      <c r="N90" s="51"/>
    </row>
    <row r="91" spans="1:14" ht="15.75" thickBot="1">
      <c r="B91" s="824" t="s">
        <v>953</v>
      </c>
      <c r="C91" s="825"/>
      <c r="D91" s="825"/>
      <c r="E91" s="825"/>
      <c r="F91" s="825"/>
      <c r="G91" s="825"/>
      <c r="H91" s="825"/>
      <c r="I91" s="825"/>
      <c r="J91" s="825"/>
      <c r="K91" s="825"/>
      <c r="L91" s="825"/>
      <c r="M91" s="826"/>
      <c r="N91" s="52">
        <f>L88+L89+L90</f>
        <v>50515.209913679937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218899.24295927974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9</v>
      </c>
      <c r="N37" s="272">
        <f t="shared" ref="N37:N43" si="0">K37/M37</f>
        <v>13666.44331339163</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91752.597685446715</v>
      </c>
      <c r="L38" s="270"/>
      <c r="M38" s="271">
        <v>9</v>
      </c>
      <c r="N38" s="272">
        <f t="shared" si="0"/>
        <v>10194.733076160746</v>
      </c>
    </row>
    <row r="39" spans="1:14">
      <c r="A39" t="s">
        <v>286</v>
      </c>
      <c r="B39" s="837" t="str">
        <f>VLOOKUP(A39,EQUIPOS!A9:D154,3,FALSE)</f>
        <v>Planta de asfalto en frio</v>
      </c>
      <c r="C39" s="838"/>
      <c r="D39" s="838"/>
      <c r="E39" s="838"/>
      <c r="F39" s="838"/>
      <c r="G39" s="838"/>
      <c r="H39" s="839"/>
      <c r="I39" s="267"/>
      <c r="J39" s="268"/>
      <c r="K39" s="269">
        <f>VLOOKUP(A39,EQUIPOS!A9:D166,4,FALSE)</f>
        <v>221397.24083394275</v>
      </c>
      <c r="L39" s="270"/>
      <c r="M39" s="271">
        <v>9</v>
      </c>
      <c r="N39" s="272">
        <f t="shared" si="0"/>
        <v>24599.693425993639</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9</v>
      </c>
      <c r="N42" s="272">
        <f t="shared" si="0"/>
        <v>23233.037161918386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9</v>
      </c>
      <c r="N43" s="272">
        <f t="shared" si="0"/>
        <v>9566.5938485267543</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38"/>
      <c r="F46" s="838"/>
      <c r="G46" s="838"/>
      <c r="H46" s="839"/>
      <c r="I46" s="36"/>
      <c r="J46" s="37"/>
      <c r="K46" s="274"/>
      <c r="L46" s="276"/>
      <c r="M46" s="277"/>
      <c r="N46" s="278"/>
    </row>
    <row r="47" spans="1:14">
      <c r="B47" s="844"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46"/>
      <c r="J48" s="847"/>
      <c r="K48" s="41"/>
      <c r="L48" s="848"/>
      <c r="M48" s="961"/>
      <c r="N48" s="105"/>
    </row>
    <row r="49" spans="1:14" ht="15.75" thickBot="1">
      <c r="B49" s="824" t="s">
        <v>953</v>
      </c>
      <c r="C49" s="825"/>
      <c r="D49" s="825"/>
      <c r="E49" s="825"/>
      <c r="F49" s="825"/>
      <c r="G49" s="825"/>
      <c r="H49" s="825"/>
      <c r="I49" s="825"/>
      <c r="J49" s="825"/>
      <c r="K49" s="825"/>
      <c r="L49" s="825"/>
      <c r="M49" s="826"/>
      <c r="N49" s="394">
        <f>SUM(N36:N48)</f>
        <v>107447.07750588952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22679.845004412673</v>
      </c>
      <c r="N54" s="272">
        <f>K54*M54</f>
        <v>31751.783006177739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40.387062142940295</v>
      </c>
      <c r="N55" s="272">
        <f>K55*M55</f>
        <v>1009.6765535735074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32761.459559751245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1310.8700129498243</v>
      </c>
      <c r="M64" s="829"/>
      <c r="N64" s="287">
        <f>K64*L64</f>
        <v>1835.2180181297538</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28">
        <f>VLOOKUP(A65,TRANSPORTE!A6:D117,4,FALSE)</f>
        <v>1310.8700129498243</v>
      </c>
      <c r="M65" s="829"/>
      <c r="N65" s="287">
        <f>K65*L65</f>
        <v>1638.5875161872805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3473.8055343170345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153401.28161434695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30680.256322869391</v>
      </c>
      <c r="M88" s="859"/>
      <c r="N88" s="51"/>
    </row>
    <row r="89" spans="1:14">
      <c r="B89" s="89" t="s">
        <v>973</v>
      </c>
      <c r="C89" s="90"/>
      <c r="D89" s="90"/>
      <c r="E89" s="90"/>
      <c r="F89" s="90"/>
      <c r="G89" s="90"/>
      <c r="H89" s="90"/>
      <c r="I89" s="87"/>
      <c r="J89" s="88"/>
      <c r="K89" s="304">
        <v>0.05</v>
      </c>
      <c r="L89" s="858">
        <f>N83*K89</f>
        <v>7670.0640807173477</v>
      </c>
      <c r="M89" s="859"/>
      <c r="N89" s="51"/>
    </row>
    <row r="90" spans="1:14" ht="15.75" thickBot="1">
      <c r="B90" s="91" t="s">
        <v>974</v>
      </c>
      <c r="C90" s="92"/>
      <c r="D90" s="92"/>
      <c r="E90" s="92"/>
      <c r="F90" s="92"/>
      <c r="G90" s="92"/>
      <c r="H90" s="92"/>
      <c r="I90" s="93"/>
      <c r="J90" s="94"/>
      <c r="K90" s="305">
        <v>0.05</v>
      </c>
      <c r="L90" s="860">
        <f>N83*K90</f>
        <v>7670.0640807173477</v>
      </c>
      <c r="M90" s="861"/>
      <c r="N90" s="51"/>
    </row>
    <row r="91" spans="1:14" ht="15.75" thickBot="1">
      <c r="B91" s="824" t="s">
        <v>953</v>
      </c>
      <c r="C91" s="825"/>
      <c r="D91" s="825"/>
      <c r="E91" s="825"/>
      <c r="F91" s="825"/>
      <c r="G91" s="825"/>
      <c r="H91" s="825"/>
      <c r="I91" s="825"/>
      <c r="J91" s="825"/>
      <c r="K91" s="825"/>
      <c r="L91" s="825"/>
      <c r="M91" s="826"/>
      <c r="N91" s="52">
        <f>L88+L89+L90</f>
        <v>46020.384484304086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199421.66609865104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9</v>
      </c>
      <c r="N37" s="272">
        <f t="shared" ref="N37:N43" si="0">K37/M37</f>
        <v>13666.44331339163</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91752.597685446715</v>
      </c>
      <c r="L38" s="270"/>
      <c r="M38" s="271">
        <v>9</v>
      </c>
      <c r="N38" s="272">
        <f t="shared" si="0"/>
        <v>10194.733076160746</v>
      </c>
    </row>
    <row r="39" spans="1:14">
      <c r="A39" t="s">
        <v>286</v>
      </c>
      <c r="B39" s="837" t="str">
        <f>VLOOKUP(A39,EQUIPOS!A9:D154,3,FALSE)</f>
        <v>Planta de asfalto en frio</v>
      </c>
      <c r="C39" s="838"/>
      <c r="D39" s="838"/>
      <c r="E39" s="838"/>
      <c r="F39" s="838"/>
      <c r="G39" s="838"/>
      <c r="H39" s="839"/>
      <c r="I39" s="267"/>
      <c r="J39" s="268"/>
      <c r="K39" s="269">
        <f>VLOOKUP(A39,EQUIPOS!A9:D166,4,FALSE)</f>
        <v>221397.24083394275</v>
      </c>
      <c r="L39" s="270"/>
      <c r="M39" s="271">
        <v>9</v>
      </c>
      <c r="N39" s="272">
        <f t="shared" si="0"/>
        <v>24599.693425993639</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9</v>
      </c>
      <c r="N42" s="272">
        <f t="shared" si="0"/>
        <v>23233.037161918386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9</v>
      </c>
      <c r="N43" s="272">
        <f t="shared" si="0"/>
        <v>9566.5938485267543</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107447.07750588952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22679.845004412673</v>
      </c>
      <c r="N53" s="272">
        <f>K53*M53</f>
        <v>31751.783006177739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40.387062142940295</v>
      </c>
      <c r="N54" s="272">
        <f>K54*M54</f>
        <v>1009.6765535735074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32761.459559751245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1310.8700129498243</v>
      </c>
      <c r="M63" s="829"/>
      <c r="N63" s="287">
        <f>K63*L63</f>
        <v>1835.2180181297538</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28">
        <f>VLOOKUP(A64,TRANSPORTE!A6:D117,4,FALSE)</f>
        <v>1310.8700129498243</v>
      </c>
      <c r="M64" s="829"/>
      <c r="N64" s="287">
        <f>K64*L64</f>
        <v>1638.5875161872805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3473.8055343170345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153401.28161434695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30680.256322869391</v>
      </c>
      <c r="M87" s="859"/>
      <c r="N87" s="51"/>
    </row>
    <row r="88" spans="1:14">
      <c r="B88" s="89" t="s">
        <v>973</v>
      </c>
      <c r="C88" s="90"/>
      <c r="D88" s="90"/>
      <c r="E88" s="90"/>
      <c r="F88" s="90"/>
      <c r="G88" s="90"/>
      <c r="H88" s="90"/>
      <c r="I88" s="87"/>
      <c r="J88" s="88"/>
      <c r="K88" s="304">
        <v>0.05</v>
      </c>
      <c r="L88" s="858">
        <f>N82*K88</f>
        <v>7670.0640807173477</v>
      </c>
      <c r="M88" s="859"/>
      <c r="N88" s="51"/>
    </row>
    <row r="89" spans="1:14" ht="15.75" thickBot="1">
      <c r="B89" s="91" t="s">
        <v>974</v>
      </c>
      <c r="C89" s="92"/>
      <c r="D89" s="92"/>
      <c r="E89" s="92"/>
      <c r="F89" s="92"/>
      <c r="G89" s="92"/>
      <c r="H89" s="92"/>
      <c r="I89" s="93"/>
      <c r="J89" s="94"/>
      <c r="K89" s="305">
        <v>0.05</v>
      </c>
      <c r="L89" s="860">
        <f>N82*K89</f>
        <v>7670.0640807173477</v>
      </c>
      <c r="M89" s="861"/>
      <c r="N89" s="51"/>
    </row>
    <row r="90" spans="1:14" ht="15.75" thickBot="1">
      <c r="B90" s="824" t="s">
        <v>953</v>
      </c>
      <c r="C90" s="825"/>
      <c r="D90" s="825"/>
      <c r="E90" s="825"/>
      <c r="F90" s="825"/>
      <c r="G90" s="825"/>
      <c r="H90" s="825"/>
      <c r="I90" s="825"/>
      <c r="J90" s="825"/>
      <c r="K90" s="825"/>
      <c r="L90" s="825"/>
      <c r="M90" s="826"/>
      <c r="N90" s="52">
        <f>L87+L88+L89</f>
        <v>46020.384484304086</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199421.66609865104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9</v>
      </c>
      <c r="N37" s="272">
        <f t="shared" ref="N37:N43" si="0">K37/M37</f>
        <v>13666.44331339163</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91752.597685446715</v>
      </c>
      <c r="L38" s="270"/>
      <c r="M38" s="271">
        <v>9</v>
      </c>
      <c r="N38" s="272">
        <f t="shared" si="0"/>
        <v>10194.733076160746</v>
      </c>
    </row>
    <row r="39" spans="1:14">
      <c r="A39" t="s">
        <v>286</v>
      </c>
      <c r="B39" s="837" t="str">
        <f>VLOOKUP(A39,EQUIPOS!A9:D154,3,FALSE)</f>
        <v>Planta de asfalto en frio</v>
      </c>
      <c r="C39" s="838"/>
      <c r="D39" s="838"/>
      <c r="E39" s="838"/>
      <c r="F39" s="838"/>
      <c r="G39" s="838"/>
      <c r="H39" s="839"/>
      <c r="I39" s="267"/>
      <c r="J39" s="268"/>
      <c r="K39" s="269">
        <f>VLOOKUP(A39,EQUIPOS!A9:D166,4,FALSE)</f>
        <v>221397.24083394275</v>
      </c>
      <c r="L39" s="270"/>
      <c r="M39" s="271">
        <v>9</v>
      </c>
      <c r="N39" s="272">
        <f t="shared" si="0"/>
        <v>24599.693425993639</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9</v>
      </c>
      <c r="N42" s="272">
        <f t="shared" si="0"/>
        <v>23233.037161918386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9</v>
      </c>
      <c r="N43" s="272">
        <f t="shared" si="0"/>
        <v>9566.5938485267543</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38"/>
      <c r="F46" s="838"/>
      <c r="G46" s="838"/>
      <c r="H46" s="839"/>
      <c r="I46" s="36"/>
      <c r="J46" s="37"/>
      <c r="K46" s="274"/>
      <c r="L46" s="276"/>
      <c r="M46" s="277"/>
      <c r="N46" s="278"/>
    </row>
    <row r="47" spans="1:14">
      <c r="B47" s="844"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46"/>
      <c r="J48" s="847"/>
      <c r="K48" s="41"/>
      <c r="L48" s="848"/>
      <c r="M48" s="961"/>
      <c r="N48" s="105"/>
    </row>
    <row r="49" spans="1:14" ht="15.75" thickBot="1">
      <c r="B49" s="824" t="s">
        <v>953</v>
      </c>
      <c r="C49" s="825"/>
      <c r="D49" s="825"/>
      <c r="E49" s="825"/>
      <c r="F49" s="825"/>
      <c r="G49" s="825"/>
      <c r="H49" s="825"/>
      <c r="I49" s="825"/>
      <c r="J49" s="825"/>
      <c r="K49" s="825"/>
      <c r="L49" s="825"/>
      <c r="M49" s="826"/>
      <c r="N49" s="394">
        <f>SUM(N36:N48)</f>
        <v>107447.07750588952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22679.845004412673</v>
      </c>
      <c r="N54" s="272">
        <f>K54*M54</f>
        <v>31751.783006177739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40.387062142940295</v>
      </c>
      <c r="N55" s="272">
        <f>K55*M55</f>
        <v>1009.6765535735074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32761.459559751245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1310.8700129498243</v>
      </c>
      <c r="M64" s="829"/>
      <c r="N64" s="287">
        <f>K64*L64</f>
        <v>1835.2180181297538</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28">
        <f>VLOOKUP(A65,TRANSPORTE!A6:D117,4,FALSE)</f>
        <v>1310.8700129498243</v>
      </c>
      <c r="M65" s="829"/>
      <c r="N65" s="287">
        <f>K65*L65</f>
        <v>1638.5875161872805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3473.8055343170345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153401.28161434695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30680.256322869391</v>
      </c>
      <c r="M88" s="859"/>
      <c r="N88" s="51"/>
    </row>
    <row r="89" spans="1:14">
      <c r="B89" s="89" t="s">
        <v>973</v>
      </c>
      <c r="C89" s="90"/>
      <c r="D89" s="90"/>
      <c r="E89" s="90"/>
      <c r="F89" s="90"/>
      <c r="G89" s="90"/>
      <c r="H89" s="90"/>
      <c r="I89" s="87"/>
      <c r="J89" s="88"/>
      <c r="K89" s="304">
        <v>0.05</v>
      </c>
      <c r="L89" s="858">
        <f>N83*K89</f>
        <v>7670.0640807173477</v>
      </c>
      <c r="M89" s="859"/>
      <c r="N89" s="51"/>
    </row>
    <row r="90" spans="1:14" ht="15.75" thickBot="1">
      <c r="B90" s="91" t="s">
        <v>974</v>
      </c>
      <c r="C90" s="92"/>
      <c r="D90" s="92"/>
      <c r="E90" s="92"/>
      <c r="F90" s="92"/>
      <c r="G90" s="92"/>
      <c r="H90" s="92"/>
      <c r="I90" s="93"/>
      <c r="J90" s="94"/>
      <c r="K90" s="305">
        <v>0.05</v>
      </c>
      <c r="L90" s="860">
        <f>N83*K90</f>
        <v>7670.0640807173477</v>
      </c>
      <c r="M90" s="861"/>
      <c r="N90" s="51"/>
    </row>
    <row r="91" spans="1:14" ht="15.75" thickBot="1">
      <c r="B91" s="824" t="s">
        <v>953</v>
      </c>
      <c r="C91" s="825"/>
      <c r="D91" s="825"/>
      <c r="E91" s="825"/>
      <c r="F91" s="825"/>
      <c r="G91" s="825"/>
      <c r="H91" s="825"/>
      <c r="I91" s="825"/>
      <c r="J91" s="825"/>
      <c r="K91" s="825"/>
      <c r="L91" s="825"/>
      <c r="M91" s="826"/>
      <c r="N91" s="52">
        <f>L88+L89+L90</f>
        <v>46020.384484304086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199421.66609865104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1067</v>
      </c>
      <c r="C31" s="962" t="s">
        <v>1580</v>
      </c>
      <c r="D31" s="962"/>
      <c r="E31" s="962"/>
      <c r="F31" s="963"/>
      <c r="G31" s="963"/>
      <c r="H31" s="963"/>
      <c r="I31" s="963"/>
      <c r="J31" s="96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7</v>
      </c>
      <c r="N37" s="272">
        <f t="shared" ref="N37:N43" si="0">K37/M37</f>
        <v>17571.141402932095</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91752.597685446715</v>
      </c>
      <c r="L38" s="270"/>
      <c r="M38" s="271">
        <v>7</v>
      </c>
      <c r="N38" s="272">
        <f t="shared" si="0"/>
        <v>13107.513955063816</v>
      </c>
    </row>
    <row r="39" spans="1:14">
      <c r="A39" t="s">
        <v>286</v>
      </c>
      <c r="B39" s="837" t="str">
        <f>VLOOKUP(A39,EQUIPOS!A9:D154,3,FALSE)</f>
        <v>Planta de asfalto en frio</v>
      </c>
      <c r="C39" s="838"/>
      <c r="D39" s="838"/>
      <c r="E39" s="838"/>
      <c r="F39" s="838"/>
      <c r="G39" s="838"/>
      <c r="H39" s="839"/>
      <c r="I39" s="267"/>
      <c r="J39" s="268"/>
      <c r="K39" s="269">
        <f>VLOOKUP(A39,EQUIPOS!A9:D166,4,FALSE)</f>
        <v>221397.24083394275</v>
      </c>
      <c r="L39" s="270"/>
      <c r="M39" s="271">
        <v>9</v>
      </c>
      <c r="N39" s="272">
        <f t="shared" si="0"/>
        <v>24599.693425993639</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7</v>
      </c>
      <c r="N42" s="272">
        <f t="shared" si="0"/>
        <v>29871.047779609355</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9</v>
      </c>
      <c r="N43" s="272">
        <f t="shared" si="0"/>
        <v>9566.5938485267543</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1110.7358873587618</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121041.40907794388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22679.845004412673</v>
      </c>
      <c r="N53" s="272">
        <f>K53*M53</f>
        <v>31751.783006177739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40.387062142940295</v>
      </c>
      <c r="N54" s="272">
        <f>K54*M54</f>
        <v>1009.6765535735074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32761.459559751245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1310.8700129498243</v>
      </c>
      <c r="M63" s="829"/>
      <c r="N63" s="287">
        <f>K63*L63</f>
        <v>1835.2180181297538</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28">
        <f>VLOOKUP(A64,TRANSPORTE!A6:D117,4,FALSE)</f>
        <v>1310.8700129498243</v>
      </c>
      <c r="M64" s="829"/>
      <c r="N64" s="287">
        <f>K64*L64</f>
        <v>1638.5875161872805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3473.8055343170345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11107.358873587618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168384.03304559979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33676.806609119958</v>
      </c>
      <c r="M87" s="859"/>
      <c r="N87" s="51"/>
    </row>
    <row r="88" spans="1:14">
      <c r="B88" s="89" t="s">
        <v>973</v>
      </c>
      <c r="C88" s="90"/>
      <c r="D88" s="90"/>
      <c r="E88" s="90"/>
      <c r="F88" s="90"/>
      <c r="G88" s="90"/>
      <c r="H88" s="90"/>
      <c r="I88" s="87"/>
      <c r="J88" s="88"/>
      <c r="K88" s="304">
        <v>0.05</v>
      </c>
      <c r="L88" s="858">
        <f>N82*K88</f>
        <v>8419.2016522799895</v>
      </c>
      <c r="M88" s="859"/>
      <c r="N88" s="51"/>
    </row>
    <row r="89" spans="1:14" ht="15.75" thickBot="1">
      <c r="B89" s="91" t="s">
        <v>974</v>
      </c>
      <c r="C89" s="92"/>
      <c r="D89" s="92"/>
      <c r="E89" s="92"/>
      <c r="F89" s="92"/>
      <c r="G89" s="92"/>
      <c r="H89" s="92"/>
      <c r="I89" s="93"/>
      <c r="J89" s="94"/>
      <c r="K89" s="305">
        <v>0.05</v>
      </c>
      <c r="L89" s="860">
        <f>N82*K89</f>
        <v>8419.2016522799895</v>
      </c>
      <c r="M89" s="861"/>
      <c r="N89" s="51"/>
    </row>
    <row r="90" spans="1:14" ht="15.75" thickBot="1">
      <c r="B90" s="824" t="s">
        <v>953</v>
      </c>
      <c r="C90" s="825"/>
      <c r="D90" s="825"/>
      <c r="E90" s="825"/>
      <c r="F90" s="825"/>
      <c r="G90" s="825"/>
      <c r="H90" s="825"/>
      <c r="I90" s="825"/>
      <c r="J90" s="825"/>
      <c r="K90" s="825"/>
      <c r="L90" s="825"/>
      <c r="M90" s="826"/>
      <c r="N90" s="52">
        <f>L87+L88+L89</f>
        <v>50515.209913679937</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218899.24295927974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10</v>
      </c>
      <c r="N37" s="272">
        <f t="shared" ref="N37:N43" si="0">K37/M37</f>
        <v>12299.798982052467</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126898.62326946879</v>
      </c>
      <c r="L38" s="270"/>
      <c r="M38" s="271">
        <v>10</v>
      </c>
      <c r="N38" s="272">
        <f t="shared" si="0"/>
        <v>12689.862326946879</v>
      </c>
    </row>
    <row r="39" spans="1:14">
      <c r="A39" t="s">
        <v>284</v>
      </c>
      <c r="B39" s="837" t="str">
        <f>VLOOKUP(A39,EQUIPOS!A9:D154,3,FALSE)</f>
        <v>Planta de asfalto en caliente</v>
      </c>
      <c r="C39" s="838"/>
      <c r="D39" s="838"/>
      <c r="E39" s="838"/>
      <c r="F39" s="838"/>
      <c r="G39" s="838"/>
      <c r="H39" s="839"/>
      <c r="I39" s="267"/>
      <c r="J39" s="268"/>
      <c r="K39" s="269">
        <f>VLOOKUP(A39,EQUIPOS!A9:D166,4,FALSE)</f>
        <v>516593.91992794897</v>
      </c>
      <c r="L39" s="270"/>
      <c r="M39" s="271">
        <v>10</v>
      </c>
      <c r="N39" s="272">
        <f t="shared" si="0"/>
        <v>51659.391992794895</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10</v>
      </c>
      <c r="N42" s="272">
        <f t="shared" si="0"/>
        <v>20909.733445726546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10</v>
      </c>
      <c r="N43" s="272">
        <f t="shared" si="0"/>
        <v>8609.9344636740789</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37"/>
      <c r="C47" s="838"/>
      <c r="D47" s="838"/>
      <c r="E47" s="838"/>
      <c r="F47" s="838"/>
      <c r="G47" s="838"/>
      <c r="H47" s="839"/>
      <c r="I47" s="840"/>
      <c r="J47" s="821"/>
      <c r="K47" s="269"/>
      <c r="L47" s="841"/>
      <c r="M47" s="842"/>
      <c r="N47" s="272"/>
    </row>
    <row r="48" spans="1:14">
      <c r="B48" s="837"/>
      <c r="C48" s="838"/>
      <c r="D48" s="838"/>
      <c r="E48" s="843"/>
      <c r="F48" s="838"/>
      <c r="G48" s="838"/>
      <c r="H48" s="839"/>
      <c r="I48" s="36"/>
      <c r="J48" s="37"/>
      <c r="K48" s="274"/>
      <c r="L48" s="276"/>
      <c r="M48" s="277"/>
      <c r="N48" s="278"/>
    </row>
    <row r="49" spans="1:14">
      <c r="B49" s="844" t="s">
        <v>952</v>
      </c>
      <c r="C49" s="845"/>
      <c r="D49" s="845"/>
      <c r="E49" s="38"/>
      <c r="F49" s="39"/>
      <c r="G49" s="39"/>
      <c r="H49" s="40"/>
      <c r="I49" s="36"/>
      <c r="J49" s="37"/>
      <c r="K49" s="279"/>
      <c r="L49" s="276"/>
      <c r="M49" s="401">
        <v>0.1</v>
      </c>
      <c r="N49" s="344">
        <f>N83*M49</f>
        <v>874.7045112950251</v>
      </c>
    </row>
    <row r="50" spans="1:14" ht="15.75" thickBot="1">
      <c r="B50" s="837"/>
      <c r="C50" s="838"/>
      <c r="D50" s="838"/>
      <c r="E50" s="838"/>
      <c r="F50" s="838"/>
      <c r="G50" s="838"/>
      <c r="H50" s="839"/>
      <c r="I50" s="846"/>
      <c r="J50" s="847"/>
      <c r="K50" s="41"/>
      <c r="L50" s="848"/>
      <c r="M50" s="849"/>
      <c r="N50" s="105"/>
    </row>
    <row r="51" spans="1:14" ht="15.75" thickBot="1">
      <c r="B51" s="824" t="s">
        <v>953</v>
      </c>
      <c r="C51" s="825"/>
      <c r="D51" s="825"/>
      <c r="E51" s="825"/>
      <c r="F51" s="825"/>
      <c r="G51" s="825"/>
      <c r="H51" s="825"/>
      <c r="I51" s="825"/>
      <c r="J51" s="825"/>
      <c r="K51" s="825"/>
      <c r="L51" s="825"/>
      <c r="M51" s="826"/>
      <c r="N51" s="394">
        <f>SUM(N36:N50)</f>
        <v>132258.10850094934</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5" t="s">
        <v>944</v>
      </c>
      <c r="C55" s="816"/>
      <c r="D55" s="816"/>
      <c r="E55" s="816"/>
      <c r="F55" s="816"/>
      <c r="G55" s="816"/>
      <c r="H55" s="816"/>
      <c r="I55" s="817"/>
      <c r="J55" s="315" t="s">
        <v>945</v>
      </c>
      <c r="K55" s="85" t="s">
        <v>946</v>
      </c>
      <c r="L55" s="818" t="s">
        <v>955</v>
      </c>
      <c r="M55" s="817"/>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22679.845004412673</v>
      </c>
      <c r="N56" s="272">
        <f>K56*M56</f>
        <v>31751.783006177739</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40.387062142940295</v>
      </c>
      <c r="N57" s="272">
        <f>K57*M57</f>
        <v>1009.6765535735074</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19"/>
      <c r="C60" s="820"/>
      <c r="D60" s="820"/>
      <c r="E60" s="820"/>
      <c r="F60" s="820"/>
      <c r="G60" s="820"/>
      <c r="H60" s="820"/>
      <c r="I60" s="821"/>
      <c r="J60" s="42"/>
      <c r="K60" s="44"/>
      <c r="L60" s="822"/>
      <c r="M60" s="823"/>
      <c r="N60" s="45"/>
    </row>
    <row r="61" spans="1:14" ht="15.75" thickBot="1">
      <c r="B61" s="824" t="s">
        <v>953</v>
      </c>
      <c r="C61" s="825"/>
      <c r="D61" s="825"/>
      <c r="E61" s="825"/>
      <c r="F61" s="825"/>
      <c r="G61" s="825"/>
      <c r="H61" s="825"/>
      <c r="I61" s="825"/>
      <c r="J61" s="825"/>
      <c r="K61" s="825"/>
      <c r="L61" s="825"/>
      <c r="M61" s="826"/>
      <c r="N61" s="394">
        <f>SUM(N56:N60)</f>
        <v>32761.459559751245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28">
        <f>VLOOKUP(A66,TRANSPORTE!A5:D117,4,FALSE)</f>
        <v>1310.8700129498243</v>
      </c>
      <c r="M66" s="829"/>
      <c r="N66" s="287">
        <f>K66*L66</f>
        <v>1835.2180181297538</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28">
        <f>VLOOKUP(A67,TRANSPORTE!A6:D117,4,FALSE)</f>
        <v>1310.8700129498243</v>
      </c>
      <c r="M67" s="829"/>
      <c r="N67" s="287">
        <f>K67*L67</f>
        <v>1638.5875161872805</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3473.8055343170345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45"/>
    </row>
    <row r="83" spans="1:14" ht="15.75" thickBot="1">
      <c r="B83" s="830" t="s">
        <v>953</v>
      </c>
      <c r="C83" s="831"/>
      <c r="D83" s="831"/>
      <c r="E83" s="831"/>
      <c r="F83" s="831"/>
      <c r="G83" s="831"/>
      <c r="H83" s="831"/>
      <c r="I83" s="831"/>
      <c r="J83" s="831"/>
      <c r="K83" s="831"/>
      <c r="L83" s="831"/>
      <c r="M83" s="832"/>
      <c r="N83" s="301">
        <f>SUM(N77:N82)</f>
        <v>8747.0451129502508</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N51+N61+N72+N83</f>
        <v>177240.41870796788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35448.083741593575</v>
      </c>
      <c r="M90" s="859"/>
      <c r="N90" s="51"/>
    </row>
    <row r="91" spans="1:14">
      <c r="B91" s="89" t="s">
        <v>973</v>
      </c>
      <c r="C91" s="90"/>
      <c r="D91" s="90"/>
      <c r="E91" s="90"/>
      <c r="F91" s="90"/>
      <c r="G91" s="90"/>
      <c r="H91" s="90"/>
      <c r="I91" s="87"/>
      <c r="J91" s="88"/>
      <c r="K91" s="304">
        <v>0.05</v>
      </c>
      <c r="L91" s="858">
        <f>N85*K91</f>
        <v>8862.0209353983937</v>
      </c>
      <c r="M91" s="859"/>
      <c r="N91" s="51"/>
    </row>
    <row r="92" spans="1:14" ht="15.75" thickBot="1">
      <c r="B92" s="91" t="s">
        <v>974</v>
      </c>
      <c r="C92" s="92"/>
      <c r="D92" s="92"/>
      <c r="E92" s="92"/>
      <c r="F92" s="92"/>
      <c r="G92" s="92"/>
      <c r="H92" s="92"/>
      <c r="I92" s="93"/>
      <c r="J92" s="94"/>
      <c r="K92" s="305">
        <v>0.05</v>
      </c>
      <c r="L92" s="860">
        <f>N85*K92</f>
        <v>8862.0209353983937</v>
      </c>
      <c r="M92" s="861"/>
      <c r="N92" s="51"/>
    </row>
    <row r="93" spans="1:14" ht="15.75" thickBot="1">
      <c r="B93" s="824" t="s">
        <v>953</v>
      </c>
      <c r="C93" s="825"/>
      <c r="D93" s="825"/>
      <c r="E93" s="825"/>
      <c r="F93" s="825"/>
      <c r="G93" s="825"/>
      <c r="H93" s="825"/>
      <c r="I93" s="825"/>
      <c r="J93" s="825"/>
      <c r="K93" s="825"/>
      <c r="L93" s="825"/>
      <c r="M93" s="826"/>
      <c r="N93" s="52">
        <f>L90+L91+L92</f>
        <v>53172.125612390366</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230412.54432035825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1"/>
      <c r="K125" s="801"/>
      <c r="L125" s="801"/>
      <c r="M125" s="801"/>
      <c r="N125" s="802"/>
    </row>
    <row r="126" spans="2:14" ht="15.75" thickBot="1">
      <c r="B126" s="261" t="s">
        <v>2221</v>
      </c>
      <c r="C126" s="393"/>
      <c r="D126" s="393"/>
      <c r="E126" s="57"/>
      <c r="F126" s="57"/>
      <c r="G126" s="57"/>
      <c r="H126" s="57"/>
      <c r="I126" s="57"/>
      <c r="J126" s="803"/>
      <c r="K126" s="803"/>
      <c r="L126" s="803"/>
      <c r="M126" s="803"/>
      <c r="N126"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10</v>
      </c>
      <c r="N37" s="272">
        <f t="shared" ref="N37:N43" si="0">K37/M37</f>
        <v>12299.798982052467</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126898.62326946879</v>
      </c>
      <c r="L38" s="270"/>
      <c r="M38" s="271">
        <v>10</v>
      </c>
      <c r="N38" s="272">
        <f t="shared" si="0"/>
        <v>12689.862326946879</v>
      </c>
    </row>
    <row r="39" spans="1:14">
      <c r="A39" t="s">
        <v>284</v>
      </c>
      <c r="B39" s="837" t="str">
        <f>VLOOKUP(A39,EQUIPOS!A9:D154,3,FALSE)</f>
        <v>Planta de asfalto en caliente</v>
      </c>
      <c r="C39" s="838"/>
      <c r="D39" s="838"/>
      <c r="E39" s="838"/>
      <c r="F39" s="838"/>
      <c r="G39" s="838"/>
      <c r="H39" s="839"/>
      <c r="I39" s="267"/>
      <c r="J39" s="268"/>
      <c r="K39" s="269">
        <f>VLOOKUP(A39,EQUIPOS!A9:D166,4,FALSE)</f>
        <v>516593.91992794897</v>
      </c>
      <c r="L39" s="270"/>
      <c r="M39" s="271">
        <v>10</v>
      </c>
      <c r="N39" s="272">
        <f t="shared" si="0"/>
        <v>51659.391992794895</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10</v>
      </c>
      <c r="N42" s="272">
        <f t="shared" si="0"/>
        <v>20909.733445726546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10</v>
      </c>
      <c r="N43" s="272">
        <f t="shared" si="0"/>
        <v>8609.9344636740789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132258.10850094934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22679.845004412673</v>
      </c>
      <c r="N54" s="272">
        <f>K54*M54</f>
        <v>31751.783006177739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40.387062142940295</v>
      </c>
      <c r="N55" s="272">
        <f>K55*M55</f>
        <v>1009.6765535735074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32761.459559751245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1310.8700129498243</v>
      </c>
      <c r="M64" s="829"/>
      <c r="N64" s="287">
        <f>K64*L64</f>
        <v>1835.2180181297538</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28">
        <f>VLOOKUP(A65,TRANSPORTE!A6:D117,4,FALSE)</f>
        <v>1310.8700129498243</v>
      </c>
      <c r="M65" s="829"/>
      <c r="N65" s="287">
        <f>K65*L65</f>
        <v>1638.5875161872805</v>
      </c>
    </row>
    <row r="66" spans="1:15">
      <c r="B66" s="46"/>
      <c r="C66" s="47"/>
      <c r="D66" s="47"/>
      <c r="E66" s="47"/>
      <c r="F66" s="47"/>
      <c r="G66" s="47"/>
      <c r="H66" s="288"/>
      <c r="I66" s="279"/>
      <c r="J66" s="279"/>
      <c r="K66" s="279"/>
      <c r="L66" s="828"/>
      <c r="M66" s="829"/>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3473.8055343170345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177240.41870796788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35448.083741593575</v>
      </c>
      <c r="M88" s="859"/>
      <c r="N88" s="51"/>
    </row>
    <row r="89" spans="1:14">
      <c r="B89" s="89" t="s">
        <v>973</v>
      </c>
      <c r="C89" s="90"/>
      <c r="D89" s="90"/>
      <c r="E89" s="90"/>
      <c r="F89" s="90"/>
      <c r="G89" s="90"/>
      <c r="H89" s="90"/>
      <c r="I89" s="87"/>
      <c r="J89" s="88"/>
      <c r="K89" s="304">
        <v>0.05</v>
      </c>
      <c r="L89" s="858">
        <f>N83*K89</f>
        <v>8862.0209353983937</v>
      </c>
      <c r="M89" s="859"/>
      <c r="N89" s="51"/>
    </row>
    <row r="90" spans="1:14" ht="15.75" thickBot="1">
      <c r="B90" s="91" t="s">
        <v>974</v>
      </c>
      <c r="C90" s="92"/>
      <c r="D90" s="92"/>
      <c r="E90" s="92"/>
      <c r="F90" s="92"/>
      <c r="G90" s="92"/>
      <c r="H90" s="92"/>
      <c r="I90" s="93"/>
      <c r="J90" s="94"/>
      <c r="K90" s="305">
        <v>0.05</v>
      </c>
      <c r="L90" s="860">
        <f>N83*K90</f>
        <v>8862.0209353983937</v>
      </c>
      <c r="M90" s="861"/>
      <c r="N90" s="51"/>
    </row>
    <row r="91" spans="1:14" ht="15.75" thickBot="1">
      <c r="B91" s="824" t="s">
        <v>953</v>
      </c>
      <c r="C91" s="825"/>
      <c r="D91" s="825"/>
      <c r="E91" s="825"/>
      <c r="F91" s="825"/>
      <c r="G91" s="825"/>
      <c r="H91" s="825"/>
      <c r="I91" s="825"/>
      <c r="J91" s="825"/>
      <c r="K91" s="825"/>
      <c r="L91" s="825"/>
      <c r="M91" s="826"/>
      <c r="N91" s="52">
        <f>L88+L89+L90</f>
        <v>53172.125612390366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230412.54432035825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10</v>
      </c>
      <c r="N37" s="272">
        <f t="shared" ref="N37:N43" si="0">K37/M37</f>
        <v>12299.798982052467</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126898.62326946879</v>
      </c>
      <c r="L38" s="270"/>
      <c r="M38" s="271">
        <v>10</v>
      </c>
      <c r="N38" s="272">
        <f t="shared" si="0"/>
        <v>12689.862326946879</v>
      </c>
    </row>
    <row r="39" spans="1:14">
      <c r="A39" t="s">
        <v>284</v>
      </c>
      <c r="B39" s="837" t="str">
        <f>VLOOKUP(A39,EQUIPOS!A9:D154,3,FALSE)</f>
        <v>Planta de asfalto en caliente</v>
      </c>
      <c r="C39" s="838"/>
      <c r="D39" s="838"/>
      <c r="E39" s="838"/>
      <c r="F39" s="838"/>
      <c r="G39" s="838"/>
      <c r="H39" s="839"/>
      <c r="I39" s="267"/>
      <c r="J39" s="268"/>
      <c r="K39" s="269">
        <f>VLOOKUP(A39,EQUIPOS!A9:D166,4,FALSE)</f>
        <v>516593.91992794897</v>
      </c>
      <c r="L39" s="270"/>
      <c r="M39" s="271">
        <v>10</v>
      </c>
      <c r="N39" s="272">
        <f t="shared" si="0"/>
        <v>51659.391992794895</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10</v>
      </c>
      <c r="N42" s="272">
        <f t="shared" si="0"/>
        <v>20909.733445726546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10</v>
      </c>
      <c r="N43" s="272">
        <f t="shared" si="0"/>
        <v>8609.9344636740789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132258.10850094934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22679.845004412673</v>
      </c>
      <c r="N54" s="272">
        <f>K54*M54</f>
        <v>31751.783006177739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40.387062142940295</v>
      </c>
      <c r="N55" s="272">
        <f>K55*M55</f>
        <v>1009.6765535735074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32761.459559751245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1310.8700129498243</v>
      </c>
      <c r="M64" s="829"/>
      <c r="N64" s="287">
        <f>K64*L64</f>
        <v>1835.2180181297538</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28">
        <f>VLOOKUP(A65,TRANSPORTE!A6:D117,4,FALSE)</f>
        <v>1310.8700129498243</v>
      </c>
      <c r="M65" s="829"/>
      <c r="N65" s="287">
        <f>K65*L65</f>
        <v>1638.5875161872805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3473.8055343170345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177240.41870796788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35448.083741593575</v>
      </c>
      <c r="M88" s="859"/>
      <c r="N88" s="51"/>
    </row>
    <row r="89" spans="1:14">
      <c r="B89" s="89" t="s">
        <v>973</v>
      </c>
      <c r="C89" s="90"/>
      <c r="D89" s="90"/>
      <c r="E89" s="90"/>
      <c r="F89" s="90"/>
      <c r="G89" s="90"/>
      <c r="H89" s="90"/>
      <c r="I89" s="87"/>
      <c r="J89" s="88"/>
      <c r="K89" s="304">
        <v>0.05</v>
      </c>
      <c r="L89" s="858">
        <f>N83*K89</f>
        <v>8862.0209353983937</v>
      </c>
      <c r="M89" s="859"/>
      <c r="N89" s="51"/>
    </row>
    <row r="90" spans="1:14" ht="15.75" thickBot="1">
      <c r="B90" s="91" t="s">
        <v>974</v>
      </c>
      <c r="C90" s="92"/>
      <c r="D90" s="92"/>
      <c r="E90" s="92"/>
      <c r="F90" s="92"/>
      <c r="G90" s="92"/>
      <c r="H90" s="92"/>
      <c r="I90" s="93"/>
      <c r="J90" s="94"/>
      <c r="K90" s="305">
        <v>0.05</v>
      </c>
      <c r="L90" s="860">
        <f>N83*K90</f>
        <v>8862.0209353983937</v>
      </c>
      <c r="M90" s="861"/>
      <c r="N90" s="51"/>
    </row>
    <row r="91" spans="1:14" ht="15.75" thickBot="1">
      <c r="B91" s="824" t="s">
        <v>953</v>
      </c>
      <c r="C91" s="825"/>
      <c r="D91" s="825"/>
      <c r="E91" s="825"/>
      <c r="F91" s="825"/>
      <c r="G91" s="825"/>
      <c r="H91" s="825"/>
      <c r="I91" s="825"/>
      <c r="J91" s="825"/>
      <c r="K91" s="825"/>
      <c r="L91" s="825"/>
      <c r="M91" s="826"/>
      <c r="N91" s="52">
        <f>L88+L89+L90</f>
        <v>53172.125612390366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230412.54432035825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10</v>
      </c>
      <c r="N37" s="272">
        <f t="shared" ref="N37:N43" si="0">K37/M37</f>
        <v>12299.798982052467</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126898.62326946879</v>
      </c>
      <c r="L38" s="270"/>
      <c r="M38" s="271">
        <v>10</v>
      </c>
      <c r="N38" s="272">
        <f t="shared" si="0"/>
        <v>12689.862326946879</v>
      </c>
    </row>
    <row r="39" spans="1:14">
      <c r="A39" t="s">
        <v>284</v>
      </c>
      <c r="B39" s="837" t="str">
        <f>VLOOKUP(A39,EQUIPOS!A9:D154,3,FALSE)</f>
        <v>Planta de asfalto en caliente</v>
      </c>
      <c r="C39" s="838"/>
      <c r="D39" s="838"/>
      <c r="E39" s="838"/>
      <c r="F39" s="838"/>
      <c r="G39" s="838"/>
      <c r="H39" s="839"/>
      <c r="I39" s="267"/>
      <c r="J39" s="268"/>
      <c r="K39" s="269">
        <f>VLOOKUP(A39,EQUIPOS!A9:D166,4,FALSE)</f>
        <v>516593.91992794897</v>
      </c>
      <c r="L39" s="270"/>
      <c r="M39" s="271">
        <v>10</v>
      </c>
      <c r="N39" s="272">
        <f t="shared" si="0"/>
        <v>51659.391992794895</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10</v>
      </c>
      <c r="N42" s="272">
        <f t="shared" si="0"/>
        <v>20909.733445726546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10</v>
      </c>
      <c r="N43" s="272">
        <f t="shared" si="0"/>
        <v>8609.9344636740789</v>
      </c>
    </row>
    <row r="44" spans="1:14" ht="15" customHeight="1">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132258.10850094934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22679.845004412673</v>
      </c>
      <c r="N53" s="272">
        <f>K53*M53</f>
        <v>31751.783006177739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40.387062142940295</v>
      </c>
      <c r="N54" s="272">
        <f>K54*M54</f>
        <v>1009.6765535735074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32761.459559751245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1310.8700129498243</v>
      </c>
      <c r="M63" s="829"/>
      <c r="N63" s="287">
        <f>K63*L63</f>
        <v>1835.2180181297538</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8">
        <f>VLOOKUP(A64,TRANSPORTE!A6:D117,4,FALSE)</f>
        <v>1310.8700129498243</v>
      </c>
      <c r="M64" s="829"/>
      <c r="N64" s="287">
        <f>K64*L64</f>
        <v>1638.5875161872805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3473.8055343170345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177240.41870796788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35448.083741593575</v>
      </c>
      <c r="M87" s="859"/>
      <c r="N87" s="51"/>
    </row>
    <row r="88" spans="1:14">
      <c r="B88" s="89" t="s">
        <v>973</v>
      </c>
      <c r="C88" s="90"/>
      <c r="D88" s="90"/>
      <c r="E88" s="90"/>
      <c r="F88" s="90"/>
      <c r="G88" s="90"/>
      <c r="H88" s="90"/>
      <c r="I88" s="87"/>
      <c r="J88" s="88"/>
      <c r="K88" s="304">
        <v>0.05</v>
      </c>
      <c r="L88" s="858">
        <f>N82*K88</f>
        <v>8862.0209353983937</v>
      </c>
      <c r="M88" s="859"/>
      <c r="N88" s="51"/>
    </row>
    <row r="89" spans="1:14" ht="15.75" thickBot="1">
      <c r="B89" s="91" t="s">
        <v>974</v>
      </c>
      <c r="C89" s="92"/>
      <c r="D89" s="92"/>
      <c r="E89" s="92"/>
      <c r="F89" s="92"/>
      <c r="G89" s="92"/>
      <c r="H89" s="92"/>
      <c r="I89" s="93"/>
      <c r="J89" s="94"/>
      <c r="K89" s="305">
        <v>0.05</v>
      </c>
      <c r="L89" s="860">
        <f>N82*K89</f>
        <v>8862.0209353983937</v>
      </c>
      <c r="M89" s="861"/>
      <c r="N89" s="51"/>
    </row>
    <row r="90" spans="1:14" ht="15.75" thickBot="1">
      <c r="B90" s="824" t="s">
        <v>953</v>
      </c>
      <c r="C90" s="825"/>
      <c r="D90" s="825"/>
      <c r="E90" s="825"/>
      <c r="F90" s="825"/>
      <c r="G90" s="825"/>
      <c r="H90" s="825"/>
      <c r="I90" s="825"/>
      <c r="J90" s="825"/>
      <c r="K90" s="825"/>
      <c r="L90" s="825"/>
      <c r="M90" s="826"/>
      <c r="N90" s="52">
        <f>L87+L88+L89</f>
        <v>53172.125612390366</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230412.54432035825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10</v>
      </c>
      <c r="N37" s="272">
        <f t="shared" ref="N37:N43" si="0">K37/M37</f>
        <v>12299.798982052467</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126898.62326946879</v>
      </c>
      <c r="L38" s="270"/>
      <c r="M38" s="271">
        <v>10</v>
      </c>
      <c r="N38" s="272">
        <f t="shared" si="0"/>
        <v>12689.862326946879</v>
      </c>
    </row>
    <row r="39" spans="1:14">
      <c r="A39" t="s">
        <v>284</v>
      </c>
      <c r="B39" s="837" t="str">
        <f>VLOOKUP(A39,EQUIPOS!A9:D154,3,FALSE)</f>
        <v>Planta de asfalto en caliente</v>
      </c>
      <c r="C39" s="838"/>
      <c r="D39" s="838"/>
      <c r="E39" s="838"/>
      <c r="F39" s="838"/>
      <c r="G39" s="838"/>
      <c r="H39" s="839"/>
      <c r="I39" s="267"/>
      <c r="J39" s="268"/>
      <c r="K39" s="269">
        <f>VLOOKUP(A39,EQUIPOS!A9:D166,4,FALSE)</f>
        <v>516593.91992794897</v>
      </c>
      <c r="L39" s="270"/>
      <c r="M39" s="271">
        <v>10</v>
      </c>
      <c r="N39" s="272">
        <f t="shared" si="0"/>
        <v>51659.391992794895</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10</v>
      </c>
      <c r="N42" s="272">
        <f t="shared" si="0"/>
        <v>20909.733445726546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10</v>
      </c>
      <c r="N43" s="272">
        <f t="shared" si="0"/>
        <v>8609.9344636740789</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132258.10850094934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22679.845004412673</v>
      </c>
      <c r="N53" s="272">
        <f>K53*M53</f>
        <v>31751.783006177739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40.387062142940295</v>
      </c>
      <c r="N54" s="272">
        <f>K54*M54</f>
        <v>1009.6765535735074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32761.459559751245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1310.8700129498243</v>
      </c>
      <c r="M63" s="829"/>
      <c r="N63" s="287">
        <f>K63*L63</f>
        <v>1835.2180181297538</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28">
        <f>VLOOKUP(A64,TRANSPORTE!A6:D117,4,FALSE)</f>
        <v>1310.8700129498243</v>
      </c>
      <c r="M64" s="829"/>
      <c r="N64" s="287">
        <f>K64*L64</f>
        <v>1638.5875161872805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3473.8055343170345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177240.41870796788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35448.083741593575</v>
      </c>
      <c r="M87" s="859"/>
      <c r="N87" s="51"/>
    </row>
    <row r="88" spans="1:14">
      <c r="B88" s="89" t="s">
        <v>973</v>
      </c>
      <c r="C88" s="90"/>
      <c r="D88" s="90"/>
      <c r="E88" s="90"/>
      <c r="F88" s="90"/>
      <c r="G88" s="90"/>
      <c r="H88" s="90"/>
      <c r="I88" s="87"/>
      <c r="J88" s="88"/>
      <c r="K88" s="304">
        <v>0.05</v>
      </c>
      <c r="L88" s="858">
        <f>N82*K88</f>
        <v>8862.0209353983937</v>
      </c>
      <c r="M88" s="859"/>
      <c r="N88" s="51"/>
    </row>
    <row r="89" spans="1:14" ht="15.75" thickBot="1">
      <c r="B89" s="91" t="s">
        <v>974</v>
      </c>
      <c r="C89" s="92"/>
      <c r="D89" s="92"/>
      <c r="E89" s="92"/>
      <c r="F89" s="92"/>
      <c r="G89" s="92"/>
      <c r="H89" s="92"/>
      <c r="I89" s="93"/>
      <c r="J89" s="94"/>
      <c r="K89" s="305">
        <v>0.05</v>
      </c>
      <c r="L89" s="860">
        <f>N82*K89</f>
        <v>8862.0209353983937</v>
      </c>
      <c r="M89" s="861"/>
      <c r="N89" s="51"/>
    </row>
    <row r="90" spans="1:14" ht="15.75" thickBot="1">
      <c r="B90" s="824" t="s">
        <v>953</v>
      </c>
      <c r="C90" s="825"/>
      <c r="D90" s="825"/>
      <c r="E90" s="825"/>
      <c r="F90" s="825"/>
      <c r="G90" s="825"/>
      <c r="H90" s="825"/>
      <c r="I90" s="825"/>
      <c r="J90" s="825"/>
      <c r="K90" s="825"/>
      <c r="L90" s="825"/>
      <c r="M90" s="826"/>
      <c r="N90" s="52">
        <f>L87+L88+L89</f>
        <v>53172.125612390366</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230412.54432035825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10</v>
      </c>
      <c r="N37" s="272">
        <f t="shared" ref="N37:N43" si="0">K37/M37</f>
        <v>12299.798982052467</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126898.62326946879</v>
      </c>
      <c r="L38" s="270"/>
      <c r="M38" s="271">
        <v>10</v>
      </c>
      <c r="N38" s="272">
        <f t="shared" si="0"/>
        <v>12689.862326946879</v>
      </c>
    </row>
    <row r="39" spans="1:14">
      <c r="A39" t="s">
        <v>284</v>
      </c>
      <c r="B39" s="837" t="str">
        <f>VLOOKUP(A39,EQUIPOS!A9:D154,3,FALSE)</f>
        <v>Planta de asfalto en caliente</v>
      </c>
      <c r="C39" s="838"/>
      <c r="D39" s="838"/>
      <c r="E39" s="838"/>
      <c r="F39" s="838"/>
      <c r="G39" s="838"/>
      <c r="H39" s="839"/>
      <c r="I39" s="267"/>
      <c r="J39" s="268"/>
      <c r="K39" s="269">
        <f>VLOOKUP(A39,EQUIPOS!A9:D166,4,FALSE)</f>
        <v>516593.91992794897</v>
      </c>
      <c r="L39" s="270"/>
      <c r="M39" s="271">
        <v>10</v>
      </c>
      <c r="N39" s="272">
        <f t="shared" si="0"/>
        <v>51659.391992794895</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10</v>
      </c>
      <c r="N42" s="272">
        <f t="shared" si="0"/>
        <v>20909.733445726546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10</v>
      </c>
      <c r="N43" s="272">
        <f t="shared" si="0"/>
        <v>8609.9344636740789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132258.10850094934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22679.845004412673</v>
      </c>
      <c r="N54" s="272">
        <f>K54*M54</f>
        <v>31751.783006177739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40.387062142940295</v>
      </c>
      <c r="N55" s="272">
        <f>K55*M55</f>
        <v>1009.6765535735074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32761.459559751245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1310.8700129498243</v>
      </c>
      <c r="M64" s="829"/>
      <c r="N64" s="287">
        <f>K64*L64</f>
        <v>1835.2180181297538</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8">
        <f>VLOOKUP(A65,TRANSPORTE!A6:D117,4,FALSE)</f>
        <v>1310.8700129498243</v>
      </c>
      <c r="M65" s="829"/>
      <c r="N65" s="287">
        <f>K65*L65</f>
        <v>1638.5875161872805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3473.8055343170345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177240.41870796788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35448.083741593575</v>
      </c>
      <c r="M88" s="859"/>
      <c r="N88" s="51"/>
    </row>
    <row r="89" spans="1:14">
      <c r="B89" s="89" t="s">
        <v>973</v>
      </c>
      <c r="C89" s="90"/>
      <c r="D89" s="90"/>
      <c r="E89" s="90"/>
      <c r="F89" s="90"/>
      <c r="G89" s="90"/>
      <c r="H89" s="90"/>
      <c r="I89" s="87"/>
      <c r="J89" s="88"/>
      <c r="K89" s="304">
        <v>0.05</v>
      </c>
      <c r="L89" s="858">
        <f>N83*K89</f>
        <v>8862.0209353983937</v>
      </c>
      <c r="M89" s="859"/>
      <c r="N89" s="51"/>
    </row>
    <row r="90" spans="1:14" ht="15.75" thickBot="1">
      <c r="B90" s="91" t="s">
        <v>974</v>
      </c>
      <c r="C90" s="92"/>
      <c r="D90" s="92"/>
      <c r="E90" s="92"/>
      <c r="F90" s="92"/>
      <c r="G90" s="92"/>
      <c r="H90" s="92"/>
      <c r="I90" s="93"/>
      <c r="J90" s="94"/>
      <c r="K90" s="305">
        <v>0.05</v>
      </c>
      <c r="L90" s="860">
        <f>N83*K90</f>
        <v>8862.0209353983937</v>
      </c>
      <c r="M90" s="861"/>
      <c r="N90" s="51"/>
    </row>
    <row r="91" spans="1:14" ht="15.75" thickBot="1">
      <c r="B91" s="824" t="s">
        <v>953</v>
      </c>
      <c r="C91" s="825"/>
      <c r="D91" s="825"/>
      <c r="E91" s="825"/>
      <c r="F91" s="825"/>
      <c r="G91" s="825"/>
      <c r="H91" s="825"/>
      <c r="I91" s="825"/>
      <c r="J91" s="825"/>
      <c r="K91" s="825"/>
      <c r="L91" s="825"/>
      <c r="M91" s="826"/>
      <c r="N91" s="52">
        <f>L88+L89+L90</f>
        <v>53172.125612390366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230412.54432035825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10</v>
      </c>
      <c r="N37" s="272">
        <f t="shared" ref="N37:N43" si="0">K37/M37</f>
        <v>12299.798982052467</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126898.62326946879</v>
      </c>
      <c r="L38" s="270"/>
      <c r="M38" s="271">
        <v>10</v>
      </c>
      <c r="N38" s="272">
        <f t="shared" si="0"/>
        <v>12689.862326946879</v>
      </c>
    </row>
    <row r="39" spans="1:14">
      <c r="A39" t="s">
        <v>284</v>
      </c>
      <c r="B39" s="837" t="str">
        <f>VLOOKUP(A39,EQUIPOS!A9:D154,3,FALSE)</f>
        <v>Planta de asfalto en caliente</v>
      </c>
      <c r="C39" s="838"/>
      <c r="D39" s="838"/>
      <c r="E39" s="838"/>
      <c r="F39" s="838"/>
      <c r="G39" s="838"/>
      <c r="H39" s="839"/>
      <c r="I39" s="267"/>
      <c r="J39" s="268"/>
      <c r="K39" s="269">
        <f>VLOOKUP(A39,EQUIPOS!A9:D166,4,FALSE)</f>
        <v>516593.91992794897</v>
      </c>
      <c r="L39" s="270"/>
      <c r="M39" s="271">
        <v>10</v>
      </c>
      <c r="N39" s="272">
        <f t="shared" si="0"/>
        <v>51659.391992794895</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10</v>
      </c>
      <c r="N42" s="272">
        <f t="shared" si="0"/>
        <v>20909.733445726546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10</v>
      </c>
      <c r="N43" s="272">
        <f t="shared" si="0"/>
        <v>8609.9344636740789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132258.10850094934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22679.845004412673</v>
      </c>
      <c r="N54" s="272">
        <f>K54*M54</f>
        <v>31751.783006177739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40.387062142940295</v>
      </c>
      <c r="N55" s="272">
        <f>K55*M55</f>
        <v>1009.6765535735074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32761.459559751245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1310.8700129498243</v>
      </c>
      <c r="M64" s="829"/>
      <c r="N64" s="287">
        <f>K64*L64</f>
        <v>1835.2180181297538</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8">
        <f>VLOOKUP(A65,TRANSPORTE!A6:D117,4,FALSE)</f>
        <v>1310.8700129498243</v>
      </c>
      <c r="M65" s="829"/>
      <c r="N65" s="287">
        <f>K65*L65</f>
        <v>1638.5875161872805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3473.8055343170345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177240.41870796788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35448.083741593575</v>
      </c>
      <c r="M88" s="859"/>
      <c r="N88" s="51"/>
    </row>
    <row r="89" spans="1:14">
      <c r="B89" s="89" t="s">
        <v>973</v>
      </c>
      <c r="C89" s="90"/>
      <c r="D89" s="90"/>
      <c r="E89" s="90"/>
      <c r="F89" s="90"/>
      <c r="G89" s="90"/>
      <c r="H89" s="90"/>
      <c r="I89" s="87"/>
      <c r="J89" s="88"/>
      <c r="K89" s="304">
        <v>0.05</v>
      </c>
      <c r="L89" s="858">
        <f>N83*K89</f>
        <v>8862.0209353983937</v>
      </c>
      <c r="M89" s="859"/>
      <c r="N89" s="51"/>
    </row>
    <row r="90" spans="1:14" ht="15.75" thickBot="1">
      <c r="B90" s="91" t="s">
        <v>974</v>
      </c>
      <c r="C90" s="92"/>
      <c r="D90" s="92"/>
      <c r="E90" s="92"/>
      <c r="F90" s="92"/>
      <c r="G90" s="92"/>
      <c r="H90" s="92"/>
      <c r="I90" s="93"/>
      <c r="J90" s="94"/>
      <c r="K90" s="305">
        <v>0.05</v>
      </c>
      <c r="L90" s="860">
        <f>N83*K90</f>
        <v>8862.0209353983937</v>
      </c>
      <c r="M90" s="861"/>
      <c r="N90" s="51"/>
    </row>
    <row r="91" spans="1:14" ht="15.75" thickBot="1">
      <c r="B91" s="824" t="s">
        <v>953</v>
      </c>
      <c r="C91" s="825"/>
      <c r="D91" s="825"/>
      <c r="E91" s="825"/>
      <c r="F91" s="825"/>
      <c r="G91" s="825"/>
      <c r="H91" s="825"/>
      <c r="I91" s="825"/>
      <c r="J91" s="825"/>
      <c r="K91" s="825"/>
      <c r="L91" s="825"/>
      <c r="M91" s="826"/>
      <c r="N91" s="52">
        <f>L88+L89+L90</f>
        <v>53172.125612390366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230412.54432035825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10</v>
      </c>
      <c r="N37" s="272">
        <f t="shared" ref="N37:N43" si="0">K37/M37</f>
        <v>12299.798982052467</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126898.62326946879</v>
      </c>
      <c r="L38" s="270"/>
      <c r="M38" s="271">
        <v>10</v>
      </c>
      <c r="N38" s="272">
        <f t="shared" si="0"/>
        <v>12689.862326946879</v>
      </c>
    </row>
    <row r="39" spans="1:14">
      <c r="A39" t="s">
        <v>284</v>
      </c>
      <c r="B39" s="837" t="str">
        <f>VLOOKUP(A39,EQUIPOS!A9:D154,3,FALSE)</f>
        <v>Planta de asfalto en caliente</v>
      </c>
      <c r="C39" s="838"/>
      <c r="D39" s="838"/>
      <c r="E39" s="838"/>
      <c r="F39" s="838"/>
      <c r="G39" s="838"/>
      <c r="H39" s="839"/>
      <c r="I39" s="267"/>
      <c r="J39" s="268"/>
      <c r="K39" s="269">
        <f>VLOOKUP(A39,EQUIPOS!A9:D166,4,FALSE)</f>
        <v>516593.91992794897</v>
      </c>
      <c r="L39" s="270"/>
      <c r="M39" s="271">
        <v>10</v>
      </c>
      <c r="N39" s="272">
        <f t="shared" si="0"/>
        <v>51659.391992794895</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10</v>
      </c>
      <c r="N42" s="272">
        <f t="shared" si="0"/>
        <v>20909.733445726546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10</v>
      </c>
      <c r="N43" s="272">
        <f t="shared" si="0"/>
        <v>8609.9344636740789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132258.10850094934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22679.845004412673</v>
      </c>
      <c r="N54" s="272">
        <f>K54*M54</f>
        <v>31751.783006177739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40.387062142940295</v>
      </c>
      <c r="N55" s="272">
        <f>K55*M55</f>
        <v>1009.6765535735074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32761.459559751245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1310.8700129498243</v>
      </c>
      <c r="M64" s="829"/>
      <c r="N64" s="287">
        <f>K64*L64</f>
        <v>1835.2180181297538</v>
      </c>
    </row>
    <row r="65" spans="1:15">
      <c r="A65" t="s">
        <v>1293</v>
      </c>
      <c r="B65" s="46" t="str">
        <f>VLOOKUP(A65,TRANSPORTE!A6:D117,3,FALSE)</f>
        <v>Transporte de mezcla</v>
      </c>
      <c r="C65" s="47"/>
      <c r="D65" s="47"/>
      <c r="E65" s="47"/>
      <c r="F65" s="47"/>
      <c r="G65" s="47"/>
      <c r="H65" s="311" t="s">
        <v>1468</v>
      </c>
      <c r="I65" s="279">
        <v>1.25</v>
      </c>
      <c r="J65" s="286">
        <v>1</v>
      </c>
      <c r="K65" s="279">
        <f>I65*J65</f>
        <v>1.25</v>
      </c>
      <c r="L65" s="828">
        <f>VLOOKUP(A65,TRANSPORTE!A6:D117,4,FALSE)</f>
        <v>1310.8700129498243</v>
      </c>
      <c r="M65" s="829"/>
      <c r="N65" s="287">
        <f>K65*L65</f>
        <v>1638.5875161872805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3473.8055343170345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177240.41870796788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35448.083741593575</v>
      </c>
      <c r="M88" s="859"/>
      <c r="N88" s="51"/>
    </row>
    <row r="89" spans="1:14">
      <c r="B89" s="89" t="s">
        <v>973</v>
      </c>
      <c r="C89" s="90"/>
      <c r="D89" s="90"/>
      <c r="E89" s="90"/>
      <c r="F89" s="90"/>
      <c r="G89" s="90"/>
      <c r="H89" s="90"/>
      <c r="I89" s="87"/>
      <c r="J89" s="88"/>
      <c r="K89" s="304">
        <v>0.05</v>
      </c>
      <c r="L89" s="858">
        <f>N83*K89</f>
        <v>8862.0209353983937</v>
      </c>
      <c r="M89" s="859"/>
      <c r="N89" s="51"/>
    </row>
    <row r="90" spans="1:14" ht="15.75" thickBot="1">
      <c r="B90" s="91" t="s">
        <v>974</v>
      </c>
      <c r="C90" s="92"/>
      <c r="D90" s="92"/>
      <c r="E90" s="92"/>
      <c r="F90" s="92"/>
      <c r="G90" s="92"/>
      <c r="H90" s="92"/>
      <c r="I90" s="93"/>
      <c r="J90" s="94"/>
      <c r="K90" s="305">
        <v>0.05</v>
      </c>
      <c r="L90" s="860">
        <f>N83*K90</f>
        <v>8862.0209353983937</v>
      </c>
      <c r="M90" s="861"/>
      <c r="N90" s="51"/>
    </row>
    <row r="91" spans="1:14" ht="15.75" thickBot="1">
      <c r="B91" s="824" t="s">
        <v>953</v>
      </c>
      <c r="C91" s="825"/>
      <c r="D91" s="825"/>
      <c r="E91" s="825"/>
      <c r="F91" s="825"/>
      <c r="G91" s="825"/>
      <c r="H91" s="825"/>
      <c r="I91" s="825"/>
      <c r="J91" s="825"/>
      <c r="K91" s="825"/>
      <c r="L91" s="825"/>
      <c r="M91" s="826"/>
      <c r="N91" s="52">
        <f>L88+L89+L90</f>
        <v>53172.125612390366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230412.54432035825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8</v>
      </c>
      <c r="N37" s="272">
        <f t="shared" ref="N37:N43" si="0">K37/M37</f>
        <v>15374.748727565584</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126898.62326946879</v>
      </c>
      <c r="L38" s="270"/>
      <c r="M38" s="271">
        <v>8</v>
      </c>
      <c r="N38" s="272">
        <f t="shared" si="0"/>
        <v>15862.327908683599</v>
      </c>
    </row>
    <row r="39" spans="1:14">
      <c r="A39" t="s">
        <v>284</v>
      </c>
      <c r="B39" s="837" t="str">
        <f>VLOOKUP(A39,EQUIPOS!A9:D154,3,FALSE)</f>
        <v>Planta de asfalto en caliente</v>
      </c>
      <c r="C39" s="838"/>
      <c r="D39" s="838"/>
      <c r="E39" s="838"/>
      <c r="F39" s="838"/>
      <c r="G39" s="838"/>
      <c r="H39" s="839"/>
      <c r="I39" s="267"/>
      <c r="J39" s="268"/>
      <c r="K39" s="269">
        <f>VLOOKUP(A39,EQUIPOS!A9:D166,4,FALSE)</f>
        <v>516593.91992794897</v>
      </c>
      <c r="L39" s="270"/>
      <c r="M39" s="271">
        <v>8</v>
      </c>
      <c r="N39" s="272">
        <f t="shared" si="0"/>
        <v>64574.239990993621</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8</v>
      </c>
      <c r="N42" s="272">
        <f t="shared" si="0"/>
        <v>26137.166807158184</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8</v>
      </c>
      <c r="N43" s="272">
        <f t="shared" si="0"/>
        <v>10762.418079592599</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158897.47819389196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22679.845004412673</v>
      </c>
      <c r="N53" s="272">
        <f>K53*M53</f>
        <v>31751.783006177739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40.387062142940295</v>
      </c>
      <c r="N54" s="272">
        <f>K54*M54</f>
        <v>1009.6765535735074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32761.459559751245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1310.8700129498243</v>
      </c>
      <c r="M63" s="829"/>
      <c r="N63" s="287">
        <f>K63*L63</f>
        <v>1835.2180181297538</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8">
        <f>VLOOKUP(A64,TRANSPORTE!A6:D117,4,FALSE)</f>
        <v>1310.8700129498243</v>
      </c>
      <c r="M64" s="829"/>
      <c r="N64" s="287">
        <f>K64*L64</f>
        <v>1638.5875161872805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3473.8055343170345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204851.68230234942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40970.336460469887</v>
      </c>
      <c r="M87" s="859"/>
      <c r="N87" s="51"/>
    </row>
    <row r="88" spans="1:14">
      <c r="B88" s="89" t="s">
        <v>973</v>
      </c>
      <c r="C88" s="90"/>
      <c r="D88" s="90"/>
      <c r="E88" s="90"/>
      <c r="F88" s="90"/>
      <c r="G88" s="90"/>
      <c r="H88" s="90"/>
      <c r="I88" s="87"/>
      <c r="J88" s="88"/>
      <c r="K88" s="304">
        <v>0.05</v>
      </c>
      <c r="L88" s="858">
        <f>N82*K88</f>
        <v>10242.584115117472</v>
      </c>
      <c r="M88" s="859"/>
      <c r="N88" s="51"/>
    </row>
    <row r="89" spans="1:14" ht="15.75" thickBot="1">
      <c r="B89" s="91" t="s">
        <v>974</v>
      </c>
      <c r="C89" s="92"/>
      <c r="D89" s="92"/>
      <c r="E89" s="92"/>
      <c r="F89" s="92"/>
      <c r="G89" s="92"/>
      <c r="H89" s="92"/>
      <c r="I89" s="93"/>
      <c r="J89" s="94"/>
      <c r="K89" s="305">
        <v>0.05</v>
      </c>
      <c r="L89" s="860">
        <f>N82*K89</f>
        <v>10242.584115117472</v>
      </c>
      <c r="M89" s="861"/>
      <c r="N89" s="51"/>
    </row>
    <row r="90" spans="1:14" ht="15.75" thickBot="1">
      <c r="B90" s="824" t="s">
        <v>953</v>
      </c>
      <c r="C90" s="825"/>
      <c r="D90" s="825"/>
      <c r="E90" s="825"/>
      <c r="F90" s="825"/>
      <c r="G90" s="825"/>
      <c r="H90" s="825"/>
      <c r="I90" s="825"/>
      <c r="J90" s="825"/>
      <c r="K90" s="825"/>
      <c r="L90" s="825"/>
      <c r="M90" s="826"/>
      <c r="N90" s="52">
        <f>L87+L88+L89</f>
        <v>61455.504690704824</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266307.18699305423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8</v>
      </c>
      <c r="N37" s="272">
        <f t="shared" ref="N37:N43" si="0">K37/M37</f>
        <v>15374.748727565584</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126898.62326946879</v>
      </c>
      <c r="L38" s="270"/>
      <c r="M38" s="271">
        <v>8</v>
      </c>
      <c r="N38" s="272">
        <f t="shared" si="0"/>
        <v>15862.327908683599</v>
      </c>
    </row>
    <row r="39" spans="1:14">
      <c r="A39" t="s">
        <v>284</v>
      </c>
      <c r="B39" s="837" t="str">
        <f>VLOOKUP(A39,EQUIPOS!A9:D154,3,FALSE)</f>
        <v>Planta de asfalto en caliente</v>
      </c>
      <c r="C39" s="838"/>
      <c r="D39" s="838"/>
      <c r="E39" s="838"/>
      <c r="F39" s="838"/>
      <c r="G39" s="838"/>
      <c r="H39" s="839"/>
      <c r="I39" s="267"/>
      <c r="J39" s="268"/>
      <c r="K39" s="269">
        <f>VLOOKUP(A39,EQUIPOS!A9:D166,4,FALSE)</f>
        <v>516593.91992794897</v>
      </c>
      <c r="L39" s="270"/>
      <c r="M39" s="271">
        <v>8</v>
      </c>
      <c r="N39" s="272">
        <f t="shared" si="0"/>
        <v>64574.239990993621</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8</v>
      </c>
      <c r="N42" s="272">
        <f t="shared" si="0"/>
        <v>26137.166807158184</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8</v>
      </c>
      <c r="N43" s="272">
        <f t="shared" si="0"/>
        <v>10762.418079592599</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158897.47819389196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22679.845004412673</v>
      </c>
      <c r="N53" s="272">
        <f>K53*M53</f>
        <v>31751.783006177739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40.387062142940295</v>
      </c>
      <c r="N54" s="272">
        <f>K54*M54</f>
        <v>1009.6765535735074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32761.459559751245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1310.8700129498243</v>
      </c>
      <c r="M63" s="829"/>
      <c r="N63" s="287">
        <f>K63*L63</f>
        <v>1835.2180181297538</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8">
        <f>VLOOKUP(A64,TRANSPORTE!A6:D117,4,FALSE)</f>
        <v>1310.8700129498243</v>
      </c>
      <c r="M64" s="829"/>
      <c r="N64" s="287">
        <f>K64*L64</f>
        <v>1638.5875161872805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3473.8055343170345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127"/>
    </row>
    <row r="80" spans="1:15" ht="15.75" thickBot="1">
      <c r="B80" s="830" t="s">
        <v>953</v>
      </c>
      <c r="C80" s="831"/>
      <c r="D80" s="831"/>
      <c r="E80" s="831"/>
      <c r="F80" s="831"/>
      <c r="G80" s="831"/>
      <c r="H80" s="831"/>
      <c r="I80" s="831"/>
      <c r="J80" s="831"/>
      <c r="K80" s="831"/>
      <c r="L80" s="831"/>
      <c r="M80" s="832"/>
      <c r="N80" s="460">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204851.68230234942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40970.336460469887</v>
      </c>
      <c r="M87" s="859"/>
      <c r="N87" s="51"/>
    </row>
    <row r="88" spans="1:14">
      <c r="B88" s="89" t="s">
        <v>973</v>
      </c>
      <c r="C88" s="90"/>
      <c r="D88" s="90"/>
      <c r="E88" s="90"/>
      <c r="F88" s="90"/>
      <c r="G88" s="90"/>
      <c r="H88" s="90"/>
      <c r="I88" s="87"/>
      <c r="J88" s="88"/>
      <c r="K88" s="304">
        <v>0.05</v>
      </c>
      <c r="L88" s="858">
        <f>N82*K88</f>
        <v>10242.584115117472</v>
      </c>
      <c r="M88" s="859"/>
      <c r="N88" s="51"/>
    </row>
    <row r="89" spans="1:14" ht="15.75" thickBot="1">
      <c r="B89" s="91" t="s">
        <v>974</v>
      </c>
      <c r="C89" s="92"/>
      <c r="D89" s="92"/>
      <c r="E89" s="92"/>
      <c r="F89" s="92"/>
      <c r="G89" s="92"/>
      <c r="H89" s="92"/>
      <c r="I89" s="93"/>
      <c r="J89" s="94"/>
      <c r="K89" s="305">
        <v>0.05</v>
      </c>
      <c r="L89" s="860">
        <f>N82*K89</f>
        <v>10242.584115117472</v>
      </c>
      <c r="M89" s="861"/>
      <c r="N89" s="51"/>
    </row>
    <row r="90" spans="1:14" ht="15.75" thickBot="1">
      <c r="B90" s="824" t="s">
        <v>953</v>
      </c>
      <c r="C90" s="825"/>
      <c r="D90" s="825"/>
      <c r="E90" s="825"/>
      <c r="F90" s="825"/>
      <c r="G90" s="825"/>
      <c r="H90" s="825"/>
      <c r="I90" s="825"/>
      <c r="J90" s="825"/>
      <c r="K90" s="825"/>
      <c r="L90" s="825"/>
      <c r="M90" s="826"/>
      <c r="N90" s="52">
        <f>L87+L88+L89</f>
        <v>61455.504690704824</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266307.18699305423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8</v>
      </c>
      <c r="N37" s="272">
        <f t="shared" ref="N37:N43" si="0">K37/M37</f>
        <v>15374.748727565584</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126898.62326946879</v>
      </c>
      <c r="L38" s="270"/>
      <c r="M38" s="271">
        <v>8</v>
      </c>
      <c r="N38" s="272">
        <f t="shared" si="0"/>
        <v>15862.327908683599</v>
      </c>
    </row>
    <row r="39" spans="1:14">
      <c r="A39" t="s">
        <v>284</v>
      </c>
      <c r="B39" s="837" t="str">
        <f>VLOOKUP(A39,EQUIPOS!A9:D154,3,FALSE)</f>
        <v>Planta de asfalto en caliente</v>
      </c>
      <c r="C39" s="838"/>
      <c r="D39" s="838"/>
      <c r="E39" s="838"/>
      <c r="F39" s="838"/>
      <c r="G39" s="838"/>
      <c r="H39" s="839"/>
      <c r="I39" s="267"/>
      <c r="J39" s="268"/>
      <c r="K39" s="269">
        <f>VLOOKUP(A39,EQUIPOS!A9:D166,4,FALSE)</f>
        <v>516593.91992794897</v>
      </c>
      <c r="L39" s="270"/>
      <c r="M39" s="271">
        <v>8</v>
      </c>
      <c r="N39" s="272">
        <f t="shared" si="0"/>
        <v>64574.239990993621</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8</v>
      </c>
      <c r="N42" s="272">
        <f t="shared" si="0"/>
        <v>26137.166807158184</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8</v>
      </c>
      <c r="N43" s="272">
        <f t="shared" si="0"/>
        <v>10762.418079592599</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158897.47819389196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22679.845004412673</v>
      </c>
      <c r="N53" s="272">
        <f>K53*M53</f>
        <v>31751.783006177739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40.387062142940295</v>
      </c>
      <c r="N54" s="272">
        <f>K54*M54</f>
        <v>1009.6765535735074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32761.459559751245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1310.8700129498243</v>
      </c>
      <c r="M63" s="829"/>
      <c r="N63" s="287">
        <f>K63*L63</f>
        <v>1835.2180181297538</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8">
        <f>VLOOKUP(A64,TRANSPORTE!A6:D117,4,FALSE)</f>
        <v>1310.8700129498243</v>
      </c>
      <c r="M64" s="829"/>
      <c r="N64" s="287">
        <f>K64*L64</f>
        <v>1638.5875161872805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3473.8055343170345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204851.68230234942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40970.336460469887</v>
      </c>
      <c r="M87" s="859"/>
      <c r="N87" s="51"/>
    </row>
    <row r="88" spans="1:14">
      <c r="B88" s="89" t="s">
        <v>973</v>
      </c>
      <c r="C88" s="90"/>
      <c r="D88" s="90"/>
      <c r="E88" s="90"/>
      <c r="F88" s="90"/>
      <c r="G88" s="90"/>
      <c r="H88" s="90"/>
      <c r="I88" s="87"/>
      <c r="J88" s="88"/>
      <c r="K88" s="304">
        <v>0.05</v>
      </c>
      <c r="L88" s="858">
        <f>N82*K88</f>
        <v>10242.584115117472</v>
      </c>
      <c r="M88" s="859"/>
      <c r="N88" s="51"/>
    </row>
    <row r="89" spans="1:14" ht="15.75" thickBot="1">
      <c r="B89" s="91" t="s">
        <v>974</v>
      </c>
      <c r="C89" s="92"/>
      <c r="D89" s="92"/>
      <c r="E89" s="92"/>
      <c r="F89" s="92"/>
      <c r="G89" s="92"/>
      <c r="H89" s="92"/>
      <c r="I89" s="93"/>
      <c r="J89" s="94"/>
      <c r="K89" s="305">
        <v>0.05</v>
      </c>
      <c r="L89" s="860">
        <f>N82*K89</f>
        <v>10242.584115117472</v>
      </c>
      <c r="M89" s="861"/>
      <c r="N89" s="51"/>
    </row>
    <row r="90" spans="1:14" ht="15.75" thickBot="1">
      <c r="B90" s="824" t="s">
        <v>953</v>
      </c>
      <c r="C90" s="825"/>
      <c r="D90" s="825"/>
      <c r="E90" s="825"/>
      <c r="F90" s="825"/>
      <c r="G90" s="825"/>
      <c r="H90" s="825"/>
      <c r="I90" s="825"/>
      <c r="J90" s="825"/>
      <c r="K90" s="825"/>
      <c r="L90" s="825"/>
      <c r="M90" s="826"/>
      <c r="N90" s="52">
        <f>L87+L88+L89</f>
        <v>61455.504690704824</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266307.18699305423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10</v>
      </c>
      <c r="N37" s="272">
        <f t="shared" ref="N37:N43" si="0">K37/M37</f>
        <v>12299.798982052467</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126898.62326946879</v>
      </c>
      <c r="L38" s="270"/>
      <c r="M38" s="271">
        <v>10</v>
      </c>
      <c r="N38" s="272">
        <f t="shared" si="0"/>
        <v>12689.862326946879</v>
      </c>
    </row>
    <row r="39" spans="1:14">
      <c r="A39" t="s">
        <v>284</v>
      </c>
      <c r="B39" s="837" t="str">
        <f>VLOOKUP(A39,EQUIPOS!A9:D154,3,FALSE)</f>
        <v>Planta de asfalto en caliente</v>
      </c>
      <c r="C39" s="838"/>
      <c r="D39" s="838"/>
      <c r="E39" s="838"/>
      <c r="F39" s="838"/>
      <c r="G39" s="838"/>
      <c r="H39" s="839"/>
      <c r="I39" s="267"/>
      <c r="J39" s="268"/>
      <c r="K39" s="269">
        <f>VLOOKUP(A39,EQUIPOS!A9:D166,4,FALSE)</f>
        <v>516593.91992794897</v>
      </c>
      <c r="L39" s="270"/>
      <c r="M39" s="271">
        <v>10</v>
      </c>
      <c r="N39" s="272">
        <f t="shared" si="0"/>
        <v>51659.391992794895</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10</v>
      </c>
      <c r="N42" s="272">
        <f t="shared" si="0"/>
        <v>20909.733445726546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10</v>
      </c>
      <c r="N43" s="272">
        <f t="shared" si="0"/>
        <v>8609.9344636740789</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132258.10850094934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22679.845004412673</v>
      </c>
      <c r="N53" s="272">
        <f>K53*M53</f>
        <v>31751.783006177739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40.387062142940295</v>
      </c>
      <c r="N54" s="272">
        <f>K54*M54</f>
        <v>1009.6765535735074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32761.459559751245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1310.8700129498243</v>
      </c>
      <c r="M63" s="829"/>
      <c r="N63" s="287">
        <f>K63*L63</f>
        <v>1835.2180181297538</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28">
        <f>VLOOKUP(A64,TRANSPORTE!A6:D117,4,FALSE)</f>
        <v>1310.8700129498243</v>
      </c>
      <c r="M64" s="829"/>
      <c r="N64" s="287">
        <f>K64*L64</f>
        <v>1638.5875161872805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3473.8055343170345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177240.41870796788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35448.083741593575</v>
      </c>
      <c r="M87" s="859"/>
      <c r="N87" s="51"/>
    </row>
    <row r="88" spans="1:14">
      <c r="B88" s="89" t="s">
        <v>973</v>
      </c>
      <c r="C88" s="90"/>
      <c r="D88" s="90"/>
      <c r="E88" s="90"/>
      <c r="F88" s="90"/>
      <c r="G88" s="90"/>
      <c r="H88" s="90"/>
      <c r="I88" s="87"/>
      <c r="J88" s="88"/>
      <c r="K88" s="304">
        <v>0.05</v>
      </c>
      <c r="L88" s="858">
        <f>N82*K88</f>
        <v>8862.0209353983937</v>
      </c>
      <c r="M88" s="859"/>
      <c r="N88" s="51"/>
    </row>
    <row r="89" spans="1:14" ht="15.75" thickBot="1">
      <c r="B89" s="91" t="s">
        <v>974</v>
      </c>
      <c r="C89" s="92"/>
      <c r="D89" s="92"/>
      <c r="E89" s="92"/>
      <c r="F89" s="92"/>
      <c r="G89" s="92"/>
      <c r="H89" s="92"/>
      <c r="I89" s="93"/>
      <c r="J89" s="94"/>
      <c r="K89" s="305">
        <v>0.05</v>
      </c>
      <c r="L89" s="860">
        <f>N82*K89</f>
        <v>8862.0209353983937</v>
      </c>
      <c r="M89" s="861"/>
      <c r="N89" s="51"/>
    </row>
    <row r="90" spans="1:14" ht="15.75" thickBot="1">
      <c r="B90" s="824" t="s">
        <v>953</v>
      </c>
      <c r="C90" s="825"/>
      <c r="D90" s="825"/>
      <c r="E90" s="825"/>
      <c r="F90" s="825"/>
      <c r="G90" s="825"/>
      <c r="H90" s="825"/>
      <c r="I90" s="825"/>
      <c r="J90" s="825"/>
      <c r="K90" s="825"/>
      <c r="L90" s="825"/>
      <c r="M90" s="826"/>
      <c r="N90" s="52">
        <f>L87+L88+L89</f>
        <v>53172.125612390366</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230412.54432035825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10</v>
      </c>
      <c r="N37" s="272">
        <f t="shared" ref="N37:N43" si="0">K37/M37</f>
        <v>12299.798982052467</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126898.62326946879</v>
      </c>
      <c r="L38" s="270"/>
      <c r="M38" s="271">
        <v>10</v>
      </c>
      <c r="N38" s="272">
        <f t="shared" si="0"/>
        <v>12689.862326946879</v>
      </c>
    </row>
    <row r="39" spans="1:14">
      <c r="A39" t="s">
        <v>284</v>
      </c>
      <c r="B39" s="837" t="str">
        <f>VLOOKUP(A39,EQUIPOS!A9:D154,3,FALSE)</f>
        <v>Planta de asfalto en caliente</v>
      </c>
      <c r="C39" s="838"/>
      <c r="D39" s="838"/>
      <c r="E39" s="838"/>
      <c r="F39" s="838"/>
      <c r="G39" s="838"/>
      <c r="H39" s="839"/>
      <c r="I39" s="267"/>
      <c r="J39" s="268"/>
      <c r="K39" s="269">
        <f>VLOOKUP(A39,EQUIPOS!A9:D166,4,FALSE)</f>
        <v>516593.91992794897</v>
      </c>
      <c r="L39" s="270"/>
      <c r="M39" s="271">
        <v>10</v>
      </c>
      <c r="N39" s="272">
        <f t="shared" si="0"/>
        <v>51659.391992794895</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10</v>
      </c>
      <c r="N42" s="272">
        <f t="shared" si="0"/>
        <v>20909.733445726546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10</v>
      </c>
      <c r="N43" s="272">
        <f t="shared" si="0"/>
        <v>8609.9344636740789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132258.10850094934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22679.845004412673</v>
      </c>
      <c r="N54" s="272">
        <f>K54*M54</f>
        <v>31751.783006177739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40.387062142940295</v>
      </c>
      <c r="N55" s="272">
        <f>K55*M55</f>
        <v>1009.6765535735074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32761.459559751245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1310.8700129498243</v>
      </c>
      <c r="M64" s="829"/>
      <c r="N64" s="287">
        <f>K64*L64</f>
        <v>1835.2180181297538</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28">
        <f>VLOOKUP(A65,TRANSPORTE!A6:D117,4,FALSE)</f>
        <v>1310.8700129498243</v>
      </c>
      <c r="M65" s="829"/>
      <c r="N65" s="287">
        <f>K65*L65</f>
        <v>1638.5875161872805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3473.8055343170345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127"/>
    </row>
    <row r="81" spans="1:14" ht="15.75" thickBot="1">
      <c r="B81" s="830" t="s">
        <v>953</v>
      </c>
      <c r="C81" s="831"/>
      <c r="D81" s="831"/>
      <c r="E81" s="831"/>
      <c r="F81" s="831"/>
      <c r="G81" s="831"/>
      <c r="H81" s="831"/>
      <c r="I81" s="831"/>
      <c r="J81" s="831"/>
      <c r="K81" s="831"/>
      <c r="L81" s="831"/>
      <c r="M81" s="832"/>
      <c r="N81" s="460">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177240.41870796788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35448.083741593575</v>
      </c>
      <c r="M88" s="859"/>
      <c r="N88" s="51"/>
    </row>
    <row r="89" spans="1:14">
      <c r="B89" s="89" t="s">
        <v>973</v>
      </c>
      <c r="C89" s="90"/>
      <c r="D89" s="90"/>
      <c r="E89" s="90"/>
      <c r="F89" s="90"/>
      <c r="G89" s="90"/>
      <c r="H89" s="90"/>
      <c r="I89" s="87"/>
      <c r="J89" s="88"/>
      <c r="K89" s="304">
        <v>0.05</v>
      </c>
      <c r="L89" s="858">
        <f>N83*K89</f>
        <v>8862.0209353983937</v>
      </c>
      <c r="M89" s="859"/>
      <c r="N89" s="51"/>
    </row>
    <row r="90" spans="1:14" ht="15.75" thickBot="1">
      <c r="B90" s="91" t="s">
        <v>974</v>
      </c>
      <c r="C90" s="92"/>
      <c r="D90" s="92"/>
      <c r="E90" s="92"/>
      <c r="F90" s="92"/>
      <c r="G90" s="92"/>
      <c r="H90" s="92"/>
      <c r="I90" s="93"/>
      <c r="J90" s="94"/>
      <c r="K90" s="305">
        <v>0.05</v>
      </c>
      <c r="L90" s="860">
        <f>N83*K90</f>
        <v>8862.0209353983937</v>
      </c>
      <c r="M90" s="861"/>
      <c r="N90" s="51"/>
    </row>
    <row r="91" spans="1:14" ht="15.75" thickBot="1">
      <c r="B91" s="824" t="s">
        <v>953</v>
      </c>
      <c r="C91" s="825"/>
      <c r="D91" s="825"/>
      <c r="E91" s="825"/>
      <c r="F91" s="825"/>
      <c r="G91" s="825"/>
      <c r="H91" s="825"/>
      <c r="I91" s="825"/>
      <c r="J91" s="825"/>
      <c r="K91" s="825"/>
      <c r="L91" s="825"/>
      <c r="M91" s="826"/>
      <c r="N91" s="52">
        <f>L88+L89+L90</f>
        <v>53172.125612390366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230412.54432035825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10</v>
      </c>
      <c r="N37" s="272">
        <f t="shared" ref="N37:N43" si="0">K37/M37</f>
        <v>12299.798982052467</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126898.62326946879</v>
      </c>
      <c r="L38" s="270"/>
      <c r="M38" s="271">
        <v>10</v>
      </c>
      <c r="N38" s="272">
        <f t="shared" si="0"/>
        <v>12689.862326946879</v>
      </c>
    </row>
    <row r="39" spans="1:14">
      <c r="A39" t="s">
        <v>284</v>
      </c>
      <c r="B39" s="837" t="str">
        <f>VLOOKUP(A39,EQUIPOS!A9:D154,3,FALSE)</f>
        <v>Planta de asfalto en caliente</v>
      </c>
      <c r="C39" s="838"/>
      <c r="D39" s="838"/>
      <c r="E39" s="838"/>
      <c r="F39" s="838"/>
      <c r="G39" s="838"/>
      <c r="H39" s="839"/>
      <c r="I39" s="267"/>
      <c r="J39" s="268"/>
      <c r="K39" s="269">
        <f>VLOOKUP(A39,EQUIPOS!A9:D166,4,FALSE)</f>
        <v>516593.91992794897</v>
      </c>
      <c r="L39" s="270"/>
      <c r="M39" s="271">
        <v>10</v>
      </c>
      <c r="N39" s="272">
        <f t="shared" si="0"/>
        <v>51659.391992794895</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10</v>
      </c>
      <c r="N42" s="272">
        <f t="shared" si="0"/>
        <v>20909.733445726546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10</v>
      </c>
      <c r="N43" s="272">
        <f t="shared" si="0"/>
        <v>8609.9344636740789</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132258.10850094934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22679.845004412673</v>
      </c>
      <c r="N53" s="272">
        <f>K53*M53</f>
        <v>31751.783006177739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40.387062142940295</v>
      </c>
      <c r="N54" s="272">
        <f>K54*M54</f>
        <v>1009.6765535735074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32761.459559751245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1310.8700129498243</v>
      </c>
      <c r="M63" s="829"/>
      <c r="N63" s="287">
        <f>K63*L63</f>
        <v>1835.2180181297538</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8">
        <f>VLOOKUP(A64,TRANSPORTE!A6:D117,4,FALSE)</f>
        <v>1310.8700129498243</v>
      </c>
      <c r="M64" s="829"/>
      <c r="N64" s="287">
        <f>K64*L64</f>
        <v>1638.5875161872805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3473.8055343170345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177240.41870796788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35448.083741593575</v>
      </c>
      <c r="M87" s="859"/>
      <c r="N87" s="51"/>
    </row>
    <row r="88" spans="1:14">
      <c r="B88" s="89" t="s">
        <v>973</v>
      </c>
      <c r="C88" s="90"/>
      <c r="D88" s="90"/>
      <c r="E88" s="90"/>
      <c r="F88" s="90"/>
      <c r="G88" s="90"/>
      <c r="H88" s="90"/>
      <c r="I88" s="87"/>
      <c r="J88" s="88"/>
      <c r="K88" s="304">
        <v>0.05</v>
      </c>
      <c r="L88" s="858">
        <f>N82*K88</f>
        <v>8862.0209353983937</v>
      </c>
      <c r="M88" s="859"/>
      <c r="N88" s="51"/>
    </row>
    <row r="89" spans="1:14" ht="15.75" thickBot="1">
      <c r="B89" s="91" t="s">
        <v>974</v>
      </c>
      <c r="C89" s="92"/>
      <c r="D89" s="92"/>
      <c r="E89" s="92"/>
      <c r="F89" s="92"/>
      <c r="G89" s="92"/>
      <c r="H89" s="92"/>
      <c r="I89" s="93"/>
      <c r="J89" s="94"/>
      <c r="K89" s="305">
        <v>0.05</v>
      </c>
      <c r="L89" s="860">
        <f>N82*K89</f>
        <v>8862.0209353983937</v>
      </c>
      <c r="M89" s="861"/>
      <c r="N89" s="51"/>
    </row>
    <row r="90" spans="1:14" ht="15.75" thickBot="1">
      <c r="B90" s="824" t="s">
        <v>953</v>
      </c>
      <c r="C90" s="825"/>
      <c r="D90" s="825"/>
      <c r="E90" s="825"/>
      <c r="F90" s="825"/>
      <c r="G90" s="825"/>
      <c r="H90" s="825"/>
      <c r="I90" s="825"/>
      <c r="J90" s="825"/>
      <c r="K90" s="825"/>
      <c r="L90" s="825"/>
      <c r="M90" s="826"/>
      <c r="N90" s="52">
        <f>L87+L88+L89</f>
        <v>53172.125612390366</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230412.54432035825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8</v>
      </c>
      <c r="N37" s="272">
        <f t="shared" ref="N37:N43" si="0">K37/M37</f>
        <v>15374.748727565584</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126898.62326946879</v>
      </c>
      <c r="L38" s="270"/>
      <c r="M38" s="271">
        <v>8</v>
      </c>
      <c r="N38" s="272">
        <f t="shared" si="0"/>
        <v>15862.327908683599</v>
      </c>
    </row>
    <row r="39" spans="1:14">
      <c r="A39" t="s">
        <v>284</v>
      </c>
      <c r="B39" s="837" t="str">
        <f>VLOOKUP(A39,EQUIPOS!A9:D154,3,FALSE)</f>
        <v>Planta de asfalto en caliente</v>
      </c>
      <c r="C39" s="838"/>
      <c r="D39" s="838"/>
      <c r="E39" s="838"/>
      <c r="F39" s="838"/>
      <c r="G39" s="838"/>
      <c r="H39" s="839"/>
      <c r="I39" s="267"/>
      <c r="J39" s="268"/>
      <c r="K39" s="269">
        <f>VLOOKUP(A39,EQUIPOS!A9:D166,4,FALSE)</f>
        <v>516593.91992794897</v>
      </c>
      <c r="L39" s="270"/>
      <c r="M39" s="271">
        <v>8</v>
      </c>
      <c r="N39" s="272">
        <f t="shared" si="0"/>
        <v>64574.239990993621</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8</v>
      </c>
      <c r="N42" s="272">
        <f t="shared" si="0"/>
        <v>26137.166807158184</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8</v>
      </c>
      <c r="N43" s="272">
        <f t="shared" si="0"/>
        <v>10762.418079592599</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158897.47819389196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22679.845004412673</v>
      </c>
      <c r="N53" s="272">
        <f>K53*M53</f>
        <v>31751.783006177739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40.387062142940295</v>
      </c>
      <c r="N54" s="272">
        <f>K54*M54</f>
        <v>1009.6765535735074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32761.459559751245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1310.8700129498243</v>
      </c>
      <c r="M63" s="829"/>
      <c r="N63" s="287">
        <f>K63*L63</f>
        <v>1835.2180181297538</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8">
        <f>VLOOKUP(A64,TRANSPORTE!A6:D117,4,FALSE)</f>
        <v>1310.8700129498243</v>
      </c>
      <c r="M64" s="829"/>
      <c r="N64" s="287">
        <f>K64*L64</f>
        <v>1638.5875161872805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3473.8055343170345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204851.68230234942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40970.336460469887</v>
      </c>
      <c r="M87" s="859"/>
      <c r="N87" s="51"/>
    </row>
    <row r="88" spans="1:14">
      <c r="B88" s="89" t="s">
        <v>973</v>
      </c>
      <c r="C88" s="90"/>
      <c r="D88" s="90"/>
      <c r="E88" s="90"/>
      <c r="F88" s="90"/>
      <c r="G88" s="90"/>
      <c r="H88" s="90"/>
      <c r="I88" s="87"/>
      <c r="J88" s="88"/>
      <c r="K88" s="304">
        <v>0.05</v>
      </c>
      <c r="L88" s="858">
        <f>N82*K88</f>
        <v>10242.584115117472</v>
      </c>
      <c r="M88" s="859"/>
      <c r="N88" s="51"/>
    </row>
    <row r="89" spans="1:14" ht="15.75" thickBot="1">
      <c r="B89" s="91" t="s">
        <v>974</v>
      </c>
      <c r="C89" s="92"/>
      <c r="D89" s="92"/>
      <c r="E89" s="92"/>
      <c r="F89" s="92"/>
      <c r="G89" s="92"/>
      <c r="H89" s="92"/>
      <c r="I89" s="93"/>
      <c r="J89" s="94"/>
      <c r="K89" s="305">
        <v>0.05</v>
      </c>
      <c r="L89" s="860">
        <f>N82*K89</f>
        <v>10242.584115117472</v>
      </c>
      <c r="M89" s="861"/>
      <c r="N89" s="51"/>
    </row>
    <row r="90" spans="1:14" ht="15.75" thickBot="1">
      <c r="B90" s="824" t="s">
        <v>953</v>
      </c>
      <c r="C90" s="825"/>
      <c r="D90" s="825"/>
      <c r="E90" s="825"/>
      <c r="F90" s="825"/>
      <c r="G90" s="825"/>
      <c r="H90" s="825"/>
      <c r="I90" s="825"/>
      <c r="J90" s="825"/>
      <c r="K90" s="825"/>
      <c r="L90" s="825"/>
      <c r="M90" s="826"/>
      <c r="N90" s="52">
        <f>L87+L88+L89</f>
        <v>61455.504690704824</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266307.18699305423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10</v>
      </c>
      <c r="N37" s="272">
        <f t="shared" ref="N37:N43" si="0">K37/M37</f>
        <v>12299.798982052467</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126898.62326946879</v>
      </c>
      <c r="L38" s="270"/>
      <c r="M38" s="271">
        <v>10</v>
      </c>
      <c r="N38" s="272">
        <f t="shared" si="0"/>
        <v>12689.862326946879</v>
      </c>
    </row>
    <row r="39" spans="1:14">
      <c r="A39" t="s">
        <v>284</v>
      </c>
      <c r="B39" s="837" t="str">
        <f>VLOOKUP(A39,EQUIPOS!A9:D154,3,FALSE)</f>
        <v>Planta de asfalto en caliente</v>
      </c>
      <c r="C39" s="838"/>
      <c r="D39" s="838"/>
      <c r="E39" s="838"/>
      <c r="F39" s="838"/>
      <c r="G39" s="838"/>
      <c r="H39" s="839"/>
      <c r="I39" s="267"/>
      <c r="J39" s="268"/>
      <c r="K39" s="269">
        <f>VLOOKUP(A39,EQUIPOS!A9:D166,4,FALSE)</f>
        <v>516593.91992794897</v>
      </c>
      <c r="L39" s="270"/>
      <c r="M39" s="271">
        <v>10</v>
      </c>
      <c r="N39" s="272">
        <f t="shared" si="0"/>
        <v>51659.391992794895</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10</v>
      </c>
      <c r="N42" s="272">
        <f t="shared" si="0"/>
        <v>20909.733445726546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10</v>
      </c>
      <c r="N43" s="272">
        <f t="shared" si="0"/>
        <v>8609.9344636740789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132258.10850094934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22679.845004412673</v>
      </c>
      <c r="N54" s="272">
        <f>K54*M54</f>
        <v>31751.783006177739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40.387062142940295</v>
      </c>
      <c r="N55" s="272">
        <f>K55*M55</f>
        <v>1009.6765535735074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32761.459559751245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1310.8700129498243</v>
      </c>
      <c r="M64" s="829"/>
      <c r="N64" s="287">
        <f>K64*L64</f>
        <v>1835.2180181297538</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28">
        <f>VLOOKUP(A65,TRANSPORTE!A6:D117,4,FALSE)</f>
        <v>1310.8700129498243</v>
      </c>
      <c r="M65" s="829"/>
      <c r="N65" s="287">
        <f>K65*L65</f>
        <v>1638.5875161872805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3473.8055343170345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177240.41870796788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35448.083741593575</v>
      </c>
      <c r="M88" s="859"/>
      <c r="N88" s="51"/>
    </row>
    <row r="89" spans="1:14">
      <c r="B89" s="89" t="s">
        <v>973</v>
      </c>
      <c r="C89" s="90"/>
      <c r="D89" s="90"/>
      <c r="E89" s="90"/>
      <c r="F89" s="90"/>
      <c r="G89" s="90"/>
      <c r="H89" s="90"/>
      <c r="I89" s="87"/>
      <c r="J89" s="88"/>
      <c r="K89" s="304">
        <v>0.05</v>
      </c>
      <c r="L89" s="858">
        <f>N83*K89</f>
        <v>8862.0209353983937</v>
      </c>
      <c r="M89" s="859"/>
      <c r="N89" s="51"/>
    </row>
    <row r="90" spans="1:14" ht="15.75" thickBot="1">
      <c r="B90" s="91" t="s">
        <v>974</v>
      </c>
      <c r="C90" s="92"/>
      <c r="D90" s="92"/>
      <c r="E90" s="92"/>
      <c r="F90" s="92"/>
      <c r="G90" s="92"/>
      <c r="H90" s="92"/>
      <c r="I90" s="93"/>
      <c r="J90" s="94"/>
      <c r="K90" s="305">
        <v>0.05</v>
      </c>
      <c r="L90" s="860">
        <f>N83*K90</f>
        <v>8862.0209353983937</v>
      </c>
      <c r="M90" s="861"/>
      <c r="N90" s="51"/>
    </row>
    <row r="91" spans="1:14" ht="15.75" thickBot="1">
      <c r="B91" s="824" t="s">
        <v>953</v>
      </c>
      <c r="C91" s="825"/>
      <c r="D91" s="825"/>
      <c r="E91" s="825"/>
      <c r="F91" s="825"/>
      <c r="G91" s="825"/>
      <c r="H91" s="825"/>
      <c r="I91" s="825"/>
      <c r="J91" s="825"/>
      <c r="K91" s="825"/>
      <c r="L91" s="825"/>
      <c r="M91" s="826"/>
      <c r="N91" s="52">
        <f>L88+L89+L90</f>
        <v>53172.125612390366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230412.54432035825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10</v>
      </c>
      <c r="N37" s="272">
        <f t="shared" ref="N37:N43" si="0">K37/M37</f>
        <v>12299.798982052467</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126898.62326946879</v>
      </c>
      <c r="L38" s="270"/>
      <c r="M38" s="271">
        <v>10</v>
      </c>
      <c r="N38" s="272">
        <f t="shared" si="0"/>
        <v>12689.862326946879</v>
      </c>
    </row>
    <row r="39" spans="1:14">
      <c r="A39" t="s">
        <v>284</v>
      </c>
      <c r="B39" s="837" t="str">
        <f>VLOOKUP(A39,EQUIPOS!A9:D154,3,FALSE)</f>
        <v>Planta de asfalto en caliente</v>
      </c>
      <c r="C39" s="838"/>
      <c r="D39" s="838"/>
      <c r="E39" s="838"/>
      <c r="F39" s="838"/>
      <c r="G39" s="838"/>
      <c r="H39" s="839"/>
      <c r="I39" s="267"/>
      <c r="J39" s="268"/>
      <c r="K39" s="269">
        <f>VLOOKUP(A39,EQUIPOS!A9:D166,4,FALSE)</f>
        <v>516593.91992794897</v>
      </c>
      <c r="L39" s="270"/>
      <c r="M39" s="271">
        <v>10</v>
      </c>
      <c r="N39" s="272">
        <f t="shared" si="0"/>
        <v>51659.391992794895</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10</v>
      </c>
      <c r="N42" s="272">
        <f t="shared" si="0"/>
        <v>20909.733445726546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10</v>
      </c>
      <c r="N43" s="272">
        <f t="shared" si="0"/>
        <v>8609.9344636740789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132258.10850094934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22679.845004412673</v>
      </c>
      <c r="N54" s="272">
        <f>K54*M54</f>
        <v>31751.783006177739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40.387062142940295</v>
      </c>
      <c r="N55" s="272">
        <f>K55*M55</f>
        <v>1009.6765535735074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32761.459559751245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1310.8700129498243</v>
      </c>
      <c r="M64" s="829"/>
      <c r="N64" s="287">
        <f>K64*L64</f>
        <v>1835.2180181297538</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28">
        <f>VLOOKUP(A65,TRANSPORTE!A6:D117,4,FALSE)</f>
        <v>1310.8700129498243</v>
      </c>
      <c r="M65" s="829"/>
      <c r="N65" s="287">
        <f>K65*L65</f>
        <v>1638.5875161872805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3473.8055343170345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177240.41870796788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35448.083741593575</v>
      </c>
      <c r="M88" s="859"/>
      <c r="N88" s="51"/>
    </row>
    <row r="89" spans="1:14">
      <c r="B89" s="89" t="s">
        <v>973</v>
      </c>
      <c r="C89" s="90"/>
      <c r="D89" s="90"/>
      <c r="E89" s="90"/>
      <c r="F89" s="90"/>
      <c r="G89" s="90"/>
      <c r="H89" s="90"/>
      <c r="I89" s="87"/>
      <c r="J89" s="88"/>
      <c r="K89" s="304">
        <v>0.05</v>
      </c>
      <c r="L89" s="858">
        <f>N83*K89</f>
        <v>8862.0209353983937</v>
      </c>
      <c r="M89" s="859"/>
      <c r="N89" s="51"/>
    </row>
    <row r="90" spans="1:14" ht="15.75" thickBot="1">
      <c r="B90" s="91" t="s">
        <v>974</v>
      </c>
      <c r="C90" s="92"/>
      <c r="D90" s="92"/>
      <c r="E90" s="92"/>
      <c r="F90" s="92"/>
      <c r="G90" s="92"/>
      <c r="H90" s="92"/>
      <c r="I90" s="93"/>
      <c r="J90" s="94"/>
      <c r="K90" s="305">
        <v>0.05</v>
      </c>
      <c r="L90" s="860">
        <f>N83*K90</f>
        <v>8862.0209353983937</v>
      </c>
      <c r="M90" s="861"/>
      <c r="N90" s="51"/>
    </row>
    <row r="91" spans="1:14" ht="15.75" thickBot="1">
      <c r="B91" s="824" t="s">
        <v>953</v>
      </c>
      <c r="C91" s="825"/>
      <c r="D91" s="825"/>
      <c r="E91" s="825"/>
      <c r="F91" s="825"/>
      <c r="G91" s="825"/>
      <c r="H91" s="825"/>
      <c r="I91" s="825"/>
      <c r="J91" s="825"/>
      <c r="K91" s="825"/>
      <c r="L91" s="825"/>
      <c r="M91" s="826"/>
      <c r="N91" s="52">
        <f>L88+L89+L90</f>
        <v>53172.125612390366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230412.54432035825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10</v>
      </c>
      <c r="N37" s="272">
        <f t="shared" ref="N37:N43" si="0">K37/M37</f>
        <v>12299.798982052467</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126898.62326946879</v>
      </c>
      <c r="L38" s="270"/>
      <c r="M38" s="271">
        <v>10</v>
      </c>
      <c r="N38" s="272">
        <f t="shared" si="0"/>
        <v>12689.862326946879</v>
      </c>
    </row>
    <row r="39" spans="1:14">
      <c r="A39" t="s">
        <v>284</v>
      </c>
      <c r="B39" s="837" t="str">
        <f>VLOOKUP(A39,EQUIPOS!A9:D154,3,FALSE)</f>
        <v>Planta de asfalto en caliente</v>
      </c>
      <c r="C39" s="838"/>
      <c r="D39" s="838"/>
      <c r="E39" s="838"/>
      <c r="F39" s="838"/>
      <c r="G39" s="838"/>
      <c r="H39" s="839"/>
      <c r="I39" s="267"/>
      <c r="J39" s="268"/>
      <c r="K39" s="269">
        <f>VLOOKUP(A39,EQUIPOS!A9:D166,4,FALSE)</f>
        <v>516593.91992794897</v>
      </c>
      <c r="L39" s="270"/>
      <c r="M39" s="271">
        <v>10</v>
      </c>
      <c r="N39" s="272">
        <f t="shared" si="0"/>
        <v>51659.391992794895</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10</v>
      </c>
      <c r="N42" s="272">
        <f t="shared" si="0"/>
        <v>20909.733445726546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10</v>
      </c>
      <c r="N43" s="272">
        <f t="shared" si="0"/>
        <v>8609.9344636740789</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132258.10850094934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22679.845004412673</v>
      </c>
      <c r="N53" s="272">
        <f>K53*M53</f>
        <v>31751.783006177739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40.387062142940295</v>
      </c>
      <c r="N54" s="272">
        <f>K54*M54</f>
        <v>1009.6765535735074</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32761.459559751245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1310.8700129498243</v>
      </c>
      <c r="M63" s="829"/>
      <c r="N63" s="287">
        <f>K63*L63</f>
        <v>1835.2180181297538</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28">
        <f>VLOOKUP(A64,TRANSPORTE!A6:D117,4,FALSE)</f>
        <v>1310.8700129498243</v>
      </c>
      <c r="M64" s="829"/>
      <c r="N64" s="287">
        <f>K64*L64</f>
        <v>1638.5875161872805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3473.8055343170345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177240.41870796788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35448.083741593575</v>
      </c>
      <c r="M87" s="859"/>
      <c r="N87" s="51"/>
    </row>
    <row r="88" spans="1:14">
      <c r="B88" s="89" t="s">
        <v>973</v>
      </c>
      <c r="C88" s="90"/>
      <c r="D88" s="90"/>
      <c r="E88" s="90"/>
      <c r="F88" s="90"/>
      <c r="G88" s="90"/>
      <c r="H88" s="90"/>
      <c r="I88" s="87"/>
      <c r="J88" s="88"/>
      <c r="K88" s="304">
        <v>0.05</v>
      </c>
      <c r="L88" s="858">
        <f>N82*K88</f>
        <v>8862.0209353983937</v>
      </c>
      <c r="M88" s="859"/>
      <c r="N88" s="51"/>
    </row>
    <row r="89" spans="1:14" ht="15.75" thickBot="1">
      <c r="B89" s="91" t="s">
        <v>974</v>
      </c>
      <c r="C89" s="92"/>
      <c r="D89" s="92"/>
      <c r="E89" s="92"/>
      <c r="F89" s="92"/>
      <c r="G89" s="92"/>
      <c r="H89" s="92"/>
      <c r="I89" s="93"/>
      <c r="J89" s="94"/>
      <c r="K89" s="305">
        <v>0.05</v>
      </c>
      <c r="L89" s="860">
        <f>N82*K89</f>
        <v>8862.0209353983937</v>
      </c>
      <c r="M89" s="861"/>
      <c r="N89" s="51"/>
    </row>
    <row r="90" spans="1:14" ht="15.75" thickBot="1">
      <c r="B90" s="824" t="s">
        <v>953</v>
      </c>
      <c r="C90" s="825"/>
      <c r="D90" s="825"/>
      <c r="E90" s="825"/>
      <c r="F90" s="825"/>
      <c r="G90" s="825"/>
      <c r="H90" s="825"/>
      <c r="I90" s="825"/>
      <c r="J90" s="825"/>
      <c r="K90" s="825"/>
      <c r="L90" s="825"/>
      <c r="M90" s="826"/>
      <c r="N90" s="52">
        <f>L87+L88+L89</f>
        <v>53172.125612390366</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230412.54432035825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166048.19911201901</v>
      </c>
      <c r="L36" s="270"/>
      <c r="M36" s="271">
        <v>30</v>
      </c>
      <c r="N36" s="272">
        <f>K36/M36</f>
        <v>5534.9399704006337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10</v>
      </c>
      <c r="N37" s="272">
        <f t="shared" ref="N37:N43" si="0">K37/M37</f>
        <v>12299.798982052467</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126898.62326946879</v>
      </c>
      <c r="L38" s="270"/>
      <c r="M38" s="271">
        <v>10</v>
      </c>
      <c r="N38" s="272">
        <f t="shared" si="0"/>
        <v>12689.862326946879</v>
      </c>
    </row>
    <row r="39" spans="1:14">
      <c r="A39" t="s">
        <v>284</v>
      </c>
      <c r="B39" s="837" t="str">
        <f>VLOOKUP(A39,EQUIPOS!A9:D154,3,FALSE)</f>
        <v>Planta de asfalto en caliente</v>
      </c>
      <c r="C39" s="838"/>
      <c r="D39" s="838"/>
      <c r="E39" s="838"/>
      <c r="F39" s="838"/>
      <c r="G39" s="838"/>
      <c r="H39" s="839"/>
      <c r="I39" s="267"/>
      <c r="J39" s="268"/>
      <c r="K39" s="269">
        <f>VLOOKUP(A39,EQUIPOS!A9:D166,4,FALSE)</f>
        <v>516593.91992794897</v>
      </c>
      <c r="L39" s="270"/>
      <c r="M39" s="271">
        <v>10</v>
      </c>
      <c r="N39" s="272">
        <f t="shared" si="0"/>
        <v>51659.391992794895</v>
      </c>
    </row>
    <row r="40" spans="1:14">
      <c r="A40" t="s">
        <v>290</v>
      </c>
      <c r="B40" s="837" t="str">
        <f>VLOOKUP(A40,EQUIPOS!A10:D154,3,FALSE)</f>
        <v>Planta trituradora</v>
      </c>
      <c r="C40" s="838"/>
      <c r="D40" s="838"/>
      <c r="E40" s="838"/>
      <c r="F40" s="838"/>
      <c r="G40" s="838"/>
      <c r="H40" s="839"/>
      <c r="I40" s="267"/>
      <c r="J40" s="268"/>
      <c r="K40" s="269">
        <f>VLOOKUP(A40,EQUIPOS!A10:D167,4,FALSE)</f>
        <v>442794.4816678855</v>
      </c>
      <c r="L40" s="270"/>
      <c r="M40" s="271">
        <v>30</v>
      </c>
      <c r="N40" s="272">
        <f t="shared" si="0"/>
        <v>14759.816055596184</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147597.80257387916</v>
      </c>
      <c r="L41" s="270"/>
      <c r="M41" s="271">
        <v>30</v>
      </c>
      <c r="N41" s="272">
        <f t="shared" si="0"/>
        <v>4919.9267524626384</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209097.33445726548</v>
      </c>
      <c r="L42" s="270"/>
      <c r="M42" s="271">
        <v>10</v>
      </c>
      <c r="N42" s="272">
        <f t="shared" si="0"/>
        <v>20909.733445726546</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10</v>
      </c>
      <c r="N43" s="272">
        <f t="shared" si="0"/>
        <v>8609.9344636740789</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132258.10850094934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22679.845004412673</v>
      </c>
      <c r="N54" s="272">
        <f>K54*M54</f>
        <v>31751.783006177739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40.387062142940295</v>
      </c>
      <c r="N55" s="272">
        <f>K55*M55</f>
        <v>1009.6765535735074</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32761.459559751245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1310.8700129498243</v>
      </c>
      <c r="M64" s="829"/>
      <c r="N64" s="287">
        <f>K64*L64</f>
        <v>1835.2180181297538</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28">
        <f>VLOOKUP(A65,TRANSPORTE!A6:D117,4,FALSE)</f>
        <v>1310.8700129498243</v>
      </c>
      <c r="M65" s="829"/>
      <c r="N65" s="287">
        <f>K65*L65</f>
        <v>1638.5875161872805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3473.8055343170345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177240.41870796788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35448.083741593575</v>
      </c>
      <c r="M88" s="859"/>
      <c r="N88" s="51"/>
    </row>
    <row r="89" spans="1:14">
      <c r="B89" s="89" t="s">
        <v>973</v>
      </c>
      <c r="C89" s="90"/>
      <c r="D89" s="90"/>
      <c r="E89" s="90"/>
      <c r="F89" s="90"/>
      <c r="G89" s="90"/>
      <c r="H89" s="90"/>
      <c r="I89" s="87"/>
      <c r="J89" s="88"/>
      <c r="K89" s="304">
        <v>0.05</v>
      </c>
      <c r="L89" s="858">
        <f>N83*K89</f>
        <v>8862.0209353983937</v>
      </c>
      <c r="M89" s="859"/>
      <c r="N89" s="51"/>
    </row>
    <row r="90" spans="1:14" ht="15.75" thickBot="1">
      <c r="B90" s="91" t="s">
        <v>974</v>
      </c>
      <c r="C90" s="92"/>
      <c r="D90" s="92"/>
      <c r="E90" s="92"/>
      <c r="F90" s="92"/>
      <c r="G90" s="92"/>
      <c r="H90" s="92"/>
      <c r="I90" s="93"/>
      <c r="J90" s="94"/>
      <c r="K90" s="305">
        <v>0.05</v>
      </c>
      <c r="L90" s="860">
        <f>N83*K90</f>
        <v>8862.0209353983937</v>
      </c>
      <c r="M90" s="861"/>
      <c r="N90" s="51"/>
    </row>
    <row r="91" spans="1:14" ht="15.75" thickBot="1">
      <c r="B91" s="824" t="s">
        <v>953</v>
      </c>
      <c r="C91" s="825"/>
      <c r="D91" s="825"/>
      <c r="E91" s="825"/>
      <c r="F91" s="825"/>
      <c r="G91" s="825"/>
      <c r="H91" s="825"/>
      <c r="I91" s="825"/>
      <c r="J91" s="825"/>
      <c r="K91" s="825"/>
      <c r="L91" s="825"/>
      <c r="M91" s="826"/>
      <c r="N91" s="52">
        <f>L88+L89+L90</f>
        <v>53172.125612390366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230412.54432035825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148</v>
      </c>
      <c r="B36" s="837" t="str">
        <f>VLOOKUP(A36,EQUIPOS!A6:D154,3,FALSE)</f>
        <v>Cargador : Potencia en el volante 110 hp, Clasificación de RPM del motor 2300.</v>
      </c>
      <c r="C36" s="838"/>
      <c r="D36" s="838"/>
      <c r="E36" s="838"/>
      <c r="F36" s="838"/>
      <c r="G36" s="838"/>
      <c r="H36" s="839"/>
      <c r="I36" s="267"/>
      <c r="J36" s="268"/>
      <c r="K36" s="269">
        <f>VLOOKUP(A36,EQUIPOS!A6:D163,4,FALSE)</f>
        <v>135297.89619720195</v>
      </c>
      <c r="L36" s="270"/>
      <c r="M36" s="271">
        <v>30</v>
      </c>
      <c r="N36" s="272">
        <f>K36/M36</f>
        <v>4509.9298732400648</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122997.98982052467</v>
      </c>
      <c r="L37" s="270"/>
      <c r="M37" s="271">
        <v>10</v>
      </c>
      <c r="N37" s="272">
        <f t="shared" ref="N37:N43" si="0">K37/M37</f>
        <v>12299.798982052467</v>
      </c>
    </row>
    <row r="38" spans="1:14">
      <c r="A38" t="s">
        <v>284</v>
      </c>
      <c r="B38" s="837" t="str">
        <f>VLOOKUP(A38,EQUIPOS!A8:D154,3,FALSE)</f>
        <v>Planta de asfalto en caliente</v>
      </c>
      <c r="C38" s="838"/>
      <c r="D38" s="838"/>
      <c r="E38" s="838"/>
      <c r="F38" s="838"/>
      <c r="G38" s="838"/>
      <c r="H38" s="839"/>
      <c r="I38" s="267"/>
      <c r="J38" s="268"/>
      <c r="K38" s="269">
        <f>VLOOKUP(A38,EQUIPOS!A8:D165,4,FALSE)</f>
        <v>516593.91992794897</v>
      </c>
      <c r="L38" s="270"/>
      <c r="M38" s="271">
        <v>10</v>
      </c>
      <c r="N38" s="272">
        <f t="shared" si="0"/>
        <v>51659.391992794895</v>
      </c>
    </row>
    <row r="39" spans="1:14">
      <c r="A39" t="s">
        <v>290</v>
      </c>
      <c r="B39" s="837" t="str">
        <f>VLOOKUP(A39,EQUIPOS!A9:D154,3,FALSE)</f>
        <v>Planta trituradora</v>
      </c>
      <c r="C39" s="838"/>
      <c r="D39" s="838"/>
      <c r="E39" s="838"/>
      <c r="F39" s="838"/>
      <c r="G39" s="838"/>
      <c r="H39" s="839"/>
      <c r="I39" s="267"/>
      <c r="J39" s="268"/>
      <c r="K39" s="269">
        <f>VLOOKUP(A39,EQUIPOS!A9:D166,4,FALSE)</f>
        <v>442794.4816678855</v>
      </c>
      <c r="L39" s="270"/>
      <c r="M39" s="271">
        <v>30</v>
      </c>
      <c r="N39" s="272">
        <f t="shared" si="0"/>
        <v>14759.816055596184</v>
      </c>
    </row>
    <row r="40" spans="1:14">
      <c r="A40" t="s">
        <v>316</v>
      </c>
      <c r="B40" s="837" t="str">
        <f>VLOOKUP(A40,EQUIPOS!A10:D154,3,FALSE)</f>
        <v>Retroexcavadora Tipo E-200 o  Equivalente</v>
      </c>
      <c r="C40" s="838"/>
      <c r="D40" s="838"/>
      <c r="E40" s="838"/>
      <c r="F40" s="838"/>
      <c r="G40" s="838"/>
      <c r="H40" s="839"/>
      <c r="I40" s="267"/>
      <c r="J40" s="268"/>
      <c r="K40" s="269">
        <f>VLOOKUP(A40,EQUIPOS!A10:D167,4,FALSE)</f>
        <v>183464.38541347496</v>
      </c>
      <c r="L40" s="270"/>
      <c r="M40" s="271">
        <v>30</v>
      </c>
      <c r="N40" s="272">
        <f t="shared" si="0"/>
        <v>6115.4795137824985</v>
      </c>
    </row>
    <row r="41" spans="1:14">
      <c r="A41" t="s">
        <v>358</v>
      </c>
      <c r="B41" s="837" t="str">
        <f>VLOOKUP(A41,EQUIPOS!A11:D155,3,FALSE)</f>
        <v xml:space="preserve">Terminadora de asfalto (Finisher), potencia en el volante 174 HP, R=20M3/H, velocidad de desplazamiento 114 m/min
</v>
      </c>
      <c r="C41" s="838"/>
      <c r="D41" s="838"/>
      <c r="E41" s="838"/>
      <c r="F41" s="838"/>
      <c r="G41" s="838"/>
      <c r="H41" s="839"/>
      <c r="I41" s="267"/>
      <c r="J41" s="268"/>
      <c r="K41" s="269">
        <f>VLOOKUP(A41,EQUIPOS!A11:D168,4,FALSE)</f>
        <v>209097.33445726548</v>
      </c>
      <c r="L41" s="270"/>
      <c r="M41" s="271">
        <v>10</v>
      </c>
      <c r="N41" s="272">
        <f t="shared" si="0"/>
        <v>20909.733445726546</v>
      </c>
    </row>
    <row r="42" spans="1:14">
      <c r="A42" t="s">
        <v>166</v>
      </c>
      <c r="B42" s="837" t="str">
        <f>VLOOKUP(A42,EQUIPOS!A12:D156,3,FALSE)</f>
        <v>Compactador de Rodillo POTENCIA: 99HP, PESO: 8 ton</v>
      </c>
      <c r="C42" s="838"/>
      <c r="D42" s="838"/>
      <c r="E42" s="838"/>
      <c r="F42" s="838"/>
      <c r="G42" s="838"/>
      <c r="H42" s="839"/>
      <c r="I42" s="267"/>
      <c r="J42" s="268"/>
      <c r="K42" s="269">
        <f>VLOOKUP(A42,EQUIPOS!A12:D169,4,FALSE)</f>
        <v>126898.62326946879</v>
      </c>
      <c r="L42" s="270"/>
      <c r="M42" s="271">
        <v>10</v>
      </c>
      <c r="N42" s="272">
        <f t="shared" si="0"/>
        <v>12689.862326946879</v>
      </c>
    </row>
    <row r="43" spans="1:14">
      <c r="A43" t="s">
        <v>373</v>
      </c>
      <c r="B43" s="837" t="str">
        <f>VLOOKUP(A43,EQUIPOS!A13:D157,3,FALSE)</f>
        <v>Volqueta 6 m3</v>
      </c>
      <c r="C43" s="838"/>
      <c r="D43" s="838"/>
      <c r="E43" s="838"/>
      <c r="F43" s="838"/>
      <c r="G43" s="838"/>
      <c r="H43" s="839"/>
      <c r="I43" s="267"/>
      <c r="J43" s="268"/>
      <c r="K43" s="269">
        <f>VLOOKUP(A43,EQUIPOS!A13:D170,4,FALSE)</f>
        <v>86099.344636740789</v>
      </c>
      <c r="L43" s="270"/>
      <c r="M43" s="271">
        <v>10</v>
      </c>
      <c r="N43" s="272">
        <f t="shared" si="0"/>
        <v>8609.9344636740789</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1141.4201203310449</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132695.36677414464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22679.845004412673</v>
      </c>
      <c r="N53" s="272">
        <f>K53*M53</f>
        <v>31751.783006177739</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31751.783006177739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1310.8700129498243</v>
      </c>
      <c r="M63" s="829"/>
      <c r="N63" s="287">
        <f>K63*L63</f>
        <v>1835.2180181297538</v>
      </c>
    </row>
    <row r="64" spans="1:14">
      <c r="A64" t="s">
        <v>1293</v>
      </c>
      <c r="B64" s="46" t="str">
        <f>VLOOKUP(A64,TRANSPORTE!A6:D117,3,FALSE)</f>
        <v>Transporte de mezcla</v>
      </c>
      <c r="C64" s="47"/>
      <c r="D64" s="47"/>
      <c r="E64" s="47"/>
      <c r="F64" s="47"/>
      <c r="G64" s="47"/>
      <c r="H64" s="311" t="s">
        <v>1468</v>
      </c>
      <c r="I64" s="279">
        <v>1.25</v>
      </c>
      <c r="J64" s="286">
        <v>1</v>
      </c>
      <c r="K64" s="279">
        <f>I64*J64</f>
        <v>1.25</v>
      </c>
      <c r="L64" s="828">
        <f>VLOOKUP(A64,TRANSPORTE!A6:D117,4,FALSE)</f>
        <v>1310.8700129498243</v>
      </c>
      <c r="M64" s="829"/>
      <c r="N64" s="287">
        <f>K64*L64</f>
        <v>1638.5875161872805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3473.8055343170345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11414.201203310449</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179335.15651794989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35867.031303589982</v>
      </c>
      <c r="M87" s="859"/>
      <c r="N87" s="51"/>
    </row>
    <row r="88" spans="1:14">
      <c r="B88" s="89" t="s">
        <v>973</v>
      </c>
      <c r="C88" s="90"/>
      <c r="D88" s="90"/>
      <c r="E88" s="90"/>
      <c r="F88" s="90"/>
      <c r="G88" s="90"/>
      <c r="H88" s="90"/>
      <c r="I88" s="87"/>
      <c r="J88" s="88"/>
      <c r="K88" s="304">
        <v>0.05</v>
      </c>
      <c r="L88" s="858">
        <f>N82*K88</f>
        <v>8966.7578258974954</v>
      </c>
      <c r="M88" s="859"/>
      <c r="N88" s="51"/>
    </row>
    <row r="89" spans="1:14" ht="15.75" thickBot="1">
      <c r="B89" s="91" t="s">
        <v>974</v>
      </c>
      <c r="C89" s="92"/>
      <c r="D89" s="92"/>
      <c r="E89" s="92"/>
      <c r="F89" s="92"/>
      <c r="G89" s="92"/>
      <c r="H89" s="92"/>
      <c r="I89" s="93"/>
      <c r="J89" s="94"/>
      <c r="K89" s="305">
        <v>0.05</v>
      </c>
      <c r="L89" s="860">
        <f>N82*K89</f>
        <v>8966.7578258974954</v>
      </c>
      <c r="M89" s="861"/>
      <c r="N89" s="51"/>
    </row>
    <row r="90" spans="1:14" ht="15.75" thickBot="1">
      <c r="B90" s="824" t="s">
        <v>953</v>
      </c>
      <c r="C90" s="825"/>
      <c r="D90" s="825"/>
      <c r="E90" s="825"/>
      <c r="F90" s="825"/>
      <c r="G90" s="825"/>
      <c r="H90" s="825"/>
      <c r="I90" s="825"/>
      <c r="J90" s="825"/>
      <c r="K90" s="825"/>
      <c r="L90" s="825"/>
      <c r="M90" s="826"/>
      <c r="N90" s="52">
        <f>L87+L88+L89</f>
        <v>53800.546955384976</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233135.70347333487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117</v>
      </c>
      <c r="B36" s="837" t="str">
        <f>VLOOKUP(A36,EQUIPOS!A6:D154,3,FALSE)</f>
        <v xml:space="preserve">Barredora mecánica de cepillo de 3658 mm ; 6 m3 </v>
      </c>
      <c r="C36" s="838"/>
      <c r="D36" s="838"/>
      <c r="E36" s="838"/>
      <c r="F36" s="838"/>
      <c r="G36" s="838"/>
      <c r="H36" s="839"/>
      <c r="I36" s="267"/>
      <c r="J36" s="268"/>
      <c r="K36" s="269">
        <f>VLOOKUP(A36,EQUIPOS!A6:D163,4,FALSE)</f>
        <v>68878.616552394335</v>
      </c>
      <c r="L36" s="270"/>
      <c r="M36" s="271">
        <v>150</v>
      </c>
      <c r="N36" s="272">
        <f>K36/M36</f>
        <v>459.19077701596223</v>
      </c>
    </row>
    <row r="37" spans="1:14">
      <c r="A37" s="113" t="s">
        <v>148</v>
      </c>
      <c r="B37" s="837" t="str">
        <f>VLOOKUP(A37,EQUIPOS!A7:D154,3,FALSE)</f>
        <v>Cargador : Potencia en el volante 110 hp, Clasificación de RPM del motor 2300.</v>
      </c>
      <c r="C37" s="838"/>
      <c r="D37" s="838"/>
      <c r="E37" s="838"/>
      <c r="F37" s="838"/>
      <c r="G37" s="838"/>
      <c r="H37" s="839"/>
      <c r="I37" s="267"/>
      <c r="J37" s="268"/>
      <c r="K37" s="269">
        <f>VLOOKUP(A37,EQUIPOS!A7:D164,4,FALSE)</f>
        <v>135297.89619720195</v>
      </c>
      <c r="L37" s="270"/>
      <c r="M37" s="271">
        <v>150</v>
      </c>
      <c r="N37" s="272">
        <f>K37/M37</f>
        <v>901.98597464801298</v>
      </c>
    </row>
    <row r="38" spans="1:14">
      <c r="A38" t="s">
        <v>236</v>
      </c>
      <c r="B38" s="837" t="str">
        <f>VLOOKUP(A38,EQUIPOS!A8:D154,3,FALSE)</f>
        <v>Fresadora de pavimento, potencia 255 HP, peso 19 Ton, PROFUNDIDAD DE CORTE 305 mm</v>
      </c>
      <c r="C38" s="838"/>
      <c r="D38" s="838"/>
      <c r="E38" s="838"/>
      <c r="F38" s="838"/>
      <c r="G38" s="838"/>
      <c r="H38" s="839"/>
      <c r="I38" s="267"/>
      <c r="J38" s="268"/>
      <c r="K38" s="269">
        <f>VLOOKUP(A38,EQUIPOS!A8:D165,4,FALSE)</f>
        <v>57104.380471260956</v>
      </c>
      <c r="L38" s="270"/>
      <c r="M38" s="271">
        <v>150</v>
      </c>
      <c r="N38" s="272">
        <f>K38/M38</f>
        <v>380.69586980840637</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1.8043666666666667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1743.6769881390483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28">
        <f>VLOOKUP(A58,TRANSPORTE!A5:D117,4,FALSE)</f>
        <v>1310.8700129498243</v>
      </c>
      <c r="M58" s="829"/>
      <c r="N58" s="287">
        <f>K58*L58</f>
        <v>170.41310168347715</v>
      </c>
    </row>
    <row r="59" spans="1:14">
      <c r="B59" s="46"/>
      <c r="C59" s="47"/>
      <c r="D59" s="47"/>
      <c r="E59" s="47"/>
      <c r="F59" s="47"/>
      <c r="G59" s="47"/>
      <c r="H59" s="311"/>
      <c r="I59" s="279"/>
      <c r="J59" s="286"/>
      <c r="K59" s="279"/>
      <c r="L59" s="828"/>
      <c r="M59" s="829"/>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170.41310168347715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180.43666666666667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2094.5267564891919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418.90535129783842</v>
      </c>
      <c r="M82" s="859"/>
      <c r="N82" s="51"/>
    </row>
    <row r="83" spans="1:14">
      <c r="B83" s="89" t="s">
        <v>973</v>
      </c>
      <c r="C83" s="90"/>
      <c r="D83" s="90"/>
      <c r="E83" s="90"/>
      <c r="F83" s="90"/>
      <c r="G83" s="90"/>
      <c r="H83" s="90"/>
      <c r="I83" s="87"/>
      <c r="J83" s="88"/>
      <c r="K83" s="304">
        <v>0.05</v>
      </c>
      <c r="L83" s="858">
        <f>N77*K83</f>
        <v>104.72633782445961</v>
      </c>
      <c r="M83" s="859"/>
      <c r="N83" s="51"/>
    </row>
    <row r="84" spans="1:14" ht="15.75" thickBot="1">
      <c r="B84" s="91" t="s">
        <v>974</v>
      </c>
      <c r="C84" s="92"/>
      <c r="D84" s="92"/>
      <c r="E84" s="92"/>
      <c r="F84" s="92"/>
      <c r="G84" s="92"/>
      <c r="H84" s="92"/>
      <c r="I84" s="93"/>
      <c r="J84" s="94"/>
      <c r="K84" s="305">
        <v>0.05</v>
      </c>
      <c r="L84" s="860">
        <f>N77*K84</f>
        <v>104.72633782445961</v>
      </c>
      <c r="M84" s="861"/>
      <c r="N84" s="51"/>
    </row>
    <row r="85" spans="1:14" ht="15.75" thickBot="1">
      <c r="B85" s="824" t="s">
        <v>953</v>
      </c>
      <c r="C85" s="825"/>
      <c r="D85" s="825"/>
      <c r="E85" s="825"/>
      <c r="F85" s="825"/>
      <c r="G85" s="825"/>
      <c r="H85" s="825"/>
      <c r="I85" s="825"/>
      <c r="J85" s="825"/>
      <c r="K85" s="825"/>
      <c r="L85" s="825"/>
      <c r="M85" s="826"/>
      <c r="N85" s="52">
        <f>L82+L83+L84</f>
        <v>628.3580269467576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2722.8847834359494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117</v>
      </c>
      <c r="B36" s="837" t="str">
        <f>VLOOKUP(A36,EQUIPOS!A6:D154,3,FALSE)</f>
        <v xml:space="preserve">Barredora mecánica de cepillo de 3658 mm ; 6 m3 </v>
      </c>
      <c r="C36" s="838"/>
      <c r="D36" s="838"/>
      <c r="E36" s="838"/>
      <c r="F36" s="838"/>
      <c r="G36" s="838"/>
      <c r="H36" s="839"/>
      <c r="I36" s="267"/>
      <c r="J36" s="268"/>
      <c r="K36" s="269">
        <f>VLOOKUP(A36,EQUIPOS!A6:D163,4,FALSE)</f>
        <v>68878.616552394335</v>
      </c>
      <c r="L36" s="270"/>
      <c r="M36" s="271">
        <v>300</v>
      </c>
      <c r="N36" s="272">
        <f>K36/M36</f>
        <v>229.59538850798111</v>
      </c>
    </row>
    <row r="37" spans="1:14">
      <c r="A37" s="113" t="s">
        <v>148</v>
      </c>
      <c r="B37" s="837" t="str">
        <f>VLOOKUP(A37,EQUIPOS!A7:D154,3,FALSE)</f>
        <v>Cargador : Potencia en el volante 110 hp, Clasificación de RPM del motor 2300.</v>
      </c>
      <c r="C37" s="838"/>
      <c r="D37" s="838"/>
      <c r="E37" s="838"/>
      <c r="F37" s="838"/>
      <c r="G37" s="838"/>
      <c r="H37" s="839"/>
      <c r="I37" s="267"/>
      <c r="J37" s="268"/>
      <c r="K37" s="269">
        <f>VLOOKUP(A37,EQUIPOS!A7:D164,4,FALSE)</f>
        <v>135297.89619720195</v>
      </c>
      <c r="L37" s="270"/>
      <c r="M37" s="271">
        <v>300</v>
      </c>
      <c r="N37" s="272">
        <f>K37/M37</f>
        <v>450.99298732400649</v>
      </c>
    </row>
    <row r="38" spans="1:14">
      <c r="A38" t="s">
        <v>236</v>
      </c>
      <c r="B38" s="837" t="str">
        <f>VLOOKUP(A38,EQUIPOS!A8:D154,3,FALSE)</f>
        <v>Fresadora de pavimento, potencia 255 HP, peso 19 Ton, PROFUNDIDAD DE CORTE 305 mm</v>
      </c>
      <c r="C38" s="838"/>
      <c r="D38" s="838"/>
      <c r="E38" s="838"/>
      <c r="F38" s="838"/>
      <c r="G38" s="838"/>
      <c r="H38" s="839"/>
      <c r="I38" s="267"/>
      <c r="J38" s="268"/>
      <c r="K38" s="269">
        <f>VLOOKUP(A38,EQUIPOS!A8:D165,4,FALSE)</f>
        <v>57104.380471260956</v>
      </c>
      <c r="L38" s="270"/>
      <c r="M38" s="271">
        <v>300</v>
      </c>
      <c r="N38" s="272">
        <f>K38/M38</f>
        <v>190.34793490420319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0.90218333333333334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871.83849406952413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28">
        <f>VLOOKUP(A58,TRANSPORTE!A5:D117,4,FALSE)</f>
        <v>1310.8700129498243</v>
      </c>
      <c r="M58" s="829"/>
      <c r="N58" s="287">
        <f>K58*L58</f>
        <v>85.206550841738576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85.206550841738576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90.218333333333334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1047.263378244596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209.45267564891921</v>
      </c>
      <c r="M82" s="859"/>
      <c r="N82" s="51"/>
    </row>
    <row r="83" spans="1:14">
      <c r="B83" s="89" t="s">
        <v>973</v>
      </c>
      <c r="C83" s="90"/>
      <c r="D83" s="90"/>
      <c r="E83" s="90"/>
      <c r="F83" s="90"/>
      <c r="G83" s="90"/>
      <c r="H83" s="90"/>
      <c r="I83" s="87"/>
      <c r="J83" s="88"/>
      <c r="K83" s="304">
        <v>0.05</v>
      </c>
      <c r="L83" s="858">
        <f>N77*K83</f>
        <v>52.363168912229803</v>
      </c>
      <c r="M83" s="859"/>
      <c r="N83" s="51"/>
    </row>
    <row r="84" spans="1:14" ht="15.75" thickBot="1">
      <c r="B84" s="91" t="s">
        <v>974</v>
      </c>
      <c r="C84" s="92"/>
      <c r="D84" s="92"/>
      <c r="E84" s="92"/>
      <c r="F84" s="92"/>
      <c r="G84" s="92"/>
      <c r="H84" s="92"/>
      <c r="I84" s="93"/>
      <c r="J84" s="94"/>
      <c r="K84" s="305">
        <v>0.05</v>
      </c>
      <c r="L84" s="860">
        <f>N77*K84</f>
        <v>52.363168912229803</v>
      </c>
      <c r="M84" s="861"/>
      <c r="N84" s="51"/>
    </row>
    <row r="85" spans="1:14" ht="15.75" thickBot="1">
      <c r="B85" s="824" t="s">
        <v>953</v>
      </c>
      <c r="C85" s="825"/>
      <c r="D85" s="825"/>
      <c r="E85" s="825"/>
      <c r="F85" s="825"/>
      <c r="G85" s="825"/>
      <c r="H85" s="825"/>
      <c r="I85" s="825"/>
      <c r="J85" s="825"/>
      <c r="K85" s="825"/>
      <c r="L85" s="825"/>
      <c r="M85" s="826"/>
      <c r="N85" s="52">
        <f>L82+L83+L84</f>
        <v>314.1790134733788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1361.4423917179747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18</v>
      </c>
      <c r="N36" s="272">
        <f>K36/M36</f>
        <v>3545.9915193741531</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86099.344636740789</v>
      </c>
      <c r="L37" s="270"/>
      <c r="M37" s="271">
        <v>18</v>
      </c>
      <c r="N37" s="272">
        <f>K37/M37</f>
        <v>4783.2969242633772</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164968.21025030946</v>
      </c>
      <c r="L38" s="270"/>
      <c r="M38" s="271">
        <v>18</v>
      </c>
      <c r="N38" s="272">
        <f>K38/M38</f>
        <v>9164.9005694616371</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493223.77562838781</v>
      </c>
      <c r="L39" s="841">
        <v>18</v>
      </c>
      <c r="M39" s="842"/>
      <c r="N39" s="272">
        <f>K39/L39</f>
        <v>27401.320868243769</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135297.89619720195</v>
      </c>
      <c r="L40" s="276"/>
      <c r="M40" s="277">
        <v>18</v>
      </c>
      <c r="N40" s="272">
        <f>K40/M40</f>
        <v>7516.5497887334413</v>
      </c>
    </row>
    <row r="41" spans="1:14">
      <c r="B41" s="844" t="s">
        <v>952</v>
      </c>
      <c r="C41" s="845"/>
      <c r="D41" s="845"/>
      <c r="E41" s="38"/>
      <c r="F41" s="39"/>
      <c r="G41" s="39"/>
      <c r="H41" s="40"/>
      <c r="I41" s="36"/>
      <c r="J41" s="37"/>
      <c r="K41" s="279"/>
      <c r="L41" s="276"/>
      <c r="M41" s="401">
        <v>0.01</v>
      </c>
      <c r="N41" s="344">
        <f>N75*M41</f>
        <v>29.963350251000556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52442.023020327382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26618.480547896164</v>
      </c>
      <c r="N48" s="272">
        <f>K48*M48</f>
        <v>931.64681917636585</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73295.262376087907</v>
      </c>
      <c r="N49" s="272">
        <f>K49*M49</f>
        <v>18323.815594021977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19255.462413198344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28">
        <f>VLOOKUP(A58,TRANSPORTE!A5:D117,4,FALSE)</f>
        <v>1310.8700129498243</v>
      </c>
      <c r="M58" s="829"/>
      <c r="N58" s="287">
        <f>K58*L58</f>
        <v>373.59795369069997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373.59795369069997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2996.3350251000556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75067.418412316474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15013.483682463295</v>
      </c>
      <c r="M82" s="859"/>
      <c r="N82" s="51"/>
    </row>
    <row r="83" spans="1:14">
      <c r="B83" s="89" t="s">
        <v>973</v>
      </c>
      <c r="C83" s="90"/>
      <c r="D83" s="90"/>
      <c r="E83" s="90"/>
      <c r="F83" s="90"/>
      <c r="G83" s="90"/>
      <c r="H83" s="90"/>
      <c r="I83" s="87"/>
      <c r="J83" s="88"/>
      <c r="K83" s="304">
        <v>0.05</v>
      </c>
      <c r="L83" s="858">
        <f>N77*K83</f>
        <v>3753.3709206158237</v>
      </c>
      <c r="M83" s="859"/>
      <c r="N83" s="51"/>
    </row>
    <row r="84" spans="1:14" ht="15.75" thickBot="1">
      <c r="B84" s="91" t="s">
        <v>974</v>
      </c>
      <c r="C84" s="92"/>
      <c r="D84" s="92"/>
      <c r="E84" s="92"/>
      <c r="F84" s="92"/>
      <c r="G84" s="92"/>
      <c r="H84" s="92"/>
      <c r="I84" s="93"/>
      <c r="J84" s="94"/>
      <c r="K84" s="305">
        <v>0.05</v>
      </c>
      <c r="L84" s="860">
        <f>N77*K84</f>
        <v>3753.3709206158237</v>
      </c>
      <c r="M84" s="861"/>
      <c r="N84" s="51"/>
    </row>
    <row r="85" spans="1:14" ht="15.75" thickBot="1">
      <c r="B85" s="824" t="s">
        <v>953</v>
      </c>
      <c r="C85" s="825"/>
      <c r="D85" s="825"/>
      <c r="E85" s="825"/>
      <c r="F85" s="825"/>
      <c r="G85" s="825"/>
      <c r="H85" s="825"/>
      <c r="I85" s="825"/>
      <c r="J85" s="825"/>
      <c r="K85" s="825"/>
      <c r="L85" s="825"/>
      <c r="M85" s="826"/>
      <c r="N85" s="52">
        <f>L82+L83+L84</f>
        <v>22520.225523694942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97587.643936011416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12</v>
      </c>
      <c r="N36" s="272">
        <f>K36/M36</f>
        <v>5318.9872790612299</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86099.344636740789</v>
      </c>
      <c r="L37" s="270"/>
      <c r="M37" s="271">
        <v>12</v>
      </c>
      <c r="N37" s="272">
        <f>K37/M37</f>
        <v>7174.9453863950657</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164968.21025030946</v>
      </c>
      <c r="L38" s="270"/>
      <c r="M38" s="271">
        <v>12</v>
      </c>
      <c r="N38" s="272">
        <f>K38/M38</f>
        <v>13747.350854192455</v>
      </c>
    </row>
    <row r="39" spans="1:14">
      <c r="A39" s="113" t="s">
        <v>299</v>
      </c>
      <c r="B39" s="837" t="str">
        <f>VLOOKUP(A39,EQUIPOS!A7:D154,3,FALSE)</f>
        <v xml:space="preserve">Recicladora, potencia 430HP </v>
      </c>
      <c r="C39" s="838"/>
      <c r="D39" s="838"/>
      <c r="E39" s="838"/>
      <c r="F39" s="838"/>
      <c r="G39" s="838"/>
      <c r="H39" s="839"/>
      <c r="I39" s="267"/>
      <c r="J39" s="268"/>
      <c r="K39" s="269">
        <f>VLOOKUP(A39,EQUIPOS!A7:D164,4,FALSE)</f>
        <v>493223.77562838781</v>
      </c>
      <c r="L39" s="270"/>
      <c r="M39" s="271">
        <v>12</v>
      </c>
      <c r="N39" s="272">
        <f>K39/M39</f>
        <v>41101.981302365653</v>
      </c>
    </row>
    <row r="40" spans="1:14">
      <c r="A40" t="s">
        <v>365</v>
      </c>
      <c r="B40" s="837" t="str">
        <f>VLOOKUP(A40,EQUIPOS!A8:D154,3,FALSE)</f>
        <v xml:space="preserve">Vibrocompatador, potencia 153 HP, peso 10 Ton. </v>
      </c>
      <c r="C40" s="838"/>
      <c r="D40" s="838"/>
      <c r="E40" s="838"/>
      <c r="F40" s="838"/>
      <c r="G40" s="838"/>
      <c r="H40" s="839"/>
      <c r="I40" s="267"/>
      <c r="J40" s="268"/>
      <c r="K40" s="269">
        <f>VLOOKUP(A40,EQUIPOS!A8:D165,4,FALSE)</f>
        <v>135297.89619720195</v>
      </c>
      <c r="L40" s="270"/>
      <c r="M40" s="271">
        <v>12</v>
      </c>
      <c r="N40" s="272">
        <f>K40/M40</f>
        <v>11274.824683100162</v>
      </c>
    </row>
    <row r="41" spans="1:14">
      <c r="B41" s="837"/>
      <c r="C41" s="838"/>
      <c r="D41" s="838"/>
      <c r="E41" s="838"/>
      <c r="F41" s="838"/>
      <c r="G41" s="838"/>
      <c r="H41" s="839"/>
      <c r="I41" s="840"/>
      <c r="J41" s="821"/>
      <c r="K41" s="269"/>
      <c r="L41" s="841"/>
      <c r="M41" s="842"/>
      <c r="N41" s="272"/>
    </row>
    <row r="42" spans="1:14">
      <c r="B42" s="837"/>
      <c r="C42" s="838"/>
      <c r="D42" s="838"/>
      <c r="E42" s="843"/>
      <c r="F42" s="838"/>
      <c r="G42" s="838"/>
      <c r="H42" s="839"/>
      <c r="I42" s="36"/>
      <c r="J42" s="37"/>
      <c r="K42" s="274"/>
      <c r="L42" s="276"/>
      <c r="M42" s="277"/>
      <c r="N42" s="278"/>
    </row>
    <row r="43" spans="1:14">
      <c r="B43" s="844" t="s">
        <v>952</v>
      </c>
      <c r="C43" s="957"/>
      <c r="D43" s="957"/>
      <c r="E43" s="38"/>
      <c r="F43" s="39"/>
      <c r="G43" s="39"/>
      <c r="H43" s="40"/>
      <c r="I43" s="36"/>
      <c r="J43" s="37"/>
      <c r="K43" s="279"/>
      <c r="L43" s="276"/>
      <c r="M43" s="401">
        <v>0.1</v>
      </c>
      <c r="N43" s="344">
        <f>N77*M43</f>
        <v>449.45025376500837</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79067.539758879575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40.387062142940295</v>
      </c>
      <c r="N50" s="272">
        <f>K50*M50</f>
        <v>3029.0296607205219</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1768.6668538049248</v>
      </c>
      <c r="N51" s="272">
        <f>K51*M51</f>
        <v>2299.2669099464024</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19"/>
      <c r="C54" s="820"/>
      <c r="D54" s="820"/>
      <c r="E54" s="820"/>
      <c r="F54" s="820"/>
      <c r="G54" s="820"/>
      <c r="H54" s="820"/>
      <c r="I54" s="821"/>
      <c r="J54" s="42"/>
      <c r="K54" s="44"/>
      <c r="L54" s="822"/>
      <c r="M54" s="823"/>
      <c r="N54" s="45"/>
    </row>
    <row r="55" spans="1:14" ht="15.75" thickBot="1">
      <c r="B55" s="824" t="s">
        <v>953</v>
      </c>
      <c r="C55" s="825"/>
      <c r="D55" s="825"/>
      <c r="E55" s="825"/>
      <c r="F55" s="825"/>
      <c r="G55" s="825"/>
      <c r="H55" s="825"/>
      <c r="I55" s="825"/>
      <c r="J55" s="825"/>
      <c r="K55" s="825"/>
      <c r="L55" s="825"/>
      <c r="M55" s="826"/>
      <c r="N55" s="394">
        <f>SUM(N50:N54)</f>
        <v>5328.2965706669238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4494.5025376500835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N45+N55+N66+N77</f>
        <v>88890.33886719658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17778.067773439318</v>
      </c>
      <c r="M84" s="859"/>
      <c r="N84" s="51"/>
    </row>
    <row r="85" spans="1:14">
      <c r="B85" s="89" t="s">
        <v>973</v>
      </c>
      <c r="C85" s="90"/>
      <c r="D85" s="90"/>
      <c r="E85" s="90"/>
      <c r="F85" s="90"/>
      <c r="G85" s="90"/>
      <c r="H85" s="90"/>
      <c r="I85" s="87"/>
      <c r="J85" s="88"/>
      <c r="K85" s="304">
        <v>0.05</v>
      </c>
      <c r="L85" s="858">
        <f>N79*K85</f>
        <v>4444.5169433598294</v>
      </c>
      <c r="M85" s="859"/>
      <c r="N85" s="51"/>
    </row>
    <row r="86" spans="1:14" ht="15.75" thickBot="1">
      <c r="B86" s="91" t="s">
        <v>974</v>
      </c>
      <c r="C86" s="92"/>
      <c r="D86" s="92"/>
      <c r="E86" s="92"/>
      <c r="F86" s="92"/>
      <c r="G86" s="92"/>
      <c r="H86" s="92"/>
      <c r="I86" s="93"/>
      <c r="J86" s="94"/>
      <c r="K86" s="305">
        <v>0.05</v>
      </c>
      <c r="L86" s="860">
        <f>N79*K86</f>
        <v>4444.5169433598294</v>
      </c>
      <c r="M86" s="861"/>
      <c r="N86" s="51"/>
    </row>
    <row r="87" spans="1:14" ht="15.75" thickBot="1">
      <c r="B87" s="824" t="s">
        <v>953</v>
      </c>
      <c r="C87" s="825"/>
      <c r="D87" s="825"/>
      <c r="E87" s="825"/>
      <c r="F87" s="825"/>
      <c r="G87" s="825"/>
      <c r="H87" s="825"/>
      <c r="I87" s="825"/>
      <c r="J87" s="825"/>
      <c r="K87" s="825"/>
      <c r="L87" s="825"/>
      <c r="M87" s="826"/>
      <c r="N87" s="52">
        <f>L84+L85+L86</f>
        <v>26667.101660158973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115557.44052735556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2" t="s">
        <v>2218</v>
      </c>
      <c r="C106" s="863"/>
      <c r="D106" s="863"/>
      <c r="E106" s="863"/>
      <c r="F106" s="863"/>
      <c r="G106" s="863"/>
      <c r="H106" s="863"/>
      <c r="I106" s="863"/>
      <c r="J106" s="863"/>
      <c r="K106" s="863"/>
      <c r="L106" s="863"/>
      <c r="M106" s="863"/>
      <c r="N106" s="864"/>
    </row>
    <row r="107" spans="2:14" ht="15" customHeight="1">
      <c r="B107" s="862"/>
      <c r="C107" s="863"/>
      <c r="D107" s="863"/>
      <c r="E107" s="863"/>
      <c r="F107" s="863"/>
      <c r="G107" s="863"/>
      <c r="H107" s="863"/>
      <c r="I107" s="863"/>
      <c r="J107" s="863"/>
      <c r="K107" s="863"/>
      <c r="L107" s="863"/>
      <c r="M107" s="863"/>
      <c r="N107" s="864"/>
    </row>
    <row r="108" spans="2:14" ht="30" customHeight="1">
      <c r="B108" s="865" t="s">
        <v>2219</v>
      </c>
      <c r="C108" s="866"/>
      <c r="D108" s="866"/>
      <c r="E108" s="866"/>
      <c r="F108" s="866"/>
      <c r="G108" s="866"/>
      <c r="H108" s="866"/>
      <c r="I108" s="866"/>
      <c r="J108" s="866"/>
      <c r="K108" s="866"/>
      <c r="L108" s="866"/>
      <c r="M108" s="866"/>
      <c r="N108" s="867"/>
    </row>
    <row r="109" spans="2:14">
      <c r="B109" s="865"/>
      <c r="C109" s="866"/>
      <c r="D109" s="866"/>
      <c r="E109" s="866"/>
      <c r="F109" s="866"/>
      <c r="G109" s="866"/>
      <c r="H109" s="866"/>
      <c r="I109" s="866"/>
      <c r="J109" s="866"/>
      <c r="K109" s="866"/>
      <c r="L109" s="866"/>
      <c r="M109" s="866"/>
      <c r="N109" s="867"/>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1"/>
      <c r="K119" s="801"/>
      <c r="L119" s="801"/>
      <c r="M119" s="801"/>
      <c r="N119" s="802"/>
    </row>
    <row r="120" spans="2:14" ht="15.75" thickBot="1">
      <c r="B120" s="261" t="s">
        <v>2221</v>
      </c>
      <c r="C120" s="393"/>
      <c r="D120" s="393"/>
      <c r="E120" s="57"/>
      <c r="F120" s="57"/>
      <c r="G120" s="57"/>
      <c r="H120" s="57"/>
      <c r="I120" s="57"/>
      <c r="J120" s="803"/>
      <c r="K120" s="803"/>
      <c r="L120" s="803"/>
      <c r="M120" s="803"/>
      <c r="N120"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18</v>
      </c>
      <c r="N36" s="272">
        <f>K36/M36</f>
        <v>3545.9915193741531</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86099.344636740789</v>
      </c>
      <c r="L37" s="270"/>
      <c r="M37" s="271">
        <v>18</v>
      </c>
      <c r="N37" s="272">
        <f>K37/M37</f>
        <v>4783.2969242633772</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164968.21025030946</v>
      </c>
      <c r="L38" s="270"/>
      <c r="M38" s="271">
        <v>18</v>
      </c>
      <c r="N38" s="272">
        <f>K38/M38</f>
        <v>9164.9005694616371</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493223.77562838781</v>
      </c>
      <c r="L39" s="841">
        <v>18</v>
      </c>
      <c r="M39" s="842"/>
      <c r="N39" s="272">
        <f>K39/L39</f>
        <v>27401.320868243769</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135297.89619720195</v>
      </c>
      <c r="L40" s="276"/>
      <c r="M40" s="277">
        <v>18</v>
      </c>
      <c r="N40" s="272">
        <f>K40/M40</f>
        <v>7516.5497887334413</v>
      </c>
    </row>
    <row r="41" spans="1:14">
      <c r="B41" s="320"/>
      <c r="C41" s="321"/>
      <c r="D41" s="321"/>
      <c r="E41" s="321"/>
      <c r="F41" s="323"/>
      <c r="G41" s="323"/>
      <c r="H41" s="125"/>
      <c r="I41" s="36"/>
      <c r="J41" s="37"/>
      <c r="K41" s="274"/>
      <c r="L41" s="276"/>
      <c r="M41" s="277"/>
      <c r="N41" s="272"/>
    </row>
    <row r="42" spans="1:14">
      <c r="B42" s="844" t="s">
        <v>952</v>
      </c>
      <c r="C42" s="845"/>
      <c r="D42" s="845"/>
      <c r="E42" s="38"/>
      <c r="F42" s="39"/>
      <c r="G42" s="39"/>
      <c r="H42" s="40"/>
      <c r="I42" s="36"/>
      <c r="J42" s="37"/>
      <c r="K42" s="279"/>
      <c r="L42" s="276"/>
      <c r="M42" s="401">
        <v>0.01</v>
      </c>
      <c r="N42" s="344">
        <f>N76*M42</f>
        <v>29.963350251000556</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52442.023020327382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373187.67282914132</v>
      </c>
      <c r="N49" s="272">
        <f>K49*M49</f>
        <v>57097.713942858623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57097.713942858623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8">
        <f>VLOOKUP(A59,TRANSPORTE!A5:D117,4,FALSE)</f>
        <v>1310.8700129498243</v>
      </c>
      <c r="M59" s="829"/>
      <c r="N59" s="287">
        <f>K59*L59</f>
        <v>200.56311198132312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200.56311198132312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2996.3350251000556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112736.63510026738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22547.327020053475</v>
      </c>
      <c r="M83" s="859"/>
      <c r="N83" s="51"/>
    </row>
    <row r="84" spans="1:14">
      <c r="B84" s="89" t="s">
        <v>973</v>
      </c>
      <c r="C84" s="90"/>
      <c r="D84" s="90"/>
      <c r="E84" s="90"/>
      <c r="F84" s="90"/>
      <c r="G84" s="90"/>
      <c r="H84" s="90"/>
      <c r="I84" s="87"/>
      <c r="J84" s="88"/>
      <c r="K84" s="304">
        <v>0.05</v>
      </c>
      <c r="L84" s="858">
        <f>N78*K84</f>
        <v>5636.8317550133688</v>
      </c>
      <c r="M84" s="859"/>
      <c r="N84" s="51"/>
    </row>
    <row r="85" spans="1:14" ht="15.75" thickBot="1">
      <c r="B85" s="91" t="s">
        <v>974</v>
      </c>
      <c r="C85" s="92"/>
      <c r="D85" s="92"/>
      <c r="E85" s="92"/>
      <c r="F85" s="92"/>
      <c r="G85" s="92"/>
      <c r="H85" s="92"/>
      <c r="I85" s="93"/>
      <c r="J85" s="94"/>
      <c r="K85" s="305">
        <v>0.05</v>
      </c>
      <c r="L85" s="860">
        <f>N78*K85</f>
        <v>5636.8317550133688</v>
      </c>
      <c r="M85" s="861"/>
      <c r="N85" s="51"/>
    </row>
    <row r="86" spans="1:14" ht="15.75" thickBot="1">
      <c r="B86" s="824" t="s">
        <v>953</v>
      </c>
      <c r="C86" s="825"/>
      <c r="D86" s="825"/>
      <c r="E86" s="825"/>
      <c r="F86" s="825"/>
      <c r="G86" s="825"/>
      <c r="H86" s="825"/>
      <c r="I86" s="825"/>
      <c r="J86" s="825"/>
      <c r="K86" s="825"/>
      <c r="L86" s="825"/>
      <c r="M86" s="826"/>
      <c r="N86" s="52">
        <f>L83+L84+L85</f>
        <v>33820.990530080213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146557.62563034758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18</v>
      </c>
      <c r="N36" s="272">
        <f>K36/M36</f>
        <v>3545.9915193741531</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86099.344636740789</v>
      </c>
      <c r="L37" s="270"/>
      <c r="M37" s="271">
        <v>18</v>
      </c>
      <c r="N37" s="272">
        <f>K37/M37</f>
        <v>4783.2969242633772</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164968.21025030946</v>
      </c>
      <c r="L38" s="270"/>
      <c r="M38" s="271">
        <v>18</v>
      </c>
      <c r="N38" s="272">
        <f>K38/M38</f>
        <v>9164.9005694616371</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493223.77562838781</v>
      </c>
      <c r="L39" s="841">
        <v>18</v>
      </c>
      <c r="M39" s="842"/>
      <c r="N39" s="272">
        <f>K39/L39</f>
        <v>27401.320868243769</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135297.89619720195</v>
      </c>
      <c r="L40" s="276"/>
      <c r="M40" s="277">
        <v>18</v>
      </c>
      <c r="N40" s="272">
        <f>K40/M40</f>
        <v>7516.5497887334413</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29.963350251000556</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52442.023020327382</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374877.94617067912</v>
      </c>
      <c r="N49" s="272">
        <f>K49*M49</f>
        <v>57356.325764113906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57356.325764113906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8">
        <f>VLOOKUP(A59,TRANSPORTE!A5:D117,4,FALSE)</f>
        <v>1310.8700129498243</v>
      </c>
      <c r="M59" s="829"/>
      <c r="N59" s="287">
        <f>K59*L59</f>
        <v>200.56311198132312</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200.56311198132312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2996.3350251000556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112995.24692152266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22599.049384304533</v>
      </c>
      <c r="M83" s="859"/>
      <c r="N83" s="51"/>
    </row>
    <row r="84" spans="1:14">
      <c r="B84" s="89" t="s">
        <v>973</v>
      </c>
      <c r="C84" s="90"/>
      <c r="D84" s="90"/>
      <c r="E84" s="90"/>
      <c r="F84" s="90"/>
      <c r="G84" s="90"/>
      <c r="H84" s="90"/>
      <c r="I84" s="87"/>
      <c r="J84" s="88"/>
      <c r="K84" s="304">
        <v>0.05</v>
      </c>
      <c r="L84" s="858">
        <f>N78*K84</f>
        <v>5649.7623460761333</v>
      </c>
      <c r="M84" s="859"/>
      <c r="N84" s="51"/>
    </row>
    <row r="85" spans="1:14" ht="15.75" thickBot="1">
      <c r="B85" s="91" t="s">
        <v>974</v>
      </c>
      <c r="C85" s="92"/>
      <c r="D85" s="92"/>
      <c r="E85" s="92"/>
      <c r="F85" s="92"/>
      <c r="G85" s="92"/>
      <c r="H85" s="92"/>
      <c r="I85" s="93"/>
      <c r="J85" s="94"/>
      <c r="K85" s="305">
        <v>0.05</v>
      </c>
      <c r="L85" s="860">
        <f>N78*K85</f>
        <v>5649.7623460761333</v>
      </c>
      <c r="M85" s="861"/>
      <c r="N85" s="51"/>
    </row>
    <row r="86" spans="1:14" ht="15.75" thickBot="1">
      <c r="B86" s="824" t="s">
        <v>953</v>
      </c>
      <c r="C86" s="825"/>
      <c r="D86" s="825"/>
      <c r="E86" s="825"/>
      <c r="F86" s="825"/>
      <c r="G86" s="825"/>
      <c r="H86" s="825"/>
      <c r="I86" s="825"/>
      <c r="J86" s="825"/>
      <c r="K86" s="825"/>
      <c r="L86" s="825"/>
      <c r="M86" s="826"/>
      <c r="N86" s="52">
        <f>L83+L84+L85</f>
        <v>33898.574076456796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146893.82099797946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15</v>
      </c>
      <c r="N36" s="272">
        <f>K36/M36</f>
        <v>4255.1898232489839</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86099.344636740789</v>
      </c>
      <c r="L37" s="270"/>
      <c r="M37" s="271">
        <v>15</v>
      </c>
      <c r="N37" s="272">
        <f>K37/M37</f>
        <v>5739.9563091160526</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164968.21025030946</v>
      </c>
      <c r="L38" s="270"/>
      <c r="M38" s="271">
        <v>15</v>
      </c>
      <c r="N38" s="272">
        <f>K38/M38</f>
        <v>10997.880683353964</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493223.77562838781</v>
      </c>
      <c r="L39" s="841">
        <v>15</v>
      </c>
      <c r="M39" s="842"/>
      <c r="N39" s="272">
        <f>K39/L39</f>
        <v>32881.585041892518</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135297.89619720195</v>
      </c>
      <c r="L40" s="276"/>
      <c r="M40" s="277">
        <v>15</v>
      </c>
      <c r="N40" s="272">
        <f>K40/M40</f>
        <v>9019.8597464801296</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35.956020301200674</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62930.427624392847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373187.67282914132</v>
      </c>
      <c r="N49" s="272">
        <f>K49*M49</f>
        <v>57097.713942858623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57097.713942858623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8">
        <f>VLOOKUP(A59,TRANSPORTE!A5:D117,4,FALSE)</f>
        <v>1310.8700129498243</v>
      </c>
      <c r="M59" s="829"/>
      <c r="N59" s="287">
        <f>K59*L59</f>
        <v>200.56311198132312</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200.56311198132312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3595.602030120067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123824.30670935285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24764.861341870572</v>
      </c>
      <c r="M83" s="859"/>
      <c r="N83" s="51"/>
    </row>
    <row r="84" spans="1:14">
      <c r="B84" s="89" t="s">
        <v>973</v>
      </c>
      <c r="C84" s="90"/>
      <c r="D84" s="90"/>
      <c r="E84" s="90"/>
      <c r="F84" s="90"/>
      <c r="G84" s="90"/>
      <c r="H84" s="90"/>
      <c r="I84" s="87"/>
      <c r="J84" s="88"/>
      <c r="K84" s="304">
        <v>0.05</v>
      </c>
      <c r="L84" s="858">
        <f>N78*K84</f>
        <v>6191.2153354676429</v>
      </c>
      <c r="M84" s="859"/>
      <c r="N84" s="51"/>
    </row>
    <row r="85" spans="1:14" ht="15.75" thickBot="1">
      <c r="B85" s="91" t="s">
        <v>974</v>
      </c>
      <c r="C85" s="92"/>
      <c r="D85" s="92"/>
      <c r="E85" s="92"/>
      <c r="F85" s="92"/>
      <c r="G85" s="92"/>
      <c r="H85" s="92"/>
      <c r="I85" s="93"/>
      <c r="J85" s="94"/>
      <c r="K85" s="305">
        <v>0.05</v>
      </c>
      <c r="L85" s="860">
        <f>N78*K85</f>
        <v>6191.2153354676429</v>
      </c>
      <c r="M85" s="861"/>
      <c r="N85" s="51"/>
    </row>
    <row r="86" spans="1:14" ht="15.75" thickBot="1">
      <c r="B86" s="824" t="s">
        <v>953</v>
      </c>
      <c r="C86" s="825"/>
      <c r="D86" s="825"/>
      <c r="E86" s="825"/>
      <c r="F86" s="825"/>
      <c r="G86" s="825"/>
      <c r="H86" s="825"/>
      <c r="I86" s="825"/>
      <c r="J86" s="825"/>
      <c r="K86" s="825"/>
      <c r="L86" s="825"/>
      <c r="M86" s="826"/>
      <c r="N86" s="52">
        <f>L83+L84+L85</f>
        <v>37147.292012805854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160971.5987221587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271">
        <v>15</v>
      </c>
      <c r="N36" s="272">
        <f>K36/M36</f>
        <v>4255.1898232489839</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86099.344636740789</v>
      </c>
      <c r="L37" s="270"/>
      <c r="M37" s="271">
        <v>15</v>
      </c>
      <c r="N37" s="272">
        <f>K37/M37</f>
        <v>5739.9563091160526</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164968.21025030946</v>
      </c>
      <c r="L38" s="270"/>
      <c r="M38" s="271">
        <v>15</v>
      </c>
      <c r="N38" s="272">
        <f>K38/M38</f>
        <v>10997.880683353964</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493223.77562838781</v>
      </c>
      <c r="L39" s="841">
        <v>15</v>
      </c>
      <c r="M39" s="842"/>
      <c r="N39" s="272">
        <f>K39/L39</f>
        <v>32881.585041892518</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135297.89619720195</v>
      </c>
      <c r="L40" s="276"/>
      <c r="M40" s="277">
        <v>15</v>
      </c>
      <c r="N40" s="272">
        <f>K40/M40</f>
        <v>9019.8597464801296</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35.956020301200674</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62930.427624392847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374877.94617067912</v>
      </c>
      <c r="N49" s="272">
        <f>K49*M49</f>
        <v>57356.325764113906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57356.325764113906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8">
        <f>VLOOKUP(A59,TRANSPORTE!A5:D117,4,FALSE)</f>
        <v>1310.8700129498243</v>
      </c>
      <c r="M59" s="829"/>
      <c r="N59" s="287">
        <f>K59*L59</f>
        <v>200.56311198132312</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200.56311198132312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3595.602030120067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124082.91853060813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24816.58370612163</v>
      </c>
      <c r="M83" s="859"/>
      <c r="N83" s="51"/>
    </row>
    <row r="84" spans="1:14">
      <c r="B84" s="89" t="s">
        <v>973</v>
      </c>
      <c r="C84" s="90"/>
      <c r="D84" s="90"/>
      <c r="E84" s="90"/>
      <c r="F84" s="90"/>
      <c r="G84" s="90"/>
      <c r="H84" s="90"/>
      <c r="I84" s="87"/>
      <c r="J84" s="88"/>
      <c r="K84" s="304">
        <v>0.05</v>
      </c>
      <c r="L84" s="858">
        <f>N78*K84</f>
        <v>6204.1459265304075</v>
      </c>
      <c r="M84" s="859"/>
      <c r="N84" s="51"/>
    </row>
    <row r="85" spans="1:14" ht="15.75" thickBot="1">
      <c r="B85" s="91" t="s">
        <v>974</v>
      </c>
      <c r="C85" s="92"/>
      <c r="D85" s="92"/>
      <c r="E85" s="92"/>
      <c r="F85" s="92"/>
      <c r="G85" s="92"/>
      <c r="H85" s="92"/>
      <c r="I85" s="93"/>
      <c r="J85" s="94"/>
      <c r="K85" s="305">
        <v>0.05</v>
      </c>
      <c r="L85" s="860">
        <f>N78*K85</f>
        <v>6204.1459265304075</v>
      </c>
      <c r="M85" s="861"/>
      <c r="N85" s="51"/>
    </row>
    <row r="86" spans="1:14" ht="15.75" thickBot="1">
      <c r="B86" s="824" t="s">
        <v>953</v>
      </c>
      <c r="C86" s="825"/>
      <c r="D86" s="825"/>
      <c r="E86" s="825"/>
      <c r="F86" s="825"/>
      <c r="G86" s="825"/>
      <c r="H86" s="825"/>
      <c r="I86" s="825"/>
      <c r="J86" s="825"/>
      <c r="K86" s="825"/>
      <c r="L86" s="825"/>
      <c r="M86" s="826"/>
      <c r="N86" s="52">
        <f>L83+L84+L85</f>
        <v>37224.875559182445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161307.79408979058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4.3147224361440797</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6270.0642995553135</v>
      </c>
      <c r="N49" s="272">
        <f>K49*M49</f>
        <v>6614.9178360308551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6614.9178360308551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431.472243614408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7050.7048020814073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1410.1409604162816</v>
      </c>
      <c r="M83" s="859"/>
      <c r="N83" s="51"/>
    </row>
    <row r="84" spans="1:14">
      <c r="B84" s="89" t="s">
        <v>973</v>
      </c>
      <c r="C84" s="90"/>
      <c r="D84" s="90"/>
      <c r="E84" s="90"/>
      <c r="F84" s="90"/>
      <c r="G84" s="90"/>
      <c r="H84" s="90"/>
      <c r="I84" s="87"/>
      <c r="J84" s="88"/>
      <c r="K84" s="304">
        <v>0.05</v>
      </c>
      <c r="L84" s="858">
        <f>N78*K84</f>
        <v>352.5352401040704</v>
      </c>
      <c r="M84" s="859"/>
      <c r="N84" s="51"/>
    </row>
    <row r="85" spans="1:14" ht="15.75" thickBot="1">
      <c r="B85" s="91" t="s">
        <v>974</v>
      </c>
      <c r="C85" s="92"/>
      <c r="D85" s="92"/>
      <c r="E85" s="92"/>
      <c r="F85" s="92"/>
      <c r="G85" s="92"/>
      <c r="H85" s="92"/>
      <c r="I85" s="93"/>
      <c r="J85" s="94"/>
      <c r="K85" s="305">
        <v>0.05</v>
      </c>
      <c r="L85" s="860">
        <f>N78*K85</f>
        <v>352.5352401040704</v>
      </c>
      <c r="M85" s="861"/>
      <c r="N85" s="51"/>
    </row>
    <row r="86" spans="1:14" ht="15.75" thickBot="1">
      <c r="B86" s="824" t="s">
        <v>953</v>
      </c>
      <c r="C86" s="825"/>
      <c r="D86" s="825"/>
      <c r="E86" s="825"/>
      <c r="F86" s="825"/>
      <c r="G86" s="825"/>
      <c r="H86" s="825"/>
      <c r="I86" s="825"/>
      <c r="J86" s="825"/>
      <c r="K86" s="825"/>
      <c r="L86" s="825"/>
      <c r="M86" s="826"/>
      <c r="N86" s="52">
        <f>L83+L84+L85</f>
        <v>2115.2114406244223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9165.9162427058291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164</v>
      </c>
      <c r="B36" s="837" t="str">
        <f>VLOOKUP(A36,EQUIPOS!A6:D154,3,FALSE)</f>
        <v>Compactador manual de rodillo</v>
      </c>
      <c r="C36" s="838"/>
      <c r="D36" s="838"/>
      <c r="E36" s="838"/>
      <c r="F36" s="838"/>
      <c r="G36" s="838"/>
      <c r="H36" s="839"/>
      <c r="I36" s="267"/>
      <c r="J36" s="268"/>
      <c r="K36" s="269">
        <f>VLOOKUP(A36,EQUIPOS!A6:D163,4,FALSE)</f>
        <v>21704.45366913886</v>
      </c>
      <c r="L36" s="270"/>
      <c r="M36" s="271">
        <v>2</v>
      </c>
      <c r="N36" s="272">
        <f>K36/M36</f>
        <v>10852.22683456943</v>
      </c>
    </row>
    <row r="37" spans="1:14">
      <c r="A37" s="113" t="s">
        <v>180</v>
      </c>
      <c r="B37" s="837" t="str">
        <f>VLOOKUP(A37,EQUIPOS!A7:D154,3,FALSE)</f>
        <v>Compresor 120 HP, con martillo.</v>
      </c>
      <c r="C37" s="838"/>
      <c r="D37" s="838"/>
      <c r="E37" s="838"/>
      <c r="F37" s="838"/>
      <c r="G37" s="838"/>
      <c r="H37" s="839"/>
      <c r="I37" s="267"/>
      <c r="J37" s="268"/>
      <c r="K37" s="269">
        <f>VLOOKUP(A37,EQUIPOS!A7:D164,4,FALSE)</f>
        <v>110699.15739009528</v>
      </c>
      <c r="L37" s="270"/>
      <c r="M37" s="271">
        <v>4</v>
      </c>
      <c r="N37" s="272">
        <f>K37/M37</f>
        <v>27674.78934752382</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19640.328980762562</v>
      </c>
      <c r="L38" s="270"/>
      <c r="M38" s="271">
        <v>10</v>
      </c>
      <c r="N38" s="272">
        <f>K38/M38</f>
        <v>1964.0328980762563</v>
      </c>
    </row>
    <row r="39" spans="1:14">
      <c r="A39" t="s">
        <v>303</v>
      </c>
      <c r="B39" s="837" t="str">
        <f>VLOOKUP(A39,EQUIPOS!A9:D154,3,FALSE)</f>
        <v>Retrocargador, pala de 1,1 m3 de capacidad, profundidad de excavación de 4.400 mm y una altura de 5.680 mm</v>
      </c>
      <c r="C39" s="838"/>
      <c r="D39" s="838"/>
      <c r="E39" s="838"/>
      <c r="F39" s="838"/>
      <c r="G39" s="838"/>
      <c r="H39" s="839"/>
      <c r="I39" s="267"/>
      <c r="J39" s="268"/>
      <c r="K39" s="269">
        <f>VLOOKUP(A39,EQUIPOS!A9:D166,4,FALSE)</f>
        <v>88829.036288628165</v>
      </c>
      <c r="L39" s="270"/>
      <c r="M39" s="271">
        <v>10</v>
      </c>
      <c r="N39" s="272">
        <f>K39/M39</f>
        <v>8882.9036288628158</v>
      </c>
    </row>
    <row r="40" spans="1:14">
      <c r="A40" t="s">
        <v>129</v>
      </c>
      <c r="B40" s="837" t="str">
        <f>VLOOKUP(A40,EQUIPOS!A10:D154,3,FALSE)</f>
        <v xml:space="preserve">Buldozer, Potencia al volante de 140 HP, motor de 2200 RPM, longitud de hoja 4,80m. </v>
      </c>
      <c r="C40" s="838"/>
      <c r="D40" s="838"/>
      <c r="E40" s="838"/>
      <c r="F40" s="838"/>
      <c r="G40" s="838"/>
      <c r="H40" s="839"/>
      <c r="I40" s="267"/>
      <c r="J40" s="268"/>
      <c r="K40" s="269">
        <f>VLOOKUP(A40,EQUIPOS!A10:D167,4,FALSE)</f>
        <v>196797.42808058823</v>
      </c>
      <c r="L40" s="270"/>
      <c r="M40" s="271">
        <v>100</v>
      </c>
      <c r="N40" s="272">
        <f>K40/M40</f>
        <v>1967.9742808058822</v>
      </c>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1348.350761295025</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52690.277751133232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5066.1726797363426</v>
      </c>
      <c r="N53" s="272">
        <f>K53*M53</f>
        <v>5066.1726797363426</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5066.1726797363426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28">
        <f>VLOOKUP(A63,TRANSPORTE!A5:D117,4,FALSE)</f>
        <v>1310.8700129498243</v>
      </c>
      <c r="M63" s="829"/>
      <c r="N63" s="287">
        <f>K63*L63</f>
        <v>1704.1310168347716</v>
      </c>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1704.1310168347716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127"/>
    </row>
    <row r="80" spans="1:15" ht="15.75" thickBot="1">
      <c r="B80" s="830" t="s">
        <v>953</v>
      </c>
      <c r="C80" s="831"/>
      <c r="D80" s="831"/>
      <c r="E80" s="831"/>
      <c r="F80" s="831"/>
      <c r="G80" s="831"/>
      <c r="H80" s="831"/>
      <c r="I80" s="831"/>
      <c r="J80" s="831"/>
      <c r="K80" s="831"/>
      <c r="L80" s="831"/>
      <c r="M80" s="832"/>
      <c r="N80" s="460">
        <f>SUM(N74:N79)</f>
        <v>13483.507612950249</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72944.089060654602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14588.817812130921</v>
      </c>
      <c r="M87" s="859"/>
      <c r="N87" s="51"/>
    </row>
    <row r="88" spans="1:14">
      <c r="B88" s="89" t="s">
        <v>973</v>
      </c>
      <c r="C88" s="90"/>
      <c r="D88" s="90"/>
      <c r="E88" s="90"/>
      <c r="F88" s="90"/>
      <c r="G88" s="90"/>
      <c r="H88" s="90"/>
      <c r="I88" s="87"/>
      <c r="J88" s="88"/>
      <c r="K88" s="304">
        <v>0.05</v>
      </c>
      <c r="L88" s="858">
        <f>N82*K88</f>
        <v>3647.2044530327303</v>
      </c>
      <c r="M88" s="859"/>
      <c r="N88" s="51"/>
    </row>
    <row r="89" spans="1:14" ht="15.75" thickBot="1">
      <c r="B89" s="91" t="s">
        <v>974</v>
      </c>
      <c r="C89" s="92"/>
      <c r="D89" s="92"/>
      <c r="E89" s="92"/>
      <c r="F89" s="92"/>
      <c r="G89" s="92"/>
      <c r="H89" s="92"/>
      <c r="I89" s="93"/>
      <c r="J89" s="94"/>
      <c r="K89" s="305">
        <v>0.05</v>
      </c>
      <c r="L89" s="860">
        <f>N82*K89</f>
        <v>3647.2044530327303</v>
      </c>
      <c r="M89" s="861"/>
      <c r="N89" s="51"/>
    </row>
    <row r="90" spans="1:14" ht="15.75" thickBot="1">
      <c r="B90" s="824" t="s">
        <v>953</v>
      </c>
      <c r="C90" s="825"/>
      <c r="D90" s="825"/>
      <c r="E90" s="825"/>
      <c r="F90" s="825"/>
      <c r="G90" s="825"/>
      <c r="H90" s="825"/>
      <c r="I90" s="825"/>
      <c r="J90" s="825"/>
      <c r="K90" s="825"/>
      <c r="L90" s="825"/>
      <c r="M90" s="826"/>
      <c r="N90" s="52">
        <f>L87+L88+L89</f>
        <v>21883.22671819638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94827.315778850985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7666.9722566768787</v>
      </c>
      <c r="L36" s="270"/>
      <c r="M36" s="271">
        <v>2</v>
      </c>
      <c r="N36" s="272">
        <f>K36/M36</f>
        <v>3833.4861283384394</v>
      </c>
    </row>
    <row r="37" spans="1:14">
      <c r="A37" s="113" t="s">
        <v>303</v>
      </c>
      <c r="B37" s="837" t="str">
        <f>VLOOKUP(A37,EQUIPOS!A7:D154,3,FALSE)</f>
        <v>Retrocargador, pala de 1,1 m3 de capacidad, profundidad de excavación de 4.400 mm y una altura de 5.680 mm</v>
      </c>
      <c r="C37" s="838"/>
      <c r="D37" s="838"/>
      <c r="E37" s="838"/>
      <c r="F37" s="838"/>
      <c r="G37" s="838"/>
      <c r="H37" s="839"/>
      <c r="I37" s="267"/>
      <c r="J37" s="268"/>
      <c r="K37" s="269">
        <f>VLOOKUP(A37,EQUIPOS!A7:D164,4,FALSE)</f>
        <v>88829.036288628165</v>
      </c>
      <c r="L37" s="270"/>
      <c r="M37" s="271">
        <v>10</v>
      </c>
      <c r="N37" s="272">
        <f>K37/M37</f>
        <v>8882.9036288628158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267"/>
      <c r="J39" s="268"/>
      <c r="K39" s="269"/>
      <c r="L39" s="270"/>
      <c r="M39" s="271"/>
      <c r="N39" s="272"/>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N80*M46</f>
        <v>269.67015225900496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12986.05990946026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B63" s="46"/>
      <c r="C63" s="317"/>
      <c r="D63" s="317"/>
      <c r="E63" s="317"/>
      <c r="F63" s="317"/>
      <c r="G63" s="31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5393.4030451800991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18379.462954640359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3675.892590928072</v>
      </c>
      <c r="M87" s="859"/>
      <c r="N87" s="51"/>
    </row>
    <row r="88" spans="1:14">
      <c r="B88" s="89" t="s">
        <v>973</v>
      </c>
      <c r="C88" s="90"/>
      <c r="D88" s="90"/>
      <c r="E88" s="90"/>
      <c r="F88" s="90"/>
      <c r="G88" s="90"/>
      <c r="H88" s="90"/>
      <c r="I88" s="87"/>
      <c r="J88" s="88"/>
      <c r="K88" s="304">
        <v>0.05</v>
      </c>
      <c r="L88" s="858">
        <f>N82*K88</f>
        <v>918.97314773201799</v>
      </c>
      <c r="M88" s="859"/>
      <c r="N88" s="51"/>
    </row>
    <row r="89" spans="1:14" ht="15.75" thickBot="1">
      <c r="B89" s="91" t="s">
        <v>974</v>
      </c>
      <c r="C89" s="92"/>
      <c r="D89" s="92"/>
      <c r="E89" s="92"/>
      <c r="F89" s="92"/>
      <c r="G89" s="92"/>
      <c r="H89" s="92"/>
      <c r="I89" s="93"/>
      <c r="J89" s="94"/>
      <c r="K89" s="305">
        <v>0.05</v>
      </c>
      <c r="L89" s="860">
        <f>N82*K89</f>
        <v>918.97314773201799</v>
      </c>
      <c r="M89" s="861"/>
      <c r="N89" s="51"/>
    </row>
    <row r="90" spans="1:14" ht="15.75" thickBot="1">
      <c r="B90" s="824" t="s">
        <v>953</v>
      </c>
      <c r="C90" s="825"/>
      <c r="D90" s="825"/>
      <c r="E90" s="825"/>
      <c r="F90" s="825"/>
      <c r="G90" s="825"/>
      <c r="H90" s="825"/>
      <c r="I90" s="825"/>
      <c r="J90" s="825"/>
      <c r="K90" s="825"/>
      <c r="L90" s="825"/>
      <c r="M90" s="826"/>
      <c r="N90" s="52">
        <f>L87+L88+L89</f>
        <v>5513.8388863921082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23893.301841032466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1603</v>
      </c>
      <c r="B36" s="837" t="str">
        <f>VLOOKUP(A36,EQUIPOS!A6:D154,3,FALSE)</f>
        <v>Derretidora de asfalto (crafco o similar)</v>
      </c>
      <c r="C36" s="838"/>
      <c r="D36" s="838"/>
      <c r="E36" s="838"/>
      <c r="F36" s="838"/>
      <c r="G36" s="838"/>
      <c r="H36" s="839"/>
      <c r="I36" s="267"/>
      <c r="J36" s="268"/>
      <c r="K36" s="269">
        <f>VLOOKUP(A36,EQUIPOS!A6:D163,4,FALSE)</f>
        <v>3758.8118674906482</v>
      </c>
      <c r="L36" s="270"/>
      <c r="M36" s="271">
        <v>60</v>
      </c>
      <c r="N36" s="272">
        <f>K36/M36</f>
        <v>62.646864458177468</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71339.027406228925</v>
      </c>
      <c r="L37" s="270"/>
      <c r="M37" s="271">
        <v>60</v>
      </c>
      <c r="N37" s="272">
        <f>K37/M37</f>
        <v>1188.9837901038154</v>
      </c>
    </row>
    <row r="38" spans="1:14">
      <c r="A38" t="s">
        <v>138</v>
      </c>
      <c r="B38" s="837" t="str">
        <f>VLOOKUP(A38,EQUIPOS!A8:D154,3,FALSE)</f>
        <v>Camioneta D-300</v>
      </c>
      <c r="C38" s="838"/>
      <c r="D38" s="838"/>
      <c r="E38" s="838"/>
      <c r="F38" s="838"/>
      <c r="G38" s="838"/>
      <c r="H38" s="839"/>
      <c r="I38" s="267"/>
      <c r="J38" s="268"/>
      <c r="K38" s="269">
        <f>VLOOKUP(A38,EQUIPOS!A8:D165,4,FALSE)</f>
        <v>36899.719130031772</v>
      </c>
      <c r="L38" s="270"/>
      <c r="M38" s="271">
        <v>60</v>
      </c>
      <c r="N38" s="272">
        <f>K38/M38</f>
        <v>614.99531883386283</v>
      </c>
    </row>
    <row r="39" spans="1:14">
      <c r="B39" s="837"/>
      <c r="C39" s="838"/>
      <c r="D39" s="838"/>
      <c r="E39" s="838"/>
      <c r="F39" s="838"/>
      <c r="G39" s="838"/>
      <c r="H39" s="839"/>
      <c r="I39" s="267"/>
      <c r="J39" s="268"/>
      <c r="K39" s="269"/>
      <c r="L39" s="270"/>
      <c r="M39" s="271"/>
      <c r="N39" s="272"/>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N80*M46</f>
        <v>22.390442043167496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1889.0164154390234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1999.3004863836115</v>
      </c>
      <c r="N53" s="272">
        <f>K53*M53</f>
        <v>239.91605836603338</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239.91605836603338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B63" s="46"/>
      <c r="C63" s="317"/>
      <c r="D63" s="317"/>
      <c r="E63" s="317"/>
      <c r="F63" s="317"/>
      <c r="G63" s="31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447.80884086334993</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2576.7413146684066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515.34826293368133</v>
      </c>
      <c r="M87" s="859"/>
      <c r="N87" s="51"/>
    </row>
    <row r="88" spans="1:14">
      <c r="B88" s="89" t="s">
        <v>973</v>
      </c>
      <c r="C88" s="90"/>
      <c r="D88" s="90"/>
      <c r="E88" s="90"/>
      <c r="F88" s="90"/>
      <c r="G88" s="90"/>
      <c r="H88" s="90"/>
      <c r="I88" s="87"/>
      <c r="J88" s="88"/>
      <c r="K88" s="304">
        <v>0.05</v>
      </c>
      <c r="L88" s="858">
        <f>N82*K88</f>
        <v>128.83706573342033</v>
      </c>
      <c r="M88" s="859"/>
      <c r="N88" s="51"/>
    </row>
    <row r="89" spans="1:14" ht="15.75" thickBot="1">
      <c r="B89" s="91" t="s">
        <v>974</v>
      </c>
      <c r="C89" s="92"/>
      <c r="D89" s="92"/>
      <c r="E89" s="92"/>
      <c r="F89" s="92"/>
      <c r="G89" s="92"/>
      <c r="H89" s="92"/>
      <c r="I89" s="93"/>
      <c r="J89" s="94"/>
      <c r="K89" s="305">
        <v>0.05</v>
      </c>
      <c r="L89" s="860">
        <f>N82*K89</f>
        <v>128.83706573342033</v>
      </c>
      <c r="M89" s="861"/>
      <c r="N89" s="51"/>
    </row>
    <row r="90" spans="1:14" ht="15.75" thickBot="1">
      <c r="B90" s="824" t="s">
        <v>953</v>
      </c>
      <c r="C90" s="825"/>
      <c r="D90" s="825"/>
      <c r="E90" s="825"/>
      <c r="F90" s="825"/>
      <c r="G90" s="825"/>
      <c r="H90" s="825"/>
      <c r="I90" s="825"/>
      <c r="J90" s="825"/>
      <c r="K90" s="825"/>
      <c r="L90" s="825"/>
      <c r="M90" s="826"/>
      <c r="N90" s="52">
        <f>L87+L88+L89</f>
        <v>773.02239440052199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3349.7637090689286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1603</v>
      </c>
      <c r="B36" s="837" t="str">
        <f>VLOOKUP(A36,EQUIPOS!A6:D154,3,FALSE)</f>
        <v>Derretidora de asfalto (crafco o similar)</v>
      </c>
      <c r="C36" s="838"/>
      <c r="D36" s="838"/>
      <c r="E36" s="838"/>
      <c r="F36" s="838"/>
      <c r="G36" s="838"/>
      <c r="H36" s="839"/>
      <c r="I36" s="267"/>
      <c r="J36" s="268"/>
      <c r="K36" s="269">
        <f>VLOOKUP(A36,EQUIPOS!A6:D163,4,FALSE)</f>
        <v>3758.8118674906482</v>
      </c>
      <c r="L36" s="270"/>
      <c r="M36" s="271">
        <v>60</v>
      </c>
      <c r="N36" s="272">
        <f t="shared" ref="N36:N39" si="0">K36/M36</f>
        <v>62.646864458177468</v>
      </c>
    </row>
    <row r="37" spans="1:14">
      <c r="A37" s="113" t="s">
        <v>324</v>
      </c>
      <c r="B37" s="837" t="str">
        <f>VLOOKUP(A37,EQUIPOS!A7:D154,3,FALSE)</f>
        <v xml:space="preserve">Ruteadora </v>
      </c>
      <c r="C37" s="838"/>
      <c r="D37" s="838"/>
      <c r="E37" s="838"/>
      <c r="F37" s="838"/>
      <c r="G37" s="838"/>
      <c r="H37" s="839"/>
      <c r="I37" s="267"/>
      <c r="J37" s="268"/>
      <c r="K37" s="269">
        <f>VLOOKUP(A37,EQUIPOS!A7:D164,4,FALSE)</f>
        <v>5904.5564707038802</v>
      </c>
      <c r="L37" s="270"/>
      <c r="M37" s="271">
        <v>60</v>
      </c>
      <c r="N37" s="272">
        <f t="shared" si="0"/>
        <v>98.40927451173134</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71339.027406228925</v>
      </c>
      <c r="L38" s="270"/>
      <c r="M38" s="271">
        <v>60</v>
      </c>
      <c r="N38" s="272">
        <f t="shared" si="0"/>
        <v>1188.9837901038154</v>
      </c>
    </row>
    <row r="39" spans="1:14">
      <c r="A39" t="s">
        <v>138</v>
      </c>
      <c r="B39" s="837" t="str">
        <f>VLOOKUP(A39,EQUIPOS!A9:D154,3,FALSE)</f>
        <v>Camioneta D-300</v>
      </c>
      <c r="C39" s="838"/>
      <c r="D39" s="838"/>
      <c r="E39" s="838"/>
      <c r="F39" s="838"/>
      <c r="G39" s="838"/>
      <c r="H39" s="839"/>
      <c r="I39" s="267"/>
      <c r="J39" s="268"/>
      <c r="K39" s="269">
        <f>VLOOKUP(A39,EQUIPOS!A9:D166,4,FALSE)</f>
        <v>36899.719130031772</v>
      </c>
      <c r="L39" s="270"/>
      <c r="M39" s="271">
        <v>60</v>
      </c>
      <c r="N39" s="272">
        <f t="shared" si="0"/>
        <v>614.99531883386283</v>
      </c>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N84*M46</f>
        <v>22.390442043167496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1987.4256899507543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42589.568876633857</v>
      </c>
      <c r="N53" s="272">
        <f t="shared" ref="N53:N54" si="1">K53*M53</f>
        <v>298.12698213643699</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1999.3004863836115</v>
      </c>
      <c r="N54" s="272">
        <f t="shared" si="1"/>
        <v>239.91605836603338</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19"/>
      <c r="C61" s="820"/>
      <c r="D61" s="820"/>
      <c r="E61" s="820"/>
      <c r="F61" s="820"/>
      <c r="G61" s="820"/>
      <c r="H61" s="820"/>
      <c r="I61" s="821"/>
      <c r="J61" s="42"/>
      <c r="K61" s="44"/>
      <c r="L61" s="822"/>
      <c r="M61" s="823"/>
      <c r="N61" s="45"/>
    </row>
    <row r="62" spans="1:14" ht="15.75" thickBot="1">
      <c r="B62" s="824" t="s">
        <v>953</v>
      </c>
      <c r="C62" s="825"/>
      <c r="D62" s="825"/>
      <c r="E62" s="825"/>
      <c r="F62" s="825"/>
      <c r="G62" s="825"/>
      <c r="H62" s="825"/>
      <c r="I62" s="825"/>
      <c r="J62" s="825"/>
      <c r="K62" s="825"/>
      <c r="L62" s="825"/>
      <c r="M62" s="826"/>
      <c r="N62" s="394">
        <f>SUM(N53:N61)</f>
        <v>538.04304050247038</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27" t="s">
        <v>961</v>
      </c>
      <c r="M66" s="800"/>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28">
        <f>VLOOKUP(A67,TRANSPORTE!A6:D120,4,FALSE)</f>
        <v>1310.8700129498243</v>
      </c>
      <c r="M67" s="829"/>
      <c r="N67" s="287">
        <f>L67*K67</f>
        <v>9.1760900906487706</v>
      </c>
    </row>
    <row r="68" spans="1:15">
      <c r="B68" s="46"/>
      <c r="C68" s="47"/>
      <c r="D68" s="47"/>
      <c r="E68" s="47"/>
      <c r="F68" s="47"/>
      <c r="G68" s="47"/>
      <c r="H68" s="311"/>
      <c r="I68" s="279"/>
      <c r="J68" s="286"/>
      <c r="K68" s="279"/>
      <c r="L68" s="828"/>
      <c r="M68" s="829"/>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3"/>
      <c r="M72" s="814"/>
      <c r="N72" s="127"/>
    </row>
    <row r="73" spans="1:15" ht="15.75" thickBot="1">
      <c r="B73" s="830" t="s">
        <v>953</v>
      </c>
      <c r="C73" s="831"/>
      <c r="D73" s="831"/>
      <c r="E73" s="831"/>
      <c r="F73" s="831"/>
      <c r="G73" s="831"/>
      <c r="H73" s="831"/>
      <c r="I73" s="831"/>
      <c r="J73" s="831"/>
      <c r="K73" s="831"/>
      <c r="L73" s="831"/>
      <c r="M73" s="832"/>
      <c r="N73" s="104">
        <f>N67+N68+N69+N70+N71</f>
        <v>9.1760900906487706</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0" t="s">
        <v>963</v>
      </c>
      <c r="C77" s="851"/>
      <c r="D77" s="851"/>
      <c r="E77" s="851"/>
      <c r="F77" s="851"/>
      <c r="G77" s="851"/>
      <c r="H77" s="851"/>
      <c r="I77" s="73" t="s">
        <v>964</v>
      </c>
      <c r="J77" s="75" t="s">
        <v>1410</v>
      </c>
      <c r="K77" s="74" t="s">
        <v>966</v>
      </c>
      <c r="L77" s="852" t="s">
        <v>950</v>
      </c>
      <c r="M77" s="853"/>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1"/>
      <c r="C83" s="812"/>
      <c r="D83" s="812"/>
      <c r="E83" s="812"/>
      <c r="F83" s="812"/>
      <c r="G83" s="812"/>
      <c r="H83" s="812"/>
      <c r="I83" s="126"/>
      <c r="J83" s="126"/>
      <c r="K83" s="126"/>
      <c r="L83" s="912"/>
      <c r="M83" s="912"/>
      <c r="N83" s="45"/>
    </row>
    <row r="84" spans="1:14" ht="15.75" thickBot="1">
      <c r="B84" s="830" t="s">
        <v>953</v>
      </c>
      <c r="C84" s="831"/>
      <c r="D84" s="831"/>
      <c r="E84" s="831"/>
      <c r="F84" s="831"/>
      <c r="G84" s="831"/>
      <c r="H84" s="831"/>
      <c r="I84" s="831"/>
      <c r="J84" s="831"/>
      <c r="K84" s="831"/>
      <c r="L84" s="831"/>
      <c r="M84" s="832"/>
      <c r="N84" s="301">
        <f>SUM(N78:N83)</f>
        <v>447.80884086334993</v>
      </c>
    </row>
    <row r="85" spans="1:14" ht="15.75" thickBot="1">
      <c r="B85" s="33"/>
      <c r="C85" s="34"/>
      <c r="D85" s="34"/>
      <c r="E85" s="34"/>
      <c r="F85" s="34"/>
      <c r="G85" s="34"/>
      <c r="H85" s="34"/>
      <c r="I85" s="34"/>
      <c r="J85" s="34"/>
      <c r="K85" s="34"/>
      <c r="L85" s="34"/>
      <c r="M85" s="34"/>
      <c r="N85" s="35"/>
    </row>
    <row r="86" spans="1:14" ht="15.75" thickBot="1">
      <c r="B86" s="824" t="s">
        <v>967</v>
      </c>
      <c r="C86" s="825"/>
      <c r="D86" s="825"/>
      <c r="E86" s="825"/>
      <c r="F86" s="825"/>
      <c r="G86" s="825"/>
      <c r="H86" s="825"/>
      <c r="I86" s="825"/>
      <c r="J86" s="825"/>
      <c r="K86" s="825"/>
      <c r="L86" s="825"/>
      <c r="M86" s="826"/>
      <c r="N86" s="99">
        <f>N48+N62+N73+N84</f>
        <v>2982.4536614072231</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5" t="s">
        <v>969</v>
      </c>
      <c r="C90" s="816"/>
      <c r="D90" s="816"/>
      <c r="E90" s="816"/>
      <c r="F90" s="816"/>
      <c r="G90" s="816"/>
      <c r="H90" s="816"/>
      <c r="I90" s="314"/>
      <c r="J90" s="334"/>
      <c r="K90" s="302" t="s">
        <v>970</v>
      </c>
      <c r="L90" s="854" t="s">
        <v>971</v>
      </c>
      <c r="M90" s="855"/>
      <c r="N90" s="303"/>
    </row>
    <row r="91" spans="1:14">
      <c r="B91" s="856" t="s">
        <v>972</v>
      </c>
      <c r="C91" s="857"/>
      <c r="D91" s="857"/>
      <c r="E91" s="857"/>
      <c r="F91" s="857"/>
      <c r="G91" s="857"/>
      <c r="H91" s="857"/>
      <c r="I91" s="87"/>
      <c r="J91" s="88"/>
      <c r="K91" s="304">
        <v>0.2</v>
      </c>
      <c r="L91" s="858">
        <f>N86*K91</f>
        <v>596.49073228144459</v>
      </c>
      <c r="M91" s="859"/>
      <c r="N91" s="51"/>
    </row>
    <row r="92" spans="1:14">
      <c r="B92" s="89" t="s">
        <v>973</v>
      </c>
      <c r="C92" s="90"/>
      <c r="D92" s="90"/>
      <c r="E92" s="90"/>
      <c r="F92" s="90"/>
      <c r="G92" s="90"/>
      <c r="H92" s="90"/>
      <c r="I92" s="87"/>
      <c r="J92" s="88"/>
      <c r="K92" s="304">
        <v>0.05</v>
      </c>
      <c r="L92" s="858">
        <f>N86*K92</f>
        <v>149.12268307036115</v>
      </c>
      <c r="M92" s="859"/>
      <c r="N92" s="51"/>
    </row>
    <row r="93" spans="1:14" ht="15.75" thickBot="1">
      <c r="B93" s="91" t="s">
        <v>974</v>
      </c>
      <c r="C93" s="92"/>
      <c r="D93" s="92"/>
      <c r="E93" s="92"/>
      <c r="F93" s="92"/>
      <c r="G93" s="92"/>
      <c r="H93" s="92"/>
      <c r="I93" s="93"/>
      <c r="J93" s="94"/>
      <c r="K93" s="305">
        <v>0.05</v>
      </c>
      <c r="L93" s="860">
        <f>N86*K93</f>
        <v>149.12268307036115</v>
      </c>
      <c r="M93" s="861"/>
      <c r="N93" s="51"/>
    </row>
    <row r="94" spans="1:14" ht="15.75" thickBot="1">
      <c r="B94" s="824" t="s">
        <v>953</v>
      </c>
      <c r="C94" s="825"/>
      <c r="D94" s="825"/>
      <c r="E94" s="825"/>
      <c r="F94" s="825"/>
      <c r="G94" s="825"/>
      <c r="H94" s="825"/>
      <c r="I94" s="825"/>
      <c r="J94" s="825"/>
      <c r="K94" s="825"/>
      <c r="L94" s="825"/>
      <c r="M94" s="826"/>
      <c r="N94" s="52">
        <f>L91+L92+L93</f>
        <v>894.73609842216695</v>
      </c>
    </row>
    <row r="95" spans="1:14" ht="15.75" thickBot="1">
      <c r="B95" s="33"/>
      <c r="C95" s="34"/>
      <c r="D95" s="34"/>
      <c r="E95" s="34"/>
      <c r="F95" s="34"/>
      <c r="G95" s="34"/>
      <c r="H95" s="34"/>
      <c r="I95" s="34"/>
      <c r="J95" s="34"/>
      <c r="K95" s="34"/>
      <c r="L95" s="34"/>
      <c r="M95" s="34"/>
      <c r="N95" s="35"/>
    </row>
    <row r="96" spans="1:14" ht="15.75" thickBot="1">
      <c r="A96" t="s">
        <v>2016</v>
      </c>
      <c r="B96" s="824" t="s">
        <v>975</v>
      </c>
      <c r="C96" s="825"/>
      <c r="D96" s="825"/>
      <c r="E96" s="825"/>
      <c r="F96" s="825"/>
      <c r="G96" s="825"/>
      <c r="H96" s="825"/>
      <c r="I96" s="825"/>
      <c r="J96" s="825"/>
      <c r="K96" s="825"/>
      <c r="L96" s="825"/>
      <c r="M96" s="826"/>
      <c r="N96" s="188">
        <f>N86+N94</f>
        <v>3877.1897598293899</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2" t="s">
        <v>2218</v>
      </c>
      <c r="C113" s="863"/>
      <c r="D113" s="863"/>
      <c r="E113" s="863"/>
      <c r="F113" s="863"/>
      <c r="G113" s="863"/>
      <c r="H113" s="863"/>
      <c r="I113" s="863"/>
      <c r="J113" s="863"/>
      <c r="K113" s="863"/>
      <c r="L113" s="863"/>
      <c r="M113" s="863"/>
      <c r="N113" s="864"/>
    </row>
    <row r="114" spans="2:14" ht="15" customHeight="1">
      <c r="B114" s="862"/>
      <c r="C114" s="863"/>
      <c r="D114" s="863"/>
      <c r="E114" s="863"/>
      <c r="F114" s="863"/>
      <c r="G114" s="863"/>
      <c r="H114" s="863"/>
      <c r="I114" s="863"/>
      <c r="J114" s="863"/>
      <c r="K114" s="863"/>
      <c r="L114" s="863"/>
      <c r="M114" s="863"/>
      <c r="N114" s="864"/>
    </row>
    <row r="115" spans="2:14" ht="30" customHeight="1">
      <c r="B115" s="865" t="s">
        <v>2219</v>
      </c>
      <c r="C115" s="866"/>
      <c r="D115" s="866"/>
      <c r="E115" s="866"/>
      <c r="F115" s="866"/>
      <c r="G115" s="866"/>
      <c r="H115" s="866"/>
      <c r="I115" s="866"/>
      <c r="J115" s="866"/>
      <c r="K115" s="866"/>
      <c r="L115" s="866"/>
      <c r="M115" s="866"/>
      <c r="N115" s="867"/>
    </row>
    <row r="116" spans="2:14">
      <c r="B116" s="865"/>
      <c r="C116" s="866"/>
      <c r="D116" s="866"/>
      <c r="E116" s="866"/>
      <c r="F116" s="866"/>
      <c r="G116" s="866"/>
      <c r="H116" s="866"/>
      <c r="I116" s="866"/>
      <c r="J116" s="866"/>
      <c r="K116" s="866"/>
      <c r="L116" s="866"/>
      <c r="M116" s="866"/>
      <c r="N116" s="867"/>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1"/>
      <c r="K126" s="801"/>
      <c r="L126" s="801"/>
      <c r="M126" s="801"/>
      <c r="N126" s="802"/>
    </row>
    <row r="127" spans="2:14" ht="15.75" thickBot="1">
      <c r="B127" s="261" t="s">
        <v>2221</v>
      </c>
      <c r="C127" s="393"/>
      <c r="D127" s="393"/>
      <c r="E127" s="57"/>
      <c r="F127" s="57"/>
      <c r="G127" s="57"/>
      <c r="H127" s="57"/>
      <c r="I127" s="57"/>
      <c r="J127" s="803"/>
      <c r="K127" s="803"/>
      <c r="L127" s="803"/>
      <c r="M127" s="803"/>
      <c r="N127"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2336.9070353313282</v>
      </c>
      <c r="L36" s="270"/>
      <c r="M36" s="271">
        <v>6.25</v>
      </c>
      <c r="N36" s="272">
        <f t="shared" ref="N36:N41" si="0">K36/M36</f>
        <v>373.90512565301253</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71339.027406228925</v>
      </c>
      <c r="L37" s="270"/>
      <c r="M37" s="271">
        <v>50</v>
      </c>
      <c r="N37" s="272">
        <f t="shared" si="0"/>
        <v>1426.7805481245784</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19640.328980762562</v>
      </c>
      <c r="L38" s="270"/>
      <c r="M38" s="271">
        <v>3.75</v>
      </c>
      <c r="N38" s="272">
        <f t="shared" si="0"/>
        <v>5237.4210615366837</v>
      </c>
    </row>
    <row r="39" spans="1:14">
      <c r="A39" t="s">
        <v>228</v>
      </c>
      <c r="B39" s="837" t="str">
        <f>VLOOKUP(A39,EQUIPOS!A9:D154,3,FALSE)</f>
        <v xml:space="preserve">Formaleta metálica (concreto hidráulico)
</v>
      </c>
      <c r="C39" s="838"/>
      <c r="D39" s="838"/>
      <c r="E39" s="838"/>
      <c r="F39" s="838"/>
      <c r="G39" s="838"/>
      <c r="H39" s="839"/>
      <c r="I39" s="267"/>
      <c r="J39" s="268"/>
      <c r="K39" s="269">
        <f>VLOOKUP(A39,EQUIPOS!A9:D166,4,FALSE)</f>
        <v>4730.7332217989433</v>
      </c>
      <c r="L39" s="270"/>
      <c r="M39" s="271">
        <v>6.25</v>
      </c>
      <c r="N39" s="272">
        <f t="shared" si="0"/>
        <v>756.91731548783093</v>
      </c>
    </row>
    <row r="40" spans="1:14">
      <c r="A40" t="s">
        <v>301</v>
      </c>
      <c r="B40" s="837" t="str">
        <f>VLOOKUP(A40,EQUIPOS!A10:D154,3,FALSE)</f>
        <v>Regla vibratoria, de longitud de 3 a 5 m, motor de 3600 rpm, potencia 6 HP</v>
      </c>
      <c r="C40" s="838"/>
      <c r="D40" s="838"/>
      <c r="E40" s="838"/>
      <c r="F40" s="838"/>
      <c r="G40" s="838"/>
      <c r="H40" s="839"/>
      <c r="I40" s="267"/>
      <c r="J40" s="268"/>
      <c r="K40" s="269">
        <f>VLOOKUP(A40,EQUIPOS!A10:D167,4,FALSE)</f>
        <v>9348.7020875731705</v>
      </c>
      <c r="L40" s="270"/>
      <c r="M40" s="271">
        <v>6.25</v>
      </c>
      <c r="N40" s="272">
        <f t="shared" si="0"/>
        <v>1495.7923340117072</v>
      </c>
    </row>
    <row r="41" spans="1:14">
      <c r="A41" t="s">
        <v>363</v>
      </c>
      <c r="B41" s="837" t="str">
        <f>VLOOKUP(A41,EQUIPOS!A11:D155,3,FALSE)</f>
        <v>Vibrador de concreto, Motor de 3 hp a 18.000 rpm Mangueras de 4 mt</v>
      </c>
      <c r="C41" s="838"/>
      <c r="D41" s="838"/>
      <c r="E41" s="838"/>
      <c r="F41" s="838"/>
      <c r="G41" s="838"/>
      <c r="H41" s="839"/>
      <c r="I41" s="267"/>
      <c r="J41" s="268"/>
      <c r="K41" s="269">
        <f>VLOOKUP(A41,EQUIPOS!A11:D168,4,FALSE)</f>
        <v>7931.6971418345283</v>
      </c>
      <c r="L41" s="270"/>
      <c r="M41" s="271">
        <v>6.25</v>
      </c>
      <c r="N41" s="272">
        <f t="shared" si="0"/>
        <v>1269.0715426935246</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N83*M46</f>
        <v>971.20648722881606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11531.094414736153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5741.1914270557718</v>
      </c>
      <c r="N53" s="272">
        <f>K53*M53</f>
        <v>35217.956670596745</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4328.3614908058034</v>
      </c>
      <c r="N54" s="272">
        <f>K54*M54</f>
        <v>1603.0968484465941</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3344.5854623626051</v>
      </c>
      <c r="N55" s="272">
        <f>K55*M55</f>
        <v>3716.2060692917835</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7267.2832298617777</v>
      </c>
      <c r="N56" s="272">
        <f>K56*M56</f>
        <v>8074.7591442908642</v>
      </c>
    </row>
    <row r="57" spans="1:14">
      <c r="A57" s="144" t="s">
        <v>778</v>
      </c>
      <c r="B57" s="819" t="str">
        <f>VLOOKUP(A57,MATERIALES!A7:D373,3,FALSE)</f>
        <v>Antisol blanco (presentación 20 kg)</v>
      </c>
      <c r="C57" s="820" t="e">
        <f>VLOOKUP(B57,MATERIALES!B7:E373,3,FALSE)</f>
        <v>#N/A</v>
      </c>
      <c r="D57" s="820" t="e">
        <f>VLOOKUP(C57,MATERIALES!C7:F373,3,FALSE)</f>
        <v>#N/A</v>
      </c>
      <c r="E57" s="820" t="e">
        <f>VLOOKUP(D57,MATERIALES!D7:G373,3,FALSE)</f>
        <v>#N/A</v>
      </c>
      <c r="F57" s="820" t="e">
        <f>VLOOKUP(E57,MATERIALES!E7:H373,3,FALSE)</f>
        <v>#N/A</v>
      </c>
      <c r="G57" s="820" t="e">
        <f>VLOOKUP(F57,MATERIALES!F7:I373,3,FALSE)</f>
        <v>#N/A</v>
      </c>
      <c r="H57" s="820" t="e">
        <f>VLOOKUP(G57,MATERIALES!G7:J373,3,FALSE)</f>
        <v>#N/A</v>
      </c>
      <c r="I57" s="820" t="e">
        <f>VLOOKUP(H57,MATERIALES!H7:K373,3,FALSE)</f>
        <v>#N/A</v>
      </c>
      <c r="J57" s="311" t="str">
        <f>VLOOKUP(A57,MATERIALES!A11:D649,2,FALSE)</f>
        <v>kg</v>
      </c>
      <c r="K57" s="44">
        <v>1.1200000000000001</v>
      </c>
      <c r="L57" s="828">
        <f>VLOOKUP(A57,MATERIALES!A4:D373,4,FALSE)</f>
        <v>6666.1414970231563</v>
      </c>
      <c r="M57" s="829"/>
      <c r="N57" s="272">
        <f>K57*L57</f>
        <v>7466.0784766659353</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544346.89142118976</v>
      </c>
      <c r="N58" s="272">
        <f>K58*M58</f>
        <v>549790.36033540173</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4" t="s">
        <v>953</v>
      </c>
      <c r="C61" s="825"/>
      <c r="D61" s="825"/>
      <c r="E61" s="825"/>
      <c r="F61" s="825"/>
      <c r="G61" s="825"/>
      <c r="H61" s="825"/>
      <c r="I61" s="825"/>
      <c r="J61" s="825"/>
      <c r="K61" s="825"/>
      <c r="L61" s="825"/>
      <c r="M61" s="826"/>
      <c r="N61" s="394">
        <f>SUM(N53:N60)</f>
        <v>605868.45754469361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8">
        <f>VLOOKUP(A66,TRANSPORTE!A5:D117,4,FALSE)</f>
        <v>1310.8700129498243</v>
      </c>
      <c r="M66" s="829"/>
      <c r="N66" s="287">
        <f>K66*L66</f>
        <v>1323.9787130793225</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1323.9787130793225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127"/>
    </row>
    <row r="83" spans="1:14" ht="15.75" thickBot="1">
      <c r="B83" s="830" t="s">
        <v>953</v>
      </c>
      <c r="C83" s="831"/>
      <c r="D83" s="831"/>
      <c r="E83" s="831"/>
      <c r="F83" s="831"/>
      <c r="G83" s="831"/>
      <c r="H83" s="831"/>
      <c r="I83" s="831"/>
      <c r="J83" s="831"/>
      <c r="K83" s="831"/>
      <c r="L83" s="831"/>
      <c r="M83" s="832"/>
      <c r="N83" s="460">
        <f>SUM(N77:N82)</f>
        <v>9712.0648722881597</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628435.59554479725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125687.11910895945</v>
      </c>
      <c r="M90" s="859"/>
      <c r="N90" s="51"/>
    </row>
    <row r="91" spans="1:14">
      <c r="B91" s="89" t="s">
        <v>973</v>
      </c>
      <c r="C91" s="90"/>
      <c r="D91" s="90"/>
      <c r="E91" s="90"/>
      <c r="F91" s="90"/>
      <c r="G91" s="90"/>
      <c r="H91" s="90"/>
      <c r="I91" s="87"/>
      <c r="J91" s="88"/>
      <c r="K91" s="304">
        <v>0.05</v>
      </c>
      <c r="L91" s="858">
        <f>N85*K91</f>
        <v>31421.779777239863</v>
      </c>
      <c r="M91" s="859"/>
      <c r="N91" s="51"/>
    </row>
    <row r="92" spans="1:14" ht="15.75" thickBot="1">
      <c r="B92" s="91" t="s">
        <v>974</v>
      </c>
      <c r="C92" s="92"/>
      <c r="D92" s="92"/>
      <c r="E92" s="92"/>
      <c r="F92" s="92"/>
      <c r="G92" s="92"/>
      <c r="H92" s="92"/>
      <c r="I92" s="93"/>
      <c r="J92" s="94"/>
      <c r="K92" s="305">
        <v>0.05</v>
      </c>
      <c r="L92" s="860">
        <f>N85*K92</f>
        <v>31421.779777239863</v>
      </c>
      <c r="M92" s="861"/>
      <c r="N92" s="51"/>
    </row>
    <row r="93" spans="1:14" ht="15.75" thickBot="1">
      <c r="B93" s="824" t="s">
        <v>953</v>
      </c>
      <c r="C93" s="825"/>
      <c r="D93" s="825"/>
      <c r="E93" s="825"/>
      <c r="F93" s="825"/>
      <c r="G93" s="825"/>
      <c r="H93" s="825"/>
      <c r="I93" s="825"/>
      <c r="J93" s="825"/>
      <c r="K93" s="825"/>
      <c r="L93" s="825"/>
      <c r="M93" s="826"/>
      <c r="N93" s="52">
        <f>L90+L91+L92</f>
        <v>188530.67866343918</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816966.27420823649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1"/>
      <c r="K125" s="801"/>
      <c r="L125" s="801"/>
      <c r="M125" s="801"/>
      <c r="N125" s="802"/>
    </row>
    <row r="126" spans="2:14" ht="15.75" customHeight="1" thickBot="1">
      <c r="B126" s="261" t="s">
        <v>2221</v>
      </c>
      <c r="C126" s="393"/>
      <c r="D126" s="393"/>
      <c r="E126" s="57"/>
      <c r="F126" s="57"/>
      <c r="G126" s="57"/>
      <c r="H126" s="57"/>
      <c r="I126" s="57"/>
      <c r="J126" s="803"/>
      <c r="K126" s="803"/>
      <c r="L126" s="803"/>
      <c r="M126" s="803"/>
      <c r="N126" s="804"/>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2336.9070353313282</v>
      </c>
      <c r="L36" s="270"/>
      <c r="M36" s="271">
        <v>6.25</v>
      </c>
      <c r="N36" s="272">
        <f t="shared" ref="N36:N41" si="0">K36/M36</f>
        <v>373.90512565301253</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71339.027406228925</v>
      </c>
      <c r="L37" s="270"/>
      <c r="M37" s="271">
        <v>50</v>
      </c>
      <c r="N37" s="272">
        <f t="shared" si="0"/>
        <v>1426.7805481245784</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19640.328980762562</v>
      </c>
      <c r="L38" s="270"/>
      <c r="M38" s="271">
        <v>3.75</v>
      </c>
      <c r="N38" s="272">
        <f t="shared" si="0"/>
        <v>5237.4210615366837</v>
      </c>
    </row>
    <row r="39" spans="1:14">
      <c r="A39" t="s">
        <v>228</v>
      </c>
      <c r="B39" s="837" t="str">
        <f>VLOOKUP(A39,EQUIPOS!A9:D154,3,FALSE)</f>
        <v xml:space="preserve">Formaleta metálica (concreto hidráulico)
</v>
      </c>
      <c r="C39" s="838"/>
      <c r="D39" s="838"/>
      <c r="E39" s="838"/>
      <c r="F39" s="838"/>
      <c r="G39" s="838"/>
      <c r="H39" s="839"/>
      <c r="I39" s="267"/>
      <c r="J39" s="268"/>
      <c r="K39" s="269">
        <f>VLOOKUP(A39,EQUIPOS!A9:D166,4,FALSE)</f>
        <v>4730.7332217989433</v>
      </c>
      <c r="L39" s="270"/>
      <c r="M39" s="271">
        <v>6.25</v>
      </c>
      <c r="N39" s="272">
        <f t="shared" si="0"/>
        <v>756.91731548783093</v>
      </c>
    </row>
    <row r="40" spans="1:14">
      <c r="A40" t="s">
        <v>301</v>
      </c>
      <c r="B40" s="837" t="str">
        <f>VLOOKUP(A40,EQUIPOS!A10:D154,3,FALSE)</f>
        <v>Regla vibratoria, de longitud de 3 a 5 m, motor de 3600 rpm, potencia 6 HP</v>
      </c>
      <c r="C40" s="838"/>
      <c r="D40" s="838"/>
      <c r="E40" s="838"/>
      <c r="F40" s="838"/>
      <c r="G40" s="838"/>
      <c r="H40" s="839"/>
      <c r="I40" s="267"/>
      <c r="J40" s="268"/>
      <c r="K40" s="269">
        <f>VLOOKUP(A40,EQUIPOS!A10:D167,4,FALSE)</f>
        <v>9348.7020875731705</v>
      </c>
      <c r="L40" s="270"/>
      <c r="M40" s="271">
        <v>6.25</v>
      </c>
      <c r="N40" s="272">
        <f t="shared" si="0"/>
        <v>1495.7923340117072</v>
      </c>
    </row>
    <row r="41" spans="1:14">
      <c r="A41" t="s">
        <v>363</v>
      </c>
      <c r="B41" s="837" t="str">
        <f>VLOOKUP(A41,EQUIPOS!A11:D155,3,FALSE)</f>
        <v>Vibrador de concreto, Motor de 3 hp a 18.000 rpm Mangueras de 4 mt</v>
      </c>
      <c r="C41" s="838"/>
      <c r="D41" s="838"/>
      <c r="E41" s="838"/>
      <c r="F41" s="838"/>
      <c r="G41" s="838"/>
      <c r="H41" s="839"/>
      <c r="I41" s="267"/>
      <c r="J41" s="268"/>
      <c r="K41" s="269">
        <f>VLOOKUP(A41,EQUIPOS!A11:D168,4,FALSE)</f>
        <v>7931.6971418345283</v>
      </c>
      <c r="L41" s="270"/>
      <c r="M41" s="271">
        <v>6.25</v>
      </c>
      <c r="N41" s="272">
        <f t="shared" si="0"/>
        <v>1269.0715426935246</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N83*M46</f>
        <v>971.20648722881606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11531.094414736153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5741.1914270557718</v>
      </c>
      <c r="N53" s="272">
        <f>K53*M53</f>
        <v>35217.956670596745</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17796.051355101456</v>
      </c>
      <c r="N54" s="272">
        <f>K54*M54</f>
        <v>19931.577517713631</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4328.3614908058034</v>
      </c>
      <c r="N55" s="272">
        <f>K55*M55</f>
        <v>1603.0968484465941</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3344.5854623626051</v>
      </c>
      <c r="N56" s="272">
        <f>K56*M56</f>
        <v>3716.2060692917835</v>
      </c>
    </row>
    <row r="57" spans="1:14">
      <c r="A57" s="144" t="s">
        <v>646</v>
      </c>
      <c r="B57" s="819" t="str">
        <f>VLOOKUP(A57,MATERIALES!A7:D373,3,FALSE)</f>
        <v>Sello de silicona o sellador autonivelante</v>
      </c>
      <c r="C57" s="820" t="e">
        <f>VLOOKUP(B57,MATERIALES!B7:E373,3,FALSE)</f>
        <v>#N/A</v>
      </c>
      <c r="D57" s="820" t="e">
        <f>VLOOKUP(C57,MATERIALES!C7:F373,3,FALSE)</f>
        <v>#N/A</v>
      </c>
      <c r="E57" s="820" t="e">
        <f>VLOOKUP(D57,MATERIALES!D7:G373,3,FALSE)</f>
        <v>#N/A</v>
      </c>
      <c r="F57" s="820" t="e">
        <f>VLOOKUP(E57,MATERIALES!E7:H373,3,FALSE)</f>
        <v>#N/A</v>
      </c>
      <c r="G57" s="820" t="e">
        <f>VLOOKUP(F57,MATERIALES!F7:I373,3,FALSE)</f>
        <v>#N/A</v>
      </c>
      <c r="H57" s="820" t="e">
        <f>VLOOKUP(G57,MATERIALES!G7:J373,3,FALSE)</f>
        <v>#N/A</v>
      </c>
      <c r="I57" s="820" t="e">
        <f>VLOOKUP(H57,MATERIALES!H7:K373,3,FALSE)</f>
        <v>#N/A</v>
      </c>
      <c r="J57" s="311" t="s">
        <v>144</v>
      </c>
      <c r="K57" s="44">
        <v>1.1111111111111112</v>
      </c>
      <c r="L57" s="828">
        <f>VLOOKUP(A57,MATERIALES!A4:D373,4,FALSE)</f>
        <v>7267.2832298617777</v>
      </c>
      <c r="M57" s="829"/>
      <c r="N57" s="272">
        <f>K57*L57</f>
        <v>8074.7591442908642</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6666.1414970231563</v>
      </c>
      <c r="N58" s="272">
        <f>K58*M58</f>
        <v>7466.0784766659353</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544346.89142118976</v>
      </c>
      <c r="N59" s="272">
        <f>K59*M59</f>
        <v>549790.36033540173</v>
      </c>
    </row>
    <row r="60" spans="1:14" ht="15.75" thickBot="1">
      <c r="B60" s="309"/>
      <c r="C60" s="310"/>
      <c r="D60" s="310"/>
      <c r="E60" s="310"/>
      <c r="F60" s="310"/>
      <c r="G60" s="310"/>
      <c r="H60" s="310"/>
      <c r="I60" s="310"/>
      <c r="J60" s="126"/>
      <c r="K60" s="126"/>
      <c r="L60" s="325"/>
      <c r="M60" s="324"/>
      <c r="N60" s="127"/>
    </row>
    <row r="61" spans="1:14" ht="15.75" thickBot="1">
      <c r="B61" s="824" t="s">
        <v>953</v>
      </c>
      <c r="C61" s="825"/>
      <c r="D61" s="825"/>
      <c r="E61" s="825"/>
      <c r="F61" s="825"/>
      <c r="G61" s="825"/>
      <c r="H61" s="825"/>
      <c r="I61" s="825"/>
      <c r="J61" s="825"/>
      <c r="K61" s="825"/>
      <c r="L61" s="825"/>
      <c r="M61" s="826"/>
      <c r="N61" s="394">
        <f>SUM(N53:N60)</f>
        <v>625800.03506240726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8">
        <f>VLOOKUP(A66,TRANSPORTE!A5:D117,4,FALSE)</f>
        <v>1310.8700129498243</v>
      </c>
      <c r="M66" s="829"/>
      <c r="N66" s="287">
        <f>K66*L66</f>
        <v>1323.9787130793225</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1323.9787130793225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45"/>
    </row>
    <row r="83" spans="1:14" ht="15.75" thickBot="1">
      <c r="B83" s="830" t="s">
        <v>953</v>
      </c>
      <c r="C83" s="831"/>
      <c r="D83" s="831"/>
      <c r="E83" s="831"/>
      <c r="F83" s="831"/>
      <c r="G83" s="831"/>
      <c r="H83" s="831"/>
      <c r="I83" s="831"/>
      <c r="J83" s="831"/>
      <c r="K83" s="831"/>
      <c r="L83" s="831"/>
      <c r="M83" s="832"/>
      <c r="N83" s="301">
        <f>SUM(N77:N82)</f>
        <v>9712.0648722881597</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648367.1730625109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129673.43461250218</v>
      </c>
      <c r="M90" s="859"/>
      <c r="N90" s="51"/>
    </row>
    <row r="91" spans="1:14">
      <c r="B91" s="89" t="s">
        <v>973</v>
      </c>
      <c r="C91" s="90"/>
      <c r="D91" s="90"/>
      <c r="E91" s="90"/>
      <c r="F91" s="90"/>
      <c r="G91" s="90"/>
      <c r="H91" s="90"/>
      <c r="I91" s="87"/>
      <c r="J91" s="88"/>
      <c r="K91" s="304">
        <v>0.05</v>
      </c>
      <c r="L91" s="858">
        <f>N85*K91</f>
        <v>32418.358653125546</v>
      </c>
      <c r="M91" s="859"/>
      <c r="N91" s="51"/>
    </row>
    <row r="92" spans="1:14" ht="15.75" thickBot="1">
      <c r="B92" s="91" t="s">
        <v>974</v>
      </c>
      <c r="C92" s="92"/>
      <c r="D92" s="92"/>
      <c r="E92" s="92"/>
      <c r="F92" s="92"/>
      <c r="G92" s="92"/>
      <c r="H92" s="92"/>
      <c r="I92" s="93"/>
      <c r="J92" s="94"/>
      <c r="K92" s="305">
        <v>0.05</v>
      </c>
      <c r="L92" s="860">
        <f>N85*K92</f>
        <v>32418.358653125546</v>
      </c>
      <c r="M92" s="861"/>
      <c r="N92" s="51"/>
    </row>
    <row r="93" spans="1:14" ht="15.75" thickBot="1">
      <c r="B93" s="824" t="s">
        <v>953</v>
      </c>
      <c r="C93" s="825"/>
      <c r="D93" s="825"/>
      <c r="E93" s="825"/>
      <c r="F93" s="825"/>
      <c r="G93" s="825"/>
      <c r="H93" s="825"/>
      <c r="I93" s="825"/>
      <c r="J93" s="825"/>
      <c r="K93" s="825"/>
      <c r="L93" s="825"/>
      <c r="M93" s="826"/>
      <c r="N93" s="52">
        <f>L90+L91+L92</f>
        <v>194510.15191875328</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842877.32498126419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1"/>
      <c r="K125" s="801"/>
      <c r="L125" s="801"/>
      <c r="M125" s="801"/>
      <c r="N125" s="802"/>
    </row>
    <row r="126" spans="2:14" ht="15.75" customHeight="1" thickBot="1">
      <c r="B126" s="261" t="s">
        <v>2221</v>
      </c>
      <c r="C126" s="393"/>
      <c r="D126" s="393"/>
      <c r="E126" s="57"/>
      <c r="F126" s="57"/>
      <c r="G126" s="57"/>
      <c r="H126" s="57"/>
      <c r="I126" s="57"/>
      <c r="J126" s="803"/>
      <c r="K126" s="803"/>
      <c r="L126" s="803"/>
      <c r="M126" s="803"/>
      <c r="N126" s="804"/>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9.25" customHeight="1" thickBot="1">
      <c r="A31" s="157" t="s">
        <v>1845</v>
      </c>
      <c r="B31" s="80" t="s">
        <v>1093</v>
      </c>
      <c r="C31" s="964" t="s">
        <v>1625</v>
      </c>
      <c r="D31" s="965"/>
      <c r="E31" s="965"/>
      <c r="F31" s="965"/>
      <c r="G31" s="965"/>
      <c r="H31" s="965"/>
      <c r="I31" s="965"/>
      <c r="J31" s="965"/>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849.36588598027561</v>
      </c>
      <c r="N49" s="272">
        <f>K49*M49</f>
        <v>849.36588598027561</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849.36588598027561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849.36588598027561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169.87317719605514</v>
      </c>
      <c r="M83" s="859"/>
      <c r="N83" s="51"/>
    </row>
    <row r="84" spans="1:14">
      <c r="B84" s="89" t="s">
        <v>973</v>
      </c>
      <c r="C84" s="90"/>
      <c r="D84" s="90"/>
      <c r="E84" s="90"/>
      <c r="F84" s="90"/>
      <c r="G84" s="90"/>
      <c r="H84" s="90"/>
      <c r="I84" s="87"/>
      <c r="J84" s="88"/>
      <c r="K84" s="304">
        <v>0.05</v>
      </c>
      <c r="L84" s="858">
        <f>N78*K84</f>
        <v>42.468294299013785</v>
      </c>
      <c r="M84" s="859"/>
      <c r="N84" s="51"/>
    </row>
    <row r="85" spans="1:14" ht="15.75" thickBot="1">
      <c r="B85" s="91" t="s">
        <v>974</v>
      </c>
      <c r="C85" s="92"/>
      <c r="D85" s="92"/>
      <c r="E85" s="92"/>
      <c r="F85" s="92"/>
      <c r="G85" s="92"/>
      <c r="H85" s="92"/>
      <c r="I85" s="93"/>
      <c r="J85" s="94"/>
      <c r="K85" s="305">
        <v>0.05</v>
      </c>
      <c r="L85" s="860">
        <f>N78*K85</f>
        <v>42.468294299013785</v>
      </c>
      <c r="M85" s="861"/>
      <c r="N85" s="51"/>
    </row>
    <row r="86" spans="1:14" ht="15.75" thickBot="1">
      <c r="B86" s="824" t="s">
        <v>953</v>
      </c>
      <c r="C86" s="825"/>
      <c r="D86" s="825"/>
      <c r="E86" s="825"/>
      <c r="F86" s="825"/>
      <c r="G86" s="825"/>
      <c r="H86" s="825"/>
      <c r="I86" s="825"/>
      <c r="J86" s="825"/>
      <c r="K86" s="825"/>
      <c r="L86" s="825"/>
      <c r="M86" s="826"/>
      <c r="N86" s="52">
        <f>L83+L84+L85</f>
        <v>254.80976579408272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1104.1756517743584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9.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1626</v>
      </c>
      <c r="C31" s="964" t="s">
        <v>2040</v>
      </c>
      <c r="D31" s="965"/>
      <c r="E31" s="965"/>
      <c r="F31" s="965"/>
      <c r="G31" s="965"/>
      <c r="H31" s="965"/>
      <c r="I31" s="965"/>
      <c r="J31" s="965"/>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894.4652489915884</v>
      </c>
      <c r="N49" s="272">
        <f>K49*M49</f>
        <v>894.4652489915884</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894.4652489915884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894.4652489915884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178.89304979831769</v>
      </c>
      <c r="M83" s="859"/>
      <c r="N83" s="51"/>
    </row>
    <row r="84" spans="1:14">
      <c r="B84" s="89" t="s">
        <v>973</v>
      </c>
      <c r="C84" s="90"/>
      <c r="D84" s="90"/>
      <c r="E84" s="90"/>
      <c r="F84" s="90"/>
      <c r="G84" s="90"/>
      <c r="H84" s="90"/>
      <c r="I84" s="87"/>
      <c r="J84" s="88"/>
      <c r="K84" s="304">
        <v>0.05</v>
      </c>
      <c r="L84" s="858">
        <f>N78*K84</f>
        <v>44.723262449579423</v>
      </c>
      <c r="M84" s="859"/>
      <c r="N84" s="51"/>
    </row>
    <row r="85" spans="1:14" ht="15.75" thickBot="1">
      <c r="B85" s="91" t="s">
        <v>974</v>
      </c>
      <c r="C85" s="92"/>
      <c r="D85" s="92"/>
      <c r="E85" s="92"/>
      <c r="F85" s="92"/>
      <c r="G85" s="92"/>
      <c r="H85" s="92"/>
      <c r="I85" s="93"/>
      <c r="J85" s="94"/>
      <c r="K85" s="305">
        <v>0.05</v>
      </c>
      <c r="L85" s="860">
        <f>N78*K85</f>
        <v>44.723262449579423</v>
      </c>
      <c r="M85" s="861"/>
      <c r="N85" s="51"/>
    </row>
    <row r="86" spans="1:14" ht="15.75" thickBot="1">
      <c r="B86" s="824" t="s">
        <v>953</v>
      </c>
      <c r="C86" s="825"/>
      <c r="D86" s="825"/>
      <c r="E86" s="825"/>
      <c r="F86" s="825"/>
      <c r="G86" s="825"/>
      <c r="H86" s="825"/>
      <c r="I86" s="825"/>
      <c r="J86" s="825"/>
      <c r="K86" s="825"/>
      <c r="L86" s="825"/>
      <c r="M86" s="826"/>
      <c r="N86" s="52">
        <f>L83+L84+L85</f>
        <v>268.33957469747651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1162.804823689065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41.25" customHeight="1" thickBot="1">
      <c r="A31" t="s">
        <v>1845</v>
      </c>
      <c r="B31" s="80" t="s">
        <v>1627</v>
      </c>
      <c r="C31" s="964" t="s">
        <v>2041</v>
      </c>
      <c r="D31" s="965"/>
      <c r="E31" s="965"/>
      <c r="F31" s="965"/>
      <c r="G31" s="965"/>
      <c r="H31" s="965"/>
      <c r="I31" s="965"/>
      <c r="J31" s="965"/>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422.73092420146838</v>
      </c>
      <c r="N49" s="272">
        <f>K49*M49</f>
        <v>422.73092420146838</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422.73092420146838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422.73092420146838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84.546184840293677</v>
      </c>
      <c r="M83" s="859"/>
      <c r="N83" s="51"/>
    </row>
    <row r="84" spans="1:14">
      <c r="B84" s="89" t="s">
        <v>973</v>
      </c>
      <c r="C84" s="90"/>
      <c r="D84" s="90"/>
      <c r="E84" s="90"/>
      <c r="F84" s="90"/>
      <c r="G84" s="90"/>
      <c r="H84" s="90"/>
      <c r="I84" s="87"/>
      <c r="J84" s="88"/>
      <c r="K84" s="304">
        <v>0.05</v>
      </c>
      <c r="L84" s="858">
        <f>N78*K84</f>
        <v>21.136546210073419</v>
      </c>
      <c r="M84" s="859"/>
      <c r="N84" s="51"/>
    </row>
    <row r="85" spans="1:14" ht="15.75" thickBot="1">
      <c r="B85" s="91" t="s">
        <v>974</v>
      </c>
      <c r="C85" s="92"/>
      <c r="D85" s="92"/>
      <c r="E85" s="92"/>
      <c r="F85" s="92"/>
      <c r="G85" s="92"/>
      <c r="H85" s="92"/>
      <c r="I85" s="93"/>
      <c r="J85" s="94"/>
      <c r="K85" s="305">
        <v>0.05</v>
      </c>
      <c r="L85" s="860">
        <f>N78*K85</f>
        <v>21.136546210073419</v>
      </c>
      <c r="M85" s="861"/>
      <c r="N85" s="51"/>
    </row>
    <row r="86" spans="1:14" ht="15.75" thickBot="1">
      <c r="B86" s="824" t="s">
        <v>953</v>
      </c>
      <c r="C86" s="825"/>
      <c r="D86" s="825"/>
      <c r="E86" s="825"/>
      <c r="F86" s="825"/>
      <c r="G86" s="825"/>
      <c r="H86" s="825"/>
      <c r="I86" s="825"/>
      <c r="J86" s="825"/>
      <c r="K86" s="825"/>
      <c r="L86" s="825"/>
      <c r="M86" s="826"/>
      <c r="N86" s="52">
        <f>L83+L84+L85</f>
        <v>126.81927726044051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549.55020146190896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2336.9070353313282</v>
      </c>
      <c r="L36" s="270"/>
      <c r="M36" s="271">
        <v>30</v>
      </c>
      <c r="N36" s="272">
        <f>K36/M36</f>
        <v>77.896901177710944</v>
      </c>
    </row>
    <row r="37" spans="1:14">
      <c r="A37" t="s">
        <v>363</v>
      </c>
      <c r="B37" s="837" t="str">
        <f>VLOOKUP(A37,EQUIPOS!A7:D154,3,FALSE)</f>
        <v>Vibrador de concreto, Motor de 3 hp a 18.000 rpm Mangueras de 4 mt</v>
      </c>
      <c r="C37" s="838"/>
      <c r="D37" s="838"/>
      <c r="E37" s="838"/>
      <c r="F37" s="838"/>
      <c r="G37" s="838"/>
      <c r="H37" s="839"/>
      <c r="I37" s="267"/>
      <c r="J37" s="268"/>
      <c r="K37" s="269">
        <f>VLOOKUP(A37,EQUIPOS!A7:D164,4,FALSE)</f>
        <v>7931.6971418345283</v>
      </c>
      <c r="L37" s="270"/>
      <c r="M37" s="271">
        <v>30</v>
      </c>
      <c r="N37" s="272">
        <f>K37/M37</f>
        <v>264.38990472781762</v>
      </c>
    </row>
    <row r="38" spans="1:14">
      <c r="A38" t="s">
        <v>228</v>
      </c>
      <c r="B38" s="837" t="str">
        <f>VLOOKUP(A38,EQUIPOS!A8:D154,3,FALSE)</f>
        <v xml:space="preserve">Formaleta metálica (concreto hidráulico)
</v>
      </c>
      <c r="C38" s="838"/>
      <c r="D38" s="838"/>
      <c r="E38" s="838"/>
      <c r="F38" s="838"/>
      <c r="G38" s="838"/>
      <c r="H38" s="839"/>
      <c r="I38" s="840"/>
      <c r="J38" s="821"/>
      <c r="K38" s="269">
        <f>VLOOKUP(A38,EQUIPOS!A8:D165,4,FALSE)</f>
        <v>4730.7332217989433</v>
      </c>
      <c r="L38" s="841">
        <v>0.33329999999999999</v>
      </c>
      <c r="M38" s="842"/>
      <c r="N38" s="272">
        <f>K38/L38</f>
        <v>14193.619027299561</v>
      </c>
    </row>
    <row r="39" spans="1:14">
      <c r="B39" s="837"/>
      <c r="C39" s="838"/>
      <c r="D39" s="838"/>
      <c r="E39" s="838"/>
      <c r="F39" s="838"/>
      <c r="G39" s="838"/>
      <c r="H39" s="839"/>
      <c r="I39" s="36"/>
      <c r="J39" s="37"/>
      <c r="K39" s="269"/>
      <c r="L39" s="276"/>
      <c r="M39" s="277"/>
      <c r="N39" s="272"/>
    </row>
    <row r="40" spans="1:14">
      <c r="B40" s="320"/>
      <c r="C40" s="321"/>
      <c r="D40" s="321"/>
      <c r="E40" s="323"/>
      <c r="F40" s="323"/>
      <c r="G40" s="323"/>
      <c r="H40" s="125"/>
      <c r="I40" s="36"/>
      <c r="J40" s="37"/>
      <c r="K40" s="274"/>
      <c r="L40" s="276"/>
      <c r="M40" s="277"/>
      <c r="N40" s="278"/>
    </row>
    <row r="41" spans="1:14">
      <c r="B41" s="844" t="s">
        <v>952</v>
      </c>
      <c r="C41" s="845"/>
      <c r="D41" s="845"/>
      <c r="E41" s="38"/>
      <c r="F41" s="39"/>
      <c r="G41" s="39"/>
      <c r="H41" s="40"/>
      <c r="I41" s="36"/>
      <c r="J41" s="37"/>
      <c r="K41" s="279"/>
      <c r="L41" s="276"/>
      <c r="M41" s="401">
        <v>0.1</v>
      </c>
      <c r="N41" s="344">
        <f>N72*M41</f>
        <v>224.88926817266997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14760.79510137776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544346.89142118976</v>
      </c>
      <c r="N48" s="272">
        <f>K48*M48</f>
        <v>549790.36033540173</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19"/>
      <c r="C51" s="820"/>
      <c r="D51" s="820"/>
      <c r="E51" s="820"/>
      <c r="F51" s="820"/>
      <c r="G51" s="820"/>
      <c r="H51" s="820"/>
      <c r="I51" s="821"/>
      <c r="J51" s="42"/>
      <c r="K51" s="44"/>
      <c r="L51" s="822"/>
      <c r="M51" s="823"/>
      <c r="N51" s="45"/>
    </row>
    <row r="52" spans="1:14" ht="15.75" thickBot="1">
      <c r="B52" s="824" t="s">
        <v>953</v>
      </c>
      <c r="C52" s="825"/>
      <c r="D52" s="825"/>
      <c r="E52" s="825"/>
      <c r="F52" s="825"/>
      <c r="G52" s="825"/>
      <c r="H52" s="825"/>
      <c r="I52" s="825"/>
      <c r="J52" s="825"/>
      <c r="K52" s="825"/>
      <c r="L52" s="825"/>
      <c r="M52" s="826"/>
      <c r="N52" s="394">
        <f>SUM(N48:N51)</f>
        <v>549790.36033540173</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27" t="s">
        <v>961</v>
      </c>
      <c r="M56" s="800"/>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28">
        <f>VLOOKUP(A57,TRANSPORTE!A5:D117,4,FALSE)</f>
        <v>1310.8700129498243</v>
      </c>
      <c r="M57" s="829"/>
      <c r="N57" s="287">
        <f>K57*L57</f>
        <v>1323.9787130793225</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3"/>
      <c r="M61" s="814"/>
      <c r="N61" s="127"/>
    </row>
    <row r="62" spans="1:14" ht="15.75" thickBot="1">
      <c r="B62" s="830" t="s">
        <v>953</v>
      </c>
      <c r="C62" s="831"/>
      <c r="D62" s="831"/>
      <c r="E62" s="831"/>
      <c r="F62" s="831"/>
      <c r="G62" s="831"/>
      <c r="H62" s="831"/>
      <c r="I62" s="831"/>
      <c r="J62" s="831"/>
      <c r="K62" s="831"/>
      <c r="L62" s="831"/>
      <c r="M62" s="832"/>
      <c r="N62" s="104">
        <f>SUM(N57:N61)</f>
        <v>1323.9787130793225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0" t="s">
        <v>963</v>
      </c>
      <c r="C66" s="851"/>
      <c r="D66" s="851"/>
      <c r="E66" s="851"/>
      <c r="F66" s="851"/>
      <c r="G66" s="851"/>
      <c r="H66" s="851"/>
      <c r="I66" s="73" t="s">
        <v>964</v>
      </c>
      <c r="J66" s="75" t="s">
        <v>1410</v>
      </c>
      <c r="K66" s="74" t="s">
        <v>966</v>
      </c>
      <c r="L66" s="852" t="s">
        <v>950</v>
      </c>
      <c r="M66" s="853"/>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1"/>
      <c r="C71" s="812"/>
      <c r="D71" s="812"/>
      <c r="E71" s="812"/>
      <c r="F71" s="812"/>
      <c r="G71" s="812"/>
      <c r="H71" s="812"/>
      <c r="I71" s="126"/>
      <c r="J71" s="126"/>
      <c r="K71" s="126"/>
      <c r="L71" s="912"/>
      <c r="M71" s="912"/>
      <c r="N71" s="45"/>
    </row>
    <row r="72" spans="1:15" ht="15.75" thickBot="1">
      <c r="B72" s="830" t="s">
        <v>953</v>
      </c>
      <c r="C72" s="831"/>
      <c r="D72" s="831"/>
      <c r="E72" s="831"/>
      <c r="F72" s="831"/>
      <c r="G72" s="831"/>
      <c r="H72" s="831"/>
      <c r="I72" s="831"/>
      <c r="J72" s="831"/>
      <c r="K72" s="831"/>
      <c r="L72" s="831"/>
      <c r="M72" s="832"/>
      <c r="N72" s="301">
        <f>SUM(N67:N71)</f>
        <v>2248.8926817266997</v>
      </c>
    </row>
    <row r="73" spans="1:15" ht="15.75" thickBot="1">
      <c r="B73" s="33"/>
      <c r="C73" s="34"/>
      <c r="D73" s="34"/>
      <c r="E73" s="34"/>
      <c r="F73" s="34"/>
      <c r="G73" s="34"/>
      <c r="H73" s="34"/>
      <c r="I73" s="34"/>
      <c r="J73" s="34"/>
      <c r="K73" s="34"/>
      <c r="L73" s="34"/>
      <c r="M73" s="34"/>
      <c r="N73" s="35"/>
    </row>
    <row r="74" spans="1:15" ht="15.75" thickBot="1">
      <c r="B74" s="824" t="s">
        <v>967</v>
      </c>
      <c r="C74" s="825"/>
      <c r="D74" s="825"/>
      <c r="E74" s="825"/>
      <c r="F74" s="825"/>
      <c r="G74" s="825"/>
      <c r="H74" s="825"/>
      <c r="I74" s="825"/>
      <c r="J74" s="825"/>
      <c r="K74" s="825"/>
      <c r="L74" s="825"/>
      <c r="M74" s="826"/>
      <c r="N74" s="99">
        <f>N43+N52+N62+N72</f>
        <v>568124.02683158556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5" t="s">
        <v>969</v>
      </c>
      <c r="C78" s="816"/>
      <c r="D78" s="816"/>
      <c r="E78" s="816"/>
      <c r="F78" s="816"/>
      <c r="G78" s="816"/>
      <c r="H78" s="816"/>
      <c r="I78" s="314"/>
      <c r="J78" s="334"/>
      <c r="K78" s="302" t="s">
        <v>970</v>
      </c>
      <c r="L78" s="854" t="s">
        <v>971</v>
      </c>
      <c r="M78" s="855"/>
      <c r="N78" s="303"/>
    </row>
    <row r="79" spans="1:15">
      <c r="B79" s="856" t="s">
        <v>972</v>
      </c>
      <c r="C79" s="857"/>
      <c r="D79" s="857"/>
      <c r="E79" s="857"/>
      <c r="F79" s="857"/>
      <c r="G79" s="857"/>
      <c r="H79" s="857"/>
      <c r="I79" s="87"/>
      <c r="J79" s="88"/>
      <c r="K79" s="304">
        <v>0.2</v>
      </c>
      <c r="L79" s="858">
        <f>N74*K79</f>
        <v>113624.80536631712</v>
      </c>
      <c r="M79" s="859"/>
      <c r="N79" s="51"/>
    </row>
    <row r="80" spans="1:15">
      <c r="B80" s="89" t="s">
        <v>973</v>
      </c>
      <c r="C80" s="90"/>
      <c r="D80" s="90"/>
      <c r="E80" s="90"/>
      <c r="F80" s="90"/>
      <c r="G80" s="90"/>
      <c r="H80" s="90"/>
      <c r="I80" s="87"/>
      <c r="J80" s="88"/>
      <c r="K80" s="304">
        <v>0.05</v>
      </c>
      <c r="L80" s="858">
        <f>N74*K80</f>
        <v>28406.201341579279</v>
      </c>
      <c r="M80" s="859"/>
      <c r="N80" s="51"/>
    </row>
    <row r="81" spans="1:14" ht="15.75" thickBot="1">
      <c r="B81" s="91" t="s">
        <v>974</v>
      </c>
      <c r="C81" s="92"/>
      <c r="D81" s="92"/>
      <c r="E81" s="92"/>
      <c r="F81" s="92"/>
      <c r="G81" s="92"/>
      <c r="H81" s="92"/>
      <c r="I81" s="93"/>
      <c r="J81" s="94"/>
      <c r="K81" s="305">
        <v>0.05</v>
      </c>
      <c r="L81" s="860">
        <f>N74*K81</f>
        <v>28406.201341579279</v>
      </c>
      <c r="M81" s="861"/>
      <c r="N81" s="51"/>
    </row>
    <row r="82" spans="1:14" ht="15.75" thickBot="1">
      <c r="B82" s="824" t="s">
        <v>953</v>
      </c>
      <c r="C82" s="825"/>
      <c r="D82" s="825"/>
      <c r="E82" s="825"/>
      <c r="F82" s="825"/>
      <c r="G82" s="825"/>
      <c r="H82" s="825"/>
      <c r="I82" s="825"/>
      <c r="J82" s="825"/>
      <c r="K82" s="825"/>
      <c r="L82" s="825"/>
      <c r="M82" s="826"/>
      <c r="N82" s="52">
        <f>L79+L80+L81</f>
        <v>170437.20804947568</v>
      </c>
    </row>
    <row r="83" spans="1:14" ht="15.75" thickBot="1">
      <c r="B83" s="33"/>
      <c r="C83" s="34"/>
      <c r="D83" s="34"/>
      <c r="E83" s="34"/>
      <c r="F83" s="34"/>
      <c r="G83" s="34"/>
      <c r="H83" s="34"/>
      <c r="I83" s="34"/>
      <c r="J83" s="34"/>
      <c r="K83" s="34"/>
      <c r="L83" s="34"/>
      <c r="M83" s="34"/>
      <c r="N83" s="35"/>
    </row>
    <row r="84" spans="1:14" ht="15.75" thickBot="1">
      <c r="A84" t="s">
        <v>2016</v>
      </c>
      <c r="B84" s="824" t="s">
        <v>975</v>
      </c>
      <c r="C84" s="825"/>
      <c r="D84" s="825"/>
      <c r="E84" s="825"/>
      <c r="F84" s="825"/>
      <c r="G84" s="825"/>
      <c r="H84" s="825"/>
      <c r="I84" s="825"/>
      <c r="J84" s="825"/>
      <c r="K84" s="825"/>
      <c r="L84" s="825"/>
      <c r="M84" s="826"/>
      <c r="N84" s="188">
        <f>N74+N82</f>
        <v>738561.23488106125</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7666.9722566768787</v>
      </c>
      <c r="L36" s="270"/>
      <c r="M36" s="271">
        <v>37.5</v>
      </c>
      <c r="N36" s="272">
        <f>K36/M36</f>
        <v>204.45259351138344</v>
      </c>
    </row>
    <row r="37" spans="1:14">
      <c r="B37" s="837"/>
      <c r="C37" s="838"/>
      <c r="D37" s="838"/>
      <c r="E37" s="843"/>
      <c r="F37" s="838"/>
      <c r="G37" s="838"/>
      <c r="H37" s="839"/>
      <c r="I37" s="36"/>
      <c r="J37" s="37"/>
      <c r="K37" s="274"/>
      <c r="L37" s="276"/>
      <c r="M37" s="277"/>
      <c r="N37" s="278"/>
    </row>
    <row r="38" spans="1:14">
      <c r="B38" s="844" t="s">
        <v>952</v>
      </c>
      <c r="C38" s="845"/>
      <c r="D38" s="845"/>
      <c r="E38" s="38"/>
      <c r="F38" s="39"/>
      <c r="G38" s="39"/>
      <c r="H38" s="40"/>
      <c r="I38" s="36"/>
      <c r="J38" s="37"/>
      <c r="K38" s="279"/>
      <c r="L38" s="276"/>
      <c r="M38" s="469">
        <v>0.1</v>
      </c>
      <c r="N38" s="344">
        <f>N72*M38</f>
        <v>1079.468487228816</v>
      </c>
    </row>
    <row r="39" spans="1:14" ht="15.75" thickBot="1">
      <c r="B39" s="837"/>
      <c r="C39" s="838"/>
      <c r="D39" s="838"/>
      <c r="E39" s="838"/>
      <c r="F39" s="838"/>
      <c r="G39" s="838"/>
      <c r="H39" s="839"/>
      <c r="I39" s="846"/>
      <c r="J39" s="847"/>
      <c r="K39" s="41"/>
      <c r="L39" s="848"/>
      <c r="M39" s="849"/>
      <c r="N39" s="105"/>
    </row>
    <row r="40" spans="1:14" ht="15.75" thickBot="1">
      <c r="B40" s="824" t="s">
        <v>953</v>
      </c>
      <c r="C40" s="825"/>
      <c r="D40" s="825"/>
      <c r="E40" s="825"/>
      <c r="F40" s="825"/>
      <c r="G40" s="825"/>
      <c r="H40" s="825"/>
      <c r="I40" s="825"/>
      <c r="J40" s="825"/>
      <c r="K40" s="825"/>
      <c r="L40" s="825"/>
      <c r="M40" s="826"/>
      <c r="N40" s="394">
        <f>SUM(N36:N39)</f>
        <v>1283.9210807401994</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5" t="s">
        <v>944</v>
      </c>
      <c r="C44" s="816"/>
      <c r="D44" s="816"/>
      <c r="E44" s="816"/>
      <c r="F44" s="816"/>
      <c r="G44" s="816"/>
      <c r="H44" s="816"/>
      <c r="I44" s="817"/>
      <c r="J44" s="315" t="s">
        <v>945</v>
      </c>
      <c r="K44" s="85" t="s">
        <v>946</v>
      </c>
      <c r="L44" s="818" t="s">
        <v>955</v>
      </c>
      <c r="M44" s="817"/>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49510.373819086861</v>
      </c>
      <c r="N45" s="272">
        <f>K45*M45</f>
        <v>50995.685033659465</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60250.765540243097</v>
      </c>
      <c r="N46" s="272">
        <f>K46*M46</f>
        <v>602.50765540243094</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66750.838819581855</v>
      </c>
      <c r="N47" s="272">
        <f>K47*M47</f>
        <v>3337.5419409790929</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417455.81945773441</v>
      </c>
      <c r="N48" s="272">
        <f>K48*M48</f>
        <v>4174.5581945773438</v>
      </c>
    </row>
    <row r="49" spans="1:14" ht="15.75" thickBot="1">
      <c r="B49" s="309"/>
      <c r="C49" s="310"/>
      <c r="D49" s="310"/>
      <c r="E49" s="310"/>
      <c r="F49" s="310"/>
      <c r="G49" s="310"/>
      <c r="H49" s="310"/>
      <c r="I49" s="310"/>
      <c r="J49" s="126"/>
      <c r="K49" s="126"/>
      <c r="L49" s="325"/>
      <c r="M49" s="324"/>
      <c r="N49" s="127"/>
    </row>
    <row r="50" spans="1:14" ht="15.75" thickBot="1">
      <c r="B50" s="824" t="s">
        <v>953</v>
      </c>
      <c r="C50" s="825"/>
      <c r="D50" s="825"/>
      <c r="E50" s="825"/>
      <c r="F50" s="825"/>
      <c r="G50" s="825"/>
      <c r="H50" s="825"/>
      <c r="I50" s="825"/>
      <c r="J50" s="825"/>
      <c r="K50" s="825"/>
      <c r="L50" s="825"/>
      <c r="M50" s="826"/>
      <c r="N50" s="394">
        <f>SUM(N45:N49)</f>
        <v>59110.292824618336</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27" t="s">
        <v>961</v>
      </c>
      <c r="M54" s="800"/>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28">
        <f>VLOOKUP(A55,TRANSPORTE!A5:D117,4,FALSE)</f>
        <v>1270.1725604765843</v>
      </c>
      <c r="M55" s="829"/>
      <c r="N55" s="287">
        <f>K55*L55</f>
        <v>1168.5587556384576</v>
      </c>
    </row>
    <row r="56" spans="1:14">
      <c r="A56" t="s">
        <v>1227</v>
      </c>
      <c r="B56" s="46" t="str">
        <f>VLOOKUP(A56,TRANSPORTE!A6:D117,3,FALSE)</f>
        <v>Transporte de Arena</v>
      </c>
      <c r="C56" s="47"/>
      <c r="D56" s="47"/>
      <c r="E56" s="47"/>
      <c r="F56" s="47"/>
      <c r="G56" s="47"/>
      <c r="H56" s="311" t="s">
        <v>1468</v>
      </c>
      <c r="I56" s="279">
        <v>0.01</v>
      </c>
      <c r="J56" s="286">
        <v>1</v>
      </c>
      <c r="K56" s="279">
        <f>I56*J56</f>
        <v>0.01</v>
      </c>
      <c r="L56" s="828">
        <f>VLOOKUP(A56,TRANSPORTE!A6:D117,4,FALSE)</f>
        <v>1310.8700129498243</v>
      </c>
      <c r="M56" s="829"/>
      <c r="N56" s="287">
        <f>K56*L56</f>
        <v>13.108700129498244</v>
      </c>
    </row>
    <row r="57" spans="1:14">
      <c r="A57" t="s">
        <v>1227</v>
      </c>
      <c r="B57" s="46" t="str">
        <f>VLOOKUP(A57,TRANSPORTE!A6:D117,3,FALSE)</f>
        <v>Transporte de Arena</v>
      </c>
      <c r="C57" s="47"/>
      <c r="D57" s="47"/>
      <c r="E57" s="47"/>
      <c r="F57" s="47"/>
      <c r="G57" s="47"/>
      <c r="H57" s="311" t="s">
        <v>1468</v>
      </c>
      <c r="I57" s="279">
        <v>0.05</v>
      </c>
      <c r="J57" s="286">
        <v>1</v>
      </c>
      <c r="K57" s="279">
        <f>I57*J57</f>
        <v>0.05</v>
      </c>
      <c r="L57" s="828">
        <f>VLOOKUP(A57,TRANSPORTE!A6:D118,4,FALSE)</f>
        <v>1310.8700129498243</v>
      </c>
      <c r="M57" s="829"/>
      <c r="N57" s="287">
        <f>K57*L57</f>
        <v>65.543500647491214</v>
      </c>
    </row>
    <row r="58" spans="1:14">
      <c r="B58" s="46"/>
      <c r="C58" s="47"/>
      <c r="D58" s="47"/>
      <c r="E58" s="47"/>
      <c r="F58" s="47"/>
      <c r="G58" s="47"/>
      <c r="H58" s="311"/>
      <c r="I58" s="279"/>
      <c r="J58" s="286"/>
      <c r="K58" s="279"/>
      <c r="L58" s="828"/>
      <c r="M58" s="829"/>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3"/>
      <c r="M60" s="814"/>
      <c r="N60" s="127"/>
    </row>
    <row r="61" spans="1:14" ht="15.75" thickBot="1">
      <c r="B61" s="830" t="s">
        <v>953</v>
      </c>
      <c r="C61" s="831"/>
      <c r="D61" s="831"/>
      <c r="E61" s="831"/>
      <c r="F61" s="831"/>
      <c r="G61" s="831"/>
      <c r="H61" s="831"/>
      <c r="I61" s="831"/>
      <c r="J61" s="831"/>
      <c r="K61" s="831"/>
      <c r="L61" s="831"/>
      <c r="M61" s="832"/>
      <c r="N61" s="104">
        <f>N55+N56+N57+N58+N59</f>
        <v>1247.2109564154471</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0" t="s">
        <v>963</v>
      </c>
      <c r="C65" s="851"/>
      <c r="D65" s="851"/>
      <c r="E65" s="851"/>
      <c r="F65" s="851"/>
      <c r="G65" s="851"/>
      <c r="H65" s="851"/>
      <c r="I65" s="73" t="s">
        <v>964</v>
      </c>
      <c r="J65" s="75" t="s">
        <v>1410</v>
      </c>
      <c r="K65" s="74" t="s">
        <v>966</v>
      </c>
      <c r="L65" s="852" t="s">
        <v>950</v>
      </c>
      <c r="M65" s="853"/>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1"/>
      <c r="C71" s="812"/>
      <c r="D71" s="812"/>
      <c r="E71" s="812"/>
      <c r="F71" s="812"/>
      <c r="G71" s="812"/>
      <c r="H71" s="812"/>
      <c r="I71" s="126"/>
      <c r="J71" s="126"/>
      <c r="K71" s="126"/>
      <c r="L71" s="912"/>
      <c r="M71" s="912"/>
      <c r="N71" s="45"/>
    </row>
    <row r="72" spans="1:15" ht="15.75" thickBot="1">
      <c r="B72" s="830" t="s">
        <v>953</v>
      </c>
      <c r="C72" s="831"/>
      <c r="D72" s="831"/>
      <c r="E72" s="831"/>
      <c r="F72" s="831"/>
      <c r="G72" s="831"/>
      <c r="H72" s="831"/>
      <c r="I72" s="831"/>
      <c r="J72" s="831"/>
      <c r="K72" s="831"/>
      <c r="L72" s="831"/>
      <c r="M72" s="832"/>
      <c r="N72" s="301">
        <f>SUM(N66:N71)</f>
        <v>10794.684872288159</v>
      </c>
    </row>
    <row r="73" spans="1:15" ht="15.75" thickBot="1">
      <c r="B73" s="33"/>
      <c r="C73" s="34"/>
      <c r="D73" s="34"/>
      <c r="E73" s="34"/>
      <c r="F73" s="34"/>
      <c r="G73" s="34"/>
      <c r="H73" s="34"/>
      <c r="I73" s="34"/>
      <c r="J73" s="34"/>
      <c r="K73" s="34"/>
      <c r="L73" s="34"/>
      <c r="M73" s="34"/>
      <c r="N73" s="35"/>
    </row>
    <row r="74" spans="1:15" ht="15.75" thickBot="1">
      <c r="B74" s="824" t="s">
        <v>967</v>
      </c>
      <c r="C74" s="825"/>
      <c r="D74" s="825"/>
      <c r="E74" s="825"/>
      <c r="F74" s="825"/>
      <c r="G74" s="825"/>
      <c r="H74" s="825"/>
      <c r="I74" s="825"/>
      <c r="J74" s="825"/>
      <c r="K74" s="825"/>
      <c r="L74" s="825"/>
      <c r="M74" s="826"/>
      <c r="N74" s="99">
        <f>N40+N50+N61+N72</f>
        <v>72436.109734062135</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5" t="s">
        <v>969</v>
      </c>
      <c r="C78" s="816"/>
      <c r="D78" s="816"/>
      <c r="E78" s="816"/>
      <c r="F78" s="816"/>
      <c r="G78" s="816"/>
      <c r="H78" s="816"/>
      <c r="I78" s="314"/>
      <c r="J78" s="334"/>
      <c r="K78" s="302" t="s">
        <v>970</v>
      </c>
      <c r="L78" s="854" t="s">
        <v>971</v>
      </c>
      <c r="M78" s="855"/>
      <c r="N78" s="303"/>
    </row>
    <row r="79" spans="1:15">
      <c r="B79" s="856" t="s">
        <v>972</v>
      </c>
      <c r="C79" s="857"/>
      <c r="D79" s="857"/>
      <c r="E79" s="857"/>
      <c r="F79" s="857"/>
      <c r="G79" s="857"/>
      <c r="H79" s="857"/>
      <c r="I79" s="87"/>
      <c r="J79" s="88"/>
      <c r="K79" s="304">
        <v>0.2</v>
      </c>
      <c r="L79" s="858">
        <f>N74*K79</f>
        <v>14487.221946812428</v>
      </c>
      <c r="M79" s="859"/>
      <c r="N79" s="51"/>
    </row>
    <row r="80" spans="1:15">
      <c r="B80" s="89" t="s">
        <v>973</v>
      </c>
      <c r="C80" s="90"/>
      <c r="D80" s="90"/>
      <c r="E80" s="90"/>
      <c r="F80" s="90"/>
      <c r="G80" s="90"/>
      <c r="H80" s="90"/>
      <c r="I80" s="87"/>
      <c r="J80" s="88"/>
      <c r="K80" s="304">
        <v>0.05</v>
      </c>
      <c r="L80" s="858">
        <f>N74*K80</f>
        <v>3621.8054867031069</v>
      </c>
      <c r="M80" s="859"/>
      <c r="N80" s="51"/>
    </row>
    <row r="81" spans="1:14" ht="15.75" thickBot="1">
      <c r="B81" s="91" t="s">
        <v>974</v>
      </c>
      <c r="C81" s="92"/>
      <c r="D81" s="92"/>
      <c r="E81" s="92"/>
      <c r="F81" s="92"/>
      <c r="G81" s="92"/>
      <c r="H81" s="92"/>
      <c r="I81" s="93"/>
      <c r="J81" s="94"/>
      <c r="K81" s="305">
        <v>0.05</v>
      </c>
      <c r="L81" s="860">
        <f>N74*K81</f>
        <v>3621.8054867031069</v>
      </c>
      <c r="M81" s="861"/>
      <c r="N81" s="51"/>
    </row>
    <row r="82" spans="1:14" ht="15.75" thickBot="1">
      <c r="B82" s="824" t="s">
        <v>953</v>
      </c>
      <c r="C82" s="825"/>
      <c r="D82" s="825"/>
      <c r="E82" s="825"/>
      <c r="F82" s="825"/>
      <c r="G82" s="825"/>
      <c r="H82" s="825"/>
      <c r="I82" s="825"/>
      <c r="J82" s="825"/>
      <c r="K82" s="825"/>
      <c r="L82" s="825"/>
      <c r="M82" s="826"/>
      <c r="N82" s="52">
        <f>L79+L80+L81</f>
        <v>21730.83292021864</v>
      </c>
    </row>
    <row r="83" spans="1:14" ht="15.75" thickBot="1">
      <c r="B83" s="33"/>
      <c r="C83" s="34"/>
      <c r="D83" s="34"/>
      <c r="E83" s="34"/>
      <c r="F83" s="34"/>
      <c r="G83" s="34"/>
      <c r="H83" s="34"/>
      <c r="I83" s="34"/>
      <c r="J83" s="34"/>
      <c r="K83" s="34"/>
      <c r="L83" s="34"/>
      <c r="M83" s="34"/>
      <c r="N83" s="35"/>
    </row>
    <row r="84" spans="1:14" ht="15.75" thickBot="1">
      <c r="A84" t="s">
        <v>2016</v>
      </c>
      <c r="B84" s="824" t="s">
        <v>975</v>
      </c>
      <c r="C84" s="825"/>
      <c r="D84" s="825"/>
      <c r="E84" s="825"/>
      <c r="F84" s="825"/>
      <c r="G84" s="825"/>
      <c r="H84" s="825"/>
      <c r="I84" s="825"/>
      <c r="J84" s="825"/>
      <c r="K84" s="825"/>
      <c r="L84" s="825"/>
      <c r="M84" s="826"/>
      <c r="N84" s="188">
        <f>N74+N82</f>
        <v>94166.942654280778</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110699.15739009528</v>
      </c>
      <c r="L36" s="270"/>
      <c r="M36" s="271">
        <v>35</v>
      </c>
      <c r="N36" s="272">
        <f>K36/M36</f>
        <v>3162.8330682884366</v>
      </c>
    </row>
    <row r="37" spans="1:14">
      <c r="A37" s="113" t="s">
        <v>312</v>
      </c>
      <c r="B37" s="837" t="str">
        <f>VLOOKUP(A37,EQUIPOS!A7:D154,3,FALSE)</f>
        <v>Retroexcavadora sobre oruga, potencia 138 HP, balde de 1,5 m3.</v>
      </c>
      <c r="C37" s="838"/>
      <c r="D37" s="838"/>
      <c r="E37" s="838"/>
      <c r="F37" s="838"/>
      <c r="G37" s="838"/>
      <c r="H37" s="839"/>
      <c r="I37" s="421"/>
      <c r="J37" s="422"/>
      <c r="K37" s="269">
        <f>VLOOKUP(A37,EQUIPOS!A7:D164,4,FALSE)</f>
        <v>215247.82461872805</v>
      </c>
      <c r="L37" s="335"/>
      <c r="M37" s="336">
        <v>35</v>
      </c>
      <c r="N37" s="272">
        <f>K37/M37</f>
        <v>6149.9378462493723</v>
      </c>
    </row>
    <row r="38" spans="1:14">
      <c r="A38" s="113"/>
      <c r="B38" s="320"/>
      <c r="C38" s="321"/>
      <c r="D38" s="321"/>
      <c r="E38" s="323"/>
      <c r="F38" s="321"/>
      <c r="G38" s="321"/>
      <c r="H38" s="322"/>
      <c r="I38" s="328"/>
      <c r="J38" s="330"/>
      <c r="K38" s="269"/>
      <c r="L38" s="423"/>
      <c r="M38" s="424"/>
      <c r="N38" s="272"/>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0.01</v>
      </c>
      <c r="N40" s="344">
        <f>N73*M40</f>
        <v>7.6767229862288557</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9320.4476375240374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5066.1726797363426</v>
      </c>
      <c r="N47" s="272">
        <f>K47*M47</f>
        <v>6586.0244836572456</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4" t="s">
        <v>953</v>
      </c>
      <c r="C51" s="825"/>
      <c r="D51" s="825"/>
      <c r="E51" s="825"/>
      <c r="F51" s="825"/>
      <c r="G51" s="825"/>
      <c r="H51" s="825"/>
      <c r="I51" s="825"/>
      <c r="J51" s="825"/>
      <c r="K51" s="825"/>
      <c r="L51" s="825"/>
      <c r="M51" s="826"/>
      <c r="N51" s="394">
        <f>SUM(N47:N50)</f>
        <v>6586.0244836572456</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27" t="s">
        <v>961</v>
      </c>
      <c r="M55" s="800"/>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28">
        <f>VLOOKUP(A56,TRANSPORTE!A5:D117,4,FALSE)</f>
        <v>1310.8700129498243</v>
      </c>
      <c r="M56" s="829"/>
      <c r="N56" s="287">
        <f>K56*L56</f>
        <v>1704.1310168347716</v>
      </c>
    </row>
    <row r="57" spans="1:14">
      <c r="B57" s="46"/>
      <c r="C57" s="47"/>
      <c r="D57" s="47"/>
      <c r="E57" s="47"/>
      <c r="F57" s="47"/>
      <c r="G57" s="47"/>
      <c r="H57" s="311"/>
      <c r="I57" s="279"/>
      <c r="J57" s="286"/>
      <c r="K57" s="279"/>
      <c r="L57" s="828"/>
      <c r="M57" s="829"/>
      <c r="N57" s="287"/>
    </row>
    <row r="58" spans="1:14">
      <c r="B58" s="46"/>
      <c r="C58" s="47"/>
      <c r="D58" s="47"/>
      <c r="E58" s="47"/>
      <c r="F58" s="47"/>
      <c r="G58" s="4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3"/>
      <c r="M61" s="814"/>
      <c r="N61" s="127"/>
    </row>
    <row r="62" spans="1:14" ht="15.75" thickBot="1">
      <c r="B62" s="830" t="s">
        <v>953</v>
      </c>
      <c r="C62" s="831"/>
      <c r="D62" s="831"/>
      <c r="E62" s="831"/>
      <c r="F62" s="831"/>
      <c r="G62" s="831"/>
      <c r="H62" s="831"/>
      <c r="I62" s="831"/>
      <c r="J62" s="831"/>
      <c r="K62" s="831"/>
      <c r="L62" s="831"/>
      <c r="M62" s="832"/>
      <c r="N62" s="104">
        <f>N56+N57+N58+N59+N60</f>
        <v>1704.1310168347716</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0" t="s">
        <v>963</v>
      </c>
      <c r="C66" s="851"/>
      <c r="D66" s="851"/>
      <c r="E66" s="851"/>
      <c r="F66" s="851"/>
      <c r="G66" s="851"/>
      <c r="H66" s="851"/>
      <c r="I66" s="73" t="s">
        <v>964</v>
      </c>
      <c r="J66" s="75" t="s">
        <v>1410</v>
      </c>
      <c r="K66" s="74" t="s">
        <v>966</v>
      </c>
      <c r="L66" s="852" t="s">
        <v>950</v>
      </c>
      <c r="M66" s="853"/>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1"/>
      <c r="C72" s="812"/>
      <c r="D72" s="812"/>
      <c r="E72" s="812"/>
      <c r="F72" s="812"/>
      <c r="G72" s="812"/>
      <c r="H72" s="812"/>
      <c r="I72" s="126"/>
      <c r="J72" s="126"/>
      <c r="K72" s="126"/>
      <c r="L72" s="912"/>
      <c r="M72" s="912"/>
      <c r="N72" s="45"/>
    </row>
    <row r="73" spans="1:15" ht="15.75" thickBot="1">
      <c r="B73" s="830" t="s">
        <v>953</v>
      </c>
      <c r="C73" s="831"/>
      <c r="D73" s="831"/>
      <c r="E73" s="831"/>
      <c r="F73" s="831"/>
      <c r="G73" s="831"/>
      <c r="H73" s="831"/>
      <c r="I73" s="831"/>
      <c r="J73" s="831"/>
      <c r="K73" s="831"/>
      <c r="L73" s="831"/>
      <c r="M73" s="832"/>
      <c r="N73" s="301">
        <f>SUM(N67:N72)</f>
        <v>767.67229862288559</v>
      </c>
    </row>
    <row r="74" spans="1:15" ht="15.75" thickBot="1">
      <c r="B74" s="33"/>
      <c r="C74" s="34"/>
      <c r="D74" s="34"/>
      <c r="E74" s="34"/>
      <c r="F74" s="34"/>
      <c r="G74" s="34"/>
      <c r="H74" s="34"/>
      <c r="I74" s="34"/>
      <c r="J74" s="34"/>
      <c r="K74" s="34"/>
      <c r="L74" s="34"/>
      <c r="M74" s="34"/>
      <c r="N74" s="35"/>
    </row>
    <row r="75" spans="1:15" ht="15.75" thickBot="1">
      <c r="B75" s="824" t="s">
        <v>967</v>
      </c>
      <c r="C75" s="825"/>
      <c r="D75" s="825"/>
      <c r="E75" s="825"/>
      <c r="F75" s="825"/>
      <c r="G75" s="825"/>
      <c r="H75" s="825"/>
      <c r="I75" s="825"/>
      <c r="J75" s="825"/>
      <c r="K75" s="825"/>
      <c r="L75" s="825"/>
      <c r="M75" s="826"/>
      <c r="N75" s="99">
        <f>N42+N51+N62+N73</f>
        <v>18378.275436638938</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5" t="s">
        <v>969</v>
      </c>
      <c r="C79" s="816"/>
      <c r="D79" s="816"/>
      <c r="E79" s="816"/>
      <c r="F79" s="816"/>
      <c r="G79" s="816"/>
      <c r="H79" s="816"/>
      <c r="I79" s="314"/>
      <c r="J79" s="334"/>
      <c r="K79" s="302" t="s">
        <v>970</v>
      </c>
      <c r="L79" s="854" t="s">
        <v>971</v>
      </c>
      <c r="M79" s="855"/>
      <c r="N79" s="303"/>
    </row>
    <row r="80" spans="1:15">
      <c r="B80" s="856" t="s">
        <v>972</v>
      </c>
      <c r="C80" s="857"/>
      <c r="D80" s="857"/>
      <c r="E80" s="857"/>
      <c r="F80" s="857"/>
      <c r="G80" s="857"/>
      <c r="H80" s="857"/>
      <c r="I80" s="87"/>
      <c r="J80" s="88"/>
      <c r="K80" s="304">
        <v>0.2</v>
      </c>
      <c r="L80" s="858">
        <f>N75*K80</f>
        <v>3675.6550873277879</v>
      </c>
      <c r="M80" s="859"/>
      <c r="N80" s="51"/>
    </row>
    <row r="81" spans="1:14">
      <c r="B81" s="89" t="s">
        <v>973</v>
      </c>
      <c r="C81" s="90"/>
      <c r="D81" s="90"/>
      <c r="E81" s="90"/>
      <c r="F81" s="90"/>
      <c r="G81" s="90"/>
      <c r="H81" s="90"/>
      <c r="I81" s="87"/>
      <c r="J81" s="88"/>
      <c r="K81" s="304">
        <v>0.05</v>
      </c>
      <c r="L81" s="858">
        <f>N75*K81</f>
        <v>918.91377183194697</v>
      </c>
      <c r="M81" s="859"/>
      <c r="N81" s="51"/>
    </row>
    <row r="82" spans="1:14" ht="15.75" thickBot="1">
      <c r="B82" s="91" t="s">
        <v>974</v>
      </c>
      <c r="C82" s="92"/>
      <c r="D82" s="92"/>
      <c r="E82" s="92"/>
      <c r="F82" s="92"/>
      <c r="G82" s="92"/>
      <c r="H82" s="92"/>
      <c r="I82" s="93"/>
      <c r="J82" s="94"/>
      <c r="K82" s="305">
        <v>0.05</v>
      </c>
      <c r="L82" s="860">
        <f>N75*K82</f>
        <v>918.91377183194697</v>
      </c>
      <c r="M82" s="861"/>
      <c r="N82" s="51"/>
    </row>
    <row r="83" spans="1:14" ht="15.75" thickBot="1">
      <c r="B83" s="824" t="s">
        <v>953</v>
      </c>
      <c r="C83" s="825"/>
      <c r="D83" s="825"/>
      <c r="E83" s="825"/>
      <c r="F83" s="825"/>
      <c r="G83" s="825"/>
      <c r="H83" s="825"/>
      <c r="I83" s="825"/>
      <c r="J83" s="825"/>
      <c r="K83" s="825"/>
      <c r="L83" s="825"/>
      <c r="M83" s="826"/>
      <c r="N83" s="52">
        <f>L80+L81+L82</f>
        <v>5513.4826309916816</v>
      </c>
    </row>
    <row r="84" spans="1:14" ht="15.75" thickBot="1">
      <c r="B84" s="33"/>
      <c r="C84" s="34"/>
      <c r="D84" s="34"/>
      <c r="E84" s="34"/>
      <c r="F84" s="34"/>
      <c r="G84" s="34"/>
      <c r="H84" s="34"/>
      <c r="I84" s="34"/>
      <c r="J84" s="34"/>
      <c r="K84" s="34"/>
      <c r="L84" s="34"/>
      <c r="M84" s="34"/>
      <c r="N84" s="35"/>
    </row>
    <row r="85" spans="1:14" ht="15.75" thickBot="1">
      <c r="A85" t="s">
        <v>2016</v>
      </c>
      <c r="B85" s="824" t="s">
        <v>975</v>
      </c>
      <c r="C85" s="825"/>
      <c r="D85" s="825"/>
      <c r="E85" s="825"/>
      <c r="F85" s="825"/>
      <c r="G85" s="825"/>
      <c r="H85" s="825"/>
      <c r="I85" s="825"/>
      <c r="J85" s="825"/>
      <c r="K85" s="825"/>
      <c r="L85" s="825"/>
      <c r="M85" s="826"/>
      <c r="N85" s="188">
        <f>N75+N83</f>
        <v>23891.758067630621</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6" t="s">
        <v>2218</v>
      </c>
      <c r="C102" s="967"/>
      <c r="D102" s="967"/>
      <c r="E102" s="967"/>
      <c r="F102" s="967"/>
      <c r="G102" s="967"/>
      <c r="H102" s="967"/>
      <c r="I102" s="967"/>
      <c r="J102" s="967"/>
      <c r="K102" s="967"/>
      <c r="L102" s="967"/>
      <c r="M102" s="967"/>
      <c r="N102" s="968"/>
    </row>
    <row r="103" spans="2:14" ht="15" customHeight="1">
      <c r="B103" s="966"/>
      <c r="C103" s="967"/>
      <c r="D103" s="967"/>
      <c r="E103" s="967"/>
      <c r="F103" s="967"/>
      <c r="G103" s="967"/>
      <c r="H103" s="967"/>
      <c r="I103" s="967"/>
      <c r="J103" s="967"/>
      <c r="K103" s="967"/>
      <c r="L103" s="967"/>
      <c r="M103" s="967"/>
      <c r="N103" s="968"/>
    </row>
    <row r="104" spans="2:14" ht="30" customHeight="1">
      <c r="B104" s="969" t="s">
        <v>2219</v>
      </c>
      <c r="C104" s="970"/>
      <c r="D104" s="970"/>
      <c r="E104" s="970"/>
      <c r="F104" s="970"/>
      <c r="G104" s="970"/>
      <c r="H104" s="970"/>
      <c r="I104" s="970"/>
      <c r="J104" s="970"/>
      <c r="K104" s="970"/>
      <c r="L104" s="970"/>
      <c r="M104" s="970"/>
      <c r="N104" s="971"/>
    </row>
    <row r="105" spans="2:14">
      <c r="B105" s="969"/>
      <c r="C105" s="970"/>
      <c r="D105" s="970"/>
      <c r="E105" s="970"/>
      <c r="F105" s="970"/>
      <c r="G105" s="970"/>
      <c r="H105" s="970"/>
      <c r="I105" s="970"/>
      <c r="J105" s="970"/>
      <c r="K105" s="970"/>
      <c r="L105" s="970"/>
      <c r="M105" s="970"/>
      <c r="N105" s="97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2"/>
      <c r="K115" s="972"/>
      <c r="L115" s="972"/>
      <c r="M115" s="972"/>
      <c r="N115" s="973"/>
    </row>
    <row r="116" spans="2:14" ht="15.75" thickBot="1">
      <c r="B116" s="419" t="s">
        <v>2221</v>
      </c>
      <c r="C116" s="420"/>
      <c r="D116" s="420"/>
      <c r="E116" s="259"/>
      <c r="F116" s="259"/>
      <c r="G116" s="259"/>
      <c r="H116" s="259"/>
      <c r="I116" s="259"/>
      <c r="J116" s="974"/>
      <c r="K116" s="974"/>
      <c r="L116" s="974"/>
      <c r="M116" s="974"/>
      <c r="N116" s="975"/>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110699.15739009528</v>
      </c>
      <c r="L36" s="270"/>
      <c r="M36" s="271">
        <v>2.5</v>
      </c>
      <c r="N36" s="272">
        <f>K36/M36</f>
        <v>44279.662956038112</v>
      </c>
    </row>
    <row r="37" spans="1:14">
      <c r="A37" s="113" t="s">
        <v>129</v>
      </c>
      <c r="B37" s="837" t="str">
        <f>VLOOKUP(A37,EQUIPOS!A7:D154,3,FALSE)</f>
        <v xml:space="preserve">Buldozer, Potencia al volante de 140 HP, motor de 2200 RPM, longitud de hoja 4,80m. </v>
      </c>
      <c r="C37" s="838"/>
      <c r="D37" s="838"/>
      <c r="E37" s="838"/>
      <c r="F37" s="838"/>
      <c r="G37" s="838"/>
      <c r="H37" s="839"/>
      <c r="I37" s="421"/>
      <c r="J37" s="422"/>
      <c r="K37" s="269">
        <f>VLOOKUP(A37,EQUIPOS!A7:D164,4,FALSE)</f>
        <v>196797.42808058823</v>
      </c>
      <c r="L37" s="335"/>
      <c r="M37" s="336">
        <v>100</v>
      </c>
      <c r="N37" s="272">
        <f>K37/M37</f>
        <v>1967.9742808058822</v>
      </c>
    </row>
    <row r="38" spans="1:14">
      <c r="A38" s="113" t="s">
        <v>312</v>
      </c>
      <c r="B38" s="837" t="str">
        <f>VLOOKUP(A38,EQUIPOS!A8:D154,3,FALSE)</f>
        <v>Retroexcavadora sobre oruga, potencia 138 HP, balde de 1,5 m3.</v>
      </c>
      <c r="C38" s="838"/>
      <c r="D38" s="838"/>
      <c r="E38" s="838"/>
      <c r="F38" s="838"/>
      <c r="G38" s="838"/>
      <c r="H38" s="839"/>
      <c r="I38" s="328"/>
      <c r="J38" s="330"/>
      <c r="K38" s="269">
        <f>VLOOKUP(A38,EQUIPOS!A8:D165,4,FALSE)</f>
        <v>215247.82461872805</v>
      </c>
      <c r="L38" s="423"/>
      <c r="M38" s="424">
        <v>16</v>
      </c>
      <c r="N38" s="272">
        <f>K38/M38</f>
        <v>13452.989038670503</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0.01</v>
      </c>
      <c r="N40" s="344">
        <f>N76*M40</f>
        <v>25.250800282375621</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59725.877075796867</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6256.6419106063349</v>
      </c>
      <c r="N47" s="272">
        <f>K47*M47</f>
        <v>1876.9925731819003</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1593.914615208022</v>
      </c>
      <c r="N48" s="272">
        <f t="shared" ref="N48:N53" si="0">K48*M48</f>
        <v>4781.7438456240661</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9297.3813580700953</v>
      </c>
      <c r="N49" s="272">
        <f t="shared" si="0"/>
        <v>2324.3453395175238</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1248.3166826245611</v>
      </c>
      <c r="N50" s="272">
        <f t="shared" si="0"/>
        <v>1248.3166826245611</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950.27975555989303</v>
      </c>
      <c r="N51" s="272">
        <f t="shared" si="0"/>
        <v>950.27975555989303</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7999.0611813541091</v>
      </c>
      <c r="N52" s="272">
        <f t="shared" si="0"/>
        <v>3663.5700210601822</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5066.1726797363426</v>
      </c>
      <c r="N53" s="272">
        <f t="shared" si="0"/>
        <v>6586.0244836572456</v>
      </c>
    </row>
    <row r="54" spans="1:14" ht="15.75" thickBot="1">
      <c r="B54" s="824" t="s">
        <v>953</v>
      </c>
      <c r="C54" s="825"/>
      <c r="D54" s="825"/>
      <c r="E54" s="825"/>
      <c r="F54" s="825"/>
      <c r="G54" s="825"/>
      <c r="H54" s="825"/>
      <c r="I54" s="825"/>
      <c r="J54" s="825"/>
      <c r="K54" s="825"/>
      <c r="L54" s="825"/>
      <c r="M54" s="826"/>
      <c r="N54" s="394">
        <f>SUM(N47:N53)</f>
        <v>21431.272701225374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8">
        <f>VLOOKUP(A59,TRANSPORTE!A5:D117,4,FALSE)</f>
        <v>1310.8700129498243</v>
      </c>
      <c r="M59" s="829"/>
      <c r="N59" s="287">
        <f>K59*L59</f>
        <v>1704.1310168347716</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2525.0800282375621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85386.360822094575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17077.272164418915</v>
      </c>
      <c r="M83" s="859"/>
      <c r="N83" s="51"/>
    </row>
    <row r="84" spans="1:14">
      <c r="B84" s="89" t="s">
        <v>973</v>
      </c>
      <c r="C84" s="90"/>
      <c r="D84" s="90"/>
      <c r="E84" s="90"/>
      <c r="F84" s="90"/>
      <c r="G84" s="90"/>
      <c r="H84" s="90"/>
      <c r="I84" s="87"/>
      <c r="J84" s="88"/>
      <c r="K84" s="304">
        <v>0.05</v>
      </c>
      <c r="L84" s="858">
        <f>N78*K84</f>
        <v>4269.3180411047288</v>
      </c>
      <c r="M84" s="859"/>
      <c r="N84" s="51"/>
    </row>
    <row r="85" spans="1:14" ht="15.75" thickBot="1">
      <c r="B85" s="91" t="s">
        <v>974</v>
      </c>
      <c r="C85" s="92"/>
      <c r="D85" s="92"/>
      <c r="E85" s="92"/>
      <c r="F85" s="92"/>
      <c r="G85" s="92"/>
      <c r="H85" s="92"/>
      <c r="I85" s="93"/>
      <c r="J85" s="94"/>
      <c r="K85" s="305">
        <v>0.05</v>
      </c>
      <c r="L85" s="860">
        <f>N78*K85</f>
        <v>4269.3180411047288</v>
      </c>
      <c r="M85" s="861"/>
      <c r="N85" s="51"/>
    </row>
    <row r="86" spans="1:14" ht="15.75" thickBot="1">
      <c r="B86" s="824" t="s">
        <v>953</v>
      </c>
      <c r="C86" s="825"/>
      <c r="D86" s="825"/>
      <c r="E86" s="825"/>
      <c r="F86" s="825"/>
      <c r="G86" s="825"/>
      <c r="H86" s="825"/>
      <c r="I86" s="825"/>
      <c r="J86" s="825"/>
      <c r="K86" s="825"/>
      <c r="L86" s="825"/>
      <c r="M86" s="826"/>
      <c r="N86" s="52">
        <f>L83+L84+L85</f>
        <v>25615.908246628373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111002.26906872295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110699.15739009528</v>
      </c>
      <c r="L36" s="270"/>
      <c r="M36" s="336">
        <v>2.5</v>
      </c>
      <c r="N36" s="272">
        <f>K36/M36</f>
        <v>44279.662956038112</v>
      </c>
    </row>
    <row r="37" spans="1:14">
      <c r="A37" s="113" t="s">
        <v>129</v>
      </c>
      <c r="B37" s="837" t="str">
        <f>VLOOKUP(A37,EQUIPOS!A7:D154,3,FALSE)</f>
        <v xml:space="preserve">Buldozer, Potencia al volante de 140 HP, motor de 2200 RPM, longitud de hoja 4,80m. </v>
      </c>
      <c r="C37" s="838"/>
      <c r="D37" s="838"/>
      <c r="E37" s="838"/>
      <c r="F37" s="838"/>
      <c r="G37" s="838"/>
      <c r="H37" s="839"/>
      <c r="I37" s="421"/>
      <c r="J37" s="422"/>
      <c r="K37" s="269">
        <f>VLOOKUP(A37,EQUIPOS!A7:D164,4,FALSE)</f>
        <v>196797.42808058823</v>
      </c>
      <c r="L37" s="335"/>
      <c r="M37" s="336">
        <v>100</v>
      </c>
      <c r="N37" s="272">
        <f>K37/M37</f>
        <v>1967.9742808058822</v>
      </c>
    </row>
    <row r="38" spans="1:14">
      <c r="A38" s="113" t="s">
        <v>261</v>
      </c>
      <c r="B38" s="837" t="str">
        <f>VLOOKUP(A38,EQUIPOS!A8:D154,3,FALSE)</f>
        <v xml:space="preserve">Motobomba 3 PULGADAS (incluye operario)
</v>
      </c>
      <c r="C38" s="838"/>
      <c r="D38" s="838"/>
      <c r="E38" s="838"/>
      <c r="F38" s="838"/>
      <c r="G38" s="838"/>
      <c r="H38" s="839"/>
      <c r="I38" s="328"/>
      <c r="J38" s="330"/>
      <c r="K38" s="269">
        <f>VLOOKUP(A38,EQUIPOS!A8:D165,4,FALSE)</f>
        <v>7931.6971418345283</v>
      </c>
      <c r="L38" s="423"/>
      <c r="M38" s="424">
        <v>8</v>
      </c>
      <c r="N38" s="272">
        <f>K38/M38</f>
        <v>991.46214272931604</v>
      </c>
    </row>
    <row r="39" spans="1:14">
      <c r="A39" t="s">
        <v>312</v>
      </c>
      <c r="B39" s="837" t="str">
        <f>VLOOKUP(A39,EQUIPOS!A9:D154,3,FALSE)</f>
        <v>Retroexcavadora sobre oruga, potencia 138 HP, balde de 1,5 m3.</v>
      </c>
      <c r="C39" s="838"/>
      <c r="D39" s="838"/>
      <c r="E39" s="838"/>
      <c r="F39" s="838"/>
      <c r="G39" s="838"/>
      <c r="H39" s="839"/>
      <c r="I39" s="36"/>
      <c r="J39" s="37"/>
      <c r="K39" s="269">
        <f>VLOOKUP(A39,EQUIPOS!A9:D166,4,FALSE)</f>
        <v>215247.82461872805</v>
      </c>
      <c r="L39" s="276"/>
      <c r="M39" s="336">
        <v>8</v>
      </c>
      <c r="N39" s="272">
        <f>K39/M39</f>
        <v>26905.978077341006</v>
      </c>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N78*M41</f>
        <v>215.73612180720397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74360.813578721514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6256.6419106063349</v>
      </c>
      <c r="N48" s="272">
        <f>K48*M48</f>
        <v>1876.9925731819003</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1593.914615208022</v>
      </c>
      <c r="N49" s="272">
        <f t="shared" ref="N49:N54" si="0">K49*M49</f>
        <v>4781.7438456240661</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9297.3813580700953</v>
      </c>
      <c r="N50" s="272">
        <f t="shared" si="0"/>
        <v>2324.3453395175238</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1248.3166826245611</v>
      </c>
      <c r="N51" s="272">
        <f t="shared" si="0"/>
        <v>1248.3166826245611</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950.27975555989303</v>
      </c>
      <c r="N52" s="272">
        <f t="shared" si="0"/>
        <v>950.27975555989303</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7999.0611813541091</v>
      </c>
      <c r="N53" s="272">
        <f>K53*M53</f>
        <v>3663.5700210601822</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5066.1726797363426</v>
      </c>
      <c r="N54" s="272">
        <f t="shared" si="0"/>
        <v>6586.0244836572456</v>
      </c>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21431.272701225374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28">
        <f>VLOOKUP(A61,TRANSPORTE!A5:D117,4,FALSE)</f>
        <v>1310.8700129498243</v>
      </c>
      <c r="M61" s="829"/>
      <c r="N61" s="287">
        <f>K61*L61</f>
        <v>1704.1310168347716</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1704.1310168347716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21573.612180720396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119069.82947750206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23813.965895500412</v>
      </c>
      <c r="M85" s="859"/>
      <c r="N85" s="51"/>
    </row>
    <row r="86" spans="1:14">
      <c r="B86" s="89" t="s">
        <v>973</v>
      </c>
      <c r="C86" s="90"/>
      <c r="D86" s="90"/>
      <c r="E86" s="90"/>
      <c r="F86" s="90"/>
      <c r="G86" s="90"/>
      <c r="H86" s="90"/>
      <c r="I86" s="87"/>
      <c r="J86" s="88"/>
      <c r="K86" s="304">
        <v>0.05</v>
      </c>
      <c r="L86" s="858">
        <f>N80*K86</f>
        <v>5953.4914738751031</v>
      </c>
      <c r="M86" s="859"/>
      <c r="N86" s="51"/>
    </row>
    <row r="87" spans="1:14" ht="15.75" thickBot="1">
      <c r="B87" s="91" t="s">
        <v>974</v>
      </c>
      <c r="C87" s="92"/>
      <c r="D87" s="92"/>
      <c r="E87" s="92"/>
      <c r="F87" s="92"/>
      <c r="G87" s="92"/>
      <c r="H87" s="92"/>
      <c r="I87" s="93"/>
      <c r="J87" s="94"/>
      <c r="K87" s="305">
        <v>0.05</v>
      </c>
      <c r="L87" s="860">
        <f>N80*K87</f>
        <v>5953.4914738751031</v>
      </c>
      <c r="M87" s="861"/>
      <c r="N87" s="51"/>
    </row>
    <row r="88" spans="1:14" ht="15.75" thickBot="1">
      <c r="B88" s="824" t="s">
        <v>953</v>
      </c>
      <c r="C88" s="825"/>
      <c r="D88" s="825"/>
      <c r="E88" s="825"/>
      <c r="F88" s="825"/>
      <c r="G88" s="825"/>
      <c r="H88" s="825"/>
      <c r="I88" s="825"/>
      <c r="J88" s="825"/>
      <c r="K88" s="825"/>
      <c r="L88" s="825"/>
      <c r="M88" s="826"/>
      <c r="N88" s="52">
        <f>L85+L86+L87</f>
        <v>35720.948843250619</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154790.77832075267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2.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196797.42808058823</v>
      </c>
      <c r="L36" s="270"/>
      <c r="M36" s="336">
        <v>100</v>
      </c>
      <c r="N36" s="272">
        <f>K36/M36</f>
        <v>1967.9742808058822</v>
      </c>
    </row>
    <row r="37" spans="1:14">
      <c r="A37" s="113" t="s">
        <v>312</v>
      </c>
      <c r="B37" s="837" t="str">
        <f>VLOOKUP(A37,EQUIPOS!A7:D154,3,FALSE)</f>
        <v>Retroexcavadora sobre oruga, potencia 138 HP, balde de 1,5 m3.</v>
      </c>
      <c r="C37" s="838"/>
      <c r="D37" s="838"/>
      <c r="E37" s="838"/>
      <c r="F37" s="838"/>
      <c r="G37" s="838"/>
      <c r="H37" s="839"/>
      <c r="I37" s="421"/>
      <c r="J37" s="422"/>
      <c r="K37" s="269">
        <f>VLOOKUP(A37,EQUIPOS!A7:D164,4,FALSE)</f>
        <v>215247.82461872805</v>
      </c>
      <c r="L37" s="335"/>
      <c r="M37" s="336">
        <v>35</v>
      </c>
      <c r="N37" s="272">
        <f>K37/M37</f>
        <v>6149.9378462493723</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7.6767229862288557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8125.588850041484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5066.1726797363426</v>
      </c>
      <c r="N48" s="272">
        <f>K48*M48</f>
        <v>6586.0244836572456</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4" t="s">
        <v>953</v>
      </c>
      <c r="C55" s="825"/>
      <c r="D55" s="825"/>
      <c r="E55" s="825"/>
      <c r="F55" s="825"/>
      <c r="G55" s="825"/>
      <c r="H55" s="825"/>
      <c r="I55" s="825"/>
      <c r="J55" s="825"/>
      <c r="K55" s="825"/>
      <c r="L55" s="825"/>
      <c r="M55" s="826"/>
      <c r="N55" s="394">
        <f>SUM(N48:N54)</f>
        <v>6586.0244836572456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28">
        <f>VLOOKUP(A60,TRANSPORTE!A5:D117,4,FALSE)</f>
        <v>1310.8700129498243</v>
      </c>
      <c r="M60" s="829"/>
      <c r="N60" s="287">
        <f>K60*L60</f>
        <v>1704.1310168347716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1704.1310168347716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767.67229862288559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17183.416649156385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3436.6833298312772</v>
      </c>
      <c r="M84" s="859"/>
      <c r="N84" s="51"/>
    </row>
    <row r="85" spans="1:14">
      <c r="B85" s="89" t="s">
        <v>973</v>
      </c>
      <c r="C85" s="90"/>
      <c r="D85" s="90"/>
      <c r="E85" s="90"/>
      <c r="F85" s="90"/>
      <c r="G85" s="90"/>
      <c r="H85" s="90"/>
      <c r="I85" s="87"/>
      <c r="J85" s="88"/>
      <c r="K85" s="304">
        <v>0.05</v>
      </c>
      <c r="L85" s="858">
        <f>N79*K85</f>
        <v>859.1708324578193</v>
      </c>
      <c r="M85" s="859"/>
      <c r="N85" s="51"/>
    </row>
    <row r="86" spans="1:14" ht="15.75" thickBot="1">
      <c r="B86" s="91" t="s">
        <v>974</v>
      </c>
      <c r="C86" s="92"/>
      <c r="D86" s="92"/>
      <c r="E86" s="92"/>
      <c r="F86" s="92"/>
      <c r="G86" s="92"/>
      <c r="H86" s="92"/>
      <c r="I86" s="93"/>
      <c r="J86" s="94"/>
      <c r="K86" s="305">
        <v>0.05</v>
      </c>
      <c r="L86" s="860">
        <f>N79*K86</f>
        <v>859.1708324578193</v>
      </c>
      <c r="M86" s="861"/>
      <c r="N86" s="51"/>
    </row>
    <row r="87" spans="1:14" ht="15.75" thickBot="1">
      <c r="B87" s="824" t="s">
        <v>953</v>
      </c>
      <c r="C87" s="825"/>
      <c r="D87" s="825"/>
      <c r="E87" s="825"/>
      <c r="F87" s="825"/>
      <c r="G87" s="825"/>
      <c r="H87" s="825"/>
      <c r="I87" s="825"/>
      <c r="J87" s="825"/>
      <c r="K87" s="825"/>
      <c r="L87" s="825"/>
      <c r="M87" s="826"/>
      <c r="N87" s="52">
        <f>L84+L85+L86</f>
        <v>5155.0249947469156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22338.441643903301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7.75" customHeight="1" thickBot="1">
      <c r="B29" s="71" t="s">
        <v>943</v>
      </c>
      <c r="C29" s="833" t="s">
        <v>944</v>
      </c>
      <c r="D29" s="834"/>
      <c r="E29" s="834"/>
      <c r="F29" s="834"/>
      <c r="G29" s="834"/>
      <c r="H29" s="834"/>
      <c r="I29" s="834"/>
      <c r="J29" s="72"/>
      <c r="K29" s="342" t="s">
        <v>2215</v>
      </c>
      <c r="L29" s="835" t="s">
        <v>945</v>
      </c>
      <c r="M29" s="836"/>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5" t="s">
        <v>944</v>
      </c>
      <c r="C34" s="806"/>
      <c r="D34" s="806"/>
      <c r="E34" s="806"/>
      <c r="F34" s="806"/>
      <c r="G34" s="806"/>
      <c r="H34" s="807"/>
      <c r="I34" s="808" t="s">
        <v>948</v>
      </c>
      <c r="J34" s="809"/>
      <c r="K34" s="69" t="s">
        <v>949</v>
      </c>
      <c r="L34" s="810" t="s">
        <v>950</v>
      </c>
      <c r="M34" s="807"/>
      <c r="N34" s="70" t="s">
        <v>951</v>
      </c>
    </row>
    <row r="35" spans="1:14">
      <c r="A35" s="113" t="s">
        <v>263</v>
      </c>
      <c r="B35" s="837" t="str">
        <f>VLOOKUP(A35,EQUIPOS!A6:D154,3,FALSE)</f>
        <v xml:space="preserve">Motobomba 4 pulgadas
</v>
      </c>
      <c r="C35" s="838"/>
      <c r="D35" s="838"/>
      <c r="E35" s="838"/>
      <c r="F35" s="838"/>
      <c r="G35" s="838"/>
      <c r="H35" s="839"/>
      <c r="I35" s="267"/>
      <c r="J35" s="268"/>
      <c r="K35" s="269">
        <f>VLOOKUP(A35,EQUIPOS!A6:D163,4,FALSE)</f>
        <v>11070.237922883885</v>
      </c>
      <c r="L35" s="270"/>
      <c r="M35" s="336">
        <v>21</v>
      </c>
      <c r="N35" s="272">
        <f>K35/M35</f>
        <v>527.15418680399455</v>
      </c>
    </row>
    <row r="36" spans="1:14">
      <c r="A36" s="113" t="s">
        <v>129</v>
      </c>
      <c r="B36" s="837" t="str">
        <f>VLOOKUP(A36,EQUIPOS!A7:D154,3,FALSE)</f>
        <v xml:space="preserve">Buldozer, Potencia al volante de 140 HP, motor de 2200 RPM, longitud de hoja 4,80m. </v>
      </c>
      <c r="C36" s="838"/>
      <c r="D36" s="838"/>
      <c r="E36" s="838"/>
      <c r="F36" s="838"/>
      <c r="G36" s="838"/>
      <c r="H36" s="839"/>
      <c r="I36" s="421"/>
      <c r="J36" s="422"/>
      <c r="K36" s="269">
        <f>VLOOKUP(A36,EQUIPOS!A7:D164,4,FALSE)</f>
        <v>196797.42808058823</v>
      </c>
      <c r="L36" s="335"/>
      <c r="M36" s="336">
        <v>100</v>
      </c>
      <c r="N36" s="272">
        <f>K36/M36</f>
        <v>1967.9742808058822</v>
      </c>
    </row>
    <row r="37" spans="1:14">
      <c r="A37" s="113" t="s">
        <v>312</v>
      </c>
      <c r="B37" s="837" t="str">
        <f>VLOOKUP(A37,EQUIPOS!A8:D154,3,FALSE)</f>
        <v>Retroexcavadora sobre oruga, potencia 138 HP, balde de 1,5 m3.</v>
      </c>
      <c r="C37" s="838"/>
      <c r="D37" s="838"/>
      <c r="E37" s="838"/>
      <c r="F37" s="838"/>
      <c r="G37" s="838"/>
      <c r="H37" s="839"/>
      <c r="I37" s="328"/>
      <c r="J37" s="330"/>
      <c r="K37" s="269">
        <f>VLOOKUP(A37,EQUIPOS!A8:D165,4,FALSE)</f>
        <v>215247.82461872805</v>
      </c>
      <c r="L37" s="423"/>
      <c r="M37" s="424">
        <v>21</v>
      </c>
      <c r="N37" s="272">
        <f>K37/M37</f>
        <v>10249.896410415622</v>
      </c>
    </row>
    <row r="38" spans="1:14">
      <c r="B38" s="837"/>
      <c r="C38" s="838"/>
      <c r="D38" s="838"/>
      <c r="E38" s="838"/>
      <c r="F38" s="838"/>
      <c r="G38" s="838"/>
      <c r="H38" s="839"/>
      <c r="I38" s="36"/>
      <c r="J38" s="37"/>
      <c r="K38" s="269"/>
      <c r="L38" s="276"/>
      <c r="M38" s="336"/>
      <c r="N38" s="272"/>
    </row>
    <row r="39" spans="1:14">
      <c r="B39" s="320"/>
      <c r="C39" s="321"/>
      <c r="D39" s="321"/>
      <c r="E39" s="321"/>
      <c r="F39" s="323"/>
      <c r="G39" s="323"/>
      <c r="H39" s="125"/>
      <c r="I39" s="36"/>
      <c r="J39" s="37"/>
      <c r="K39" s="269"/>
      <c r="L39" s="276"/>
      <c r="M39" s="277"/>
      <c r="N39" s="273"/>
    </row>
    <row r="40" spans="1:14">
      <c r="B40" s="844" t="s">
        <v>952</v>
      </c>
      <c r="C40" s="845"/>
      <c r="D40" s="845"/>
      <c r="E40" s="38"/>
      <c r="F40" s="39"/>
      <c r="G40" s="39"/>
      <c r="H40" s="40"/>
      <c r="I40" s="36"/>
      <c r="J40" s="37"/>
      <c r="K40" s="279"/>
      <c r="L40" s="276"/>
      <c r="M40" s="401">
        <v>0.01</v>
      </c>
      <c r="N40" s="344">
        <f>N76*M40</f>
        <v>12.794538310381427</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SUM(N35:N41)</f>
        <v>12757.81941633588</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5066.1726797363426</v>
      </c>
      <c r="N47" s="272">
        <f>K47*M47</f>
        <v>6586.0244836572456</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6586.0244836572456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8">
        <f>VLOOKUP(A59,TRANSPORTE!A5:D117,4,FALSE)</f>
        <v>1310.8700129498243</v>
      </c>
      <c r="M59" s="829"/>
      <c r="N59" s="287">
        <f>K59*L59</f>
        <v>1704.1310168347716</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1704.1310168347716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1279.4538310381427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22327.428747866037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4465.4857495732076</v>
      </c>
      <c r="M83" s="859"/>
      <c r="N83" s="51"/>
    </row>
    <row r="84" spans="1:14">
      <c r="B84" s="89" t="s">
        <v>973</v>
      </c>
      <c r="C84" s="90"/>
      <c r="D84" s="90"/>
      <c r="E84" s="90"/>
      <c r="F84" s="90"/>
      <c r="G84" s="90"/>
      <c r="H84" s="90"/>
      <c r="I84" s="87"/>
      <c r="J84" s="88"/>
      <c r="K84" s="304">
        <v>0.05</v>
      </c>
      <c r="L84" s="858">
        <f>N78*K84</f>
        <v>1116.3714373933019</v>
      </c>
      <c r="M84" s="859"/>
      <c r="N84" s="51"/>
    </row>
    <row r="85" spans="1:14" ht="15.75" thickBot="1">
      <c r="B85" s="91" t="s">
        <v>974</v>
      </c>
      <c r="C85" s="92"/>
      <c r="D85" s="92"/>
      <c r="E85" s="92"/>
      <c r="F85" s="92"/>
      <c r="G85" s="92"/>
      <c r="H85" s="92"/>
      <c r="I85" s="93"/>
      <c r="J85" s="94"/>
      <c r="K85" s="305">
        <v>0.05</v>
      </c>
      <c r="L85" s="860">
        <f>N78*K85</f>
        <v>1116.3714373933019</v>
      </c>
      <c r="M85" s="861"/>
      <c r="N85" s="51"/>
    </row>
    <row r="86" spans="1:14" ht="15.75" thickBot="1">
      <c r="B86" s="824" t="s">
        <v>953</v>
      </c>
      <c r="C86" s="825"/>
      <c r="D86" s="825"/>
      <c r="E86" s="825"/>
      <c r="F86" s="825"/>
      <c r="G86" s="825"/>
      <c r="H86" s="825"/>
      <c r="I86" s="825"/>
      <c r="J86" s="825"/>
      <c r="K86" s="825"/>
      <c r="L86" s="825"/>
      <c r="M86" s="826"/>
      <c r="N86" s="52">
        <f>L83+L84+L85</f>
        <v>6698.228624359811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29025.657372225847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13483.245316127426</v>
      </c>
      <c r="L36" s="270"/>
      <c r="M36" s="336">
        <v>2.5</v>
      </c>
      <c r="N36" s="272">
        <f>K36/M36</f>
        <v>5393.2981264509708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5799.2806264509709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24253.58057229111</v>
      </c>
      <c r="N48" s="272">
        <f>K48*M48</f>
        <v>31529.654743978444</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40.387062142940295</v>
      </c>
      <c r="N49" s="272">
        <f>K49*M49</f>
        <v>1211.6118642882088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32741.266608266655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1310.8700129498243</v>
      </c>
      <c r="M60" s="829"/>
      <c r="N60" s="287">
        <f>K60*L60</f>
        <v>1704.1310168347716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1704.1310168347716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48364.328251552397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9672.8656503104794</v>
      </c>
      <c r="M84" s="859"/>
      <c r="N84" s="51"/>
    </row>
    <row r="85" spans="1:14">
      <c r="B85" s="89" t="s">
        <v>973</v>
      </c>
      <c r="C85" s="90"/>
      <c r="D85" s="90"/>
      <c r="E85" s="90"/>
      <c r="F85" s="90"/>
      <c r="G85" s="90"/>
      <c r="H85" s="90"/>
      <c r="I85" s="87"/>
      <c r="J85" s="88"/>
      <c r="K85" s="304">
        <v>0.05</v>
      </c>
      <c r="L85" s="858">
        <f>N79*K85</f>
        <v>2418.2164125776198</v>
      </c>
      <c r="M85" s="859"/>
      <c r="N85" s="51"/>
    </row>
    <row r="86" spans="1:14" ht="15.75" thickBot="1">
      <c r="B86" s="91" t="s">
        <v>974</v>
      </c>
      <c r="C86" s="92"/>
      <c r="D86" s="92"/>
      <c r="E86" s="92"/>
      <c r="F86" s="92"/>
      <c r="G86" s="92"/>
      <c r="H86" s="92"/>
      <c r="I86" s="93"/>
      <c r="J86" s="94"/>
      <c r="K86" s="305">
        <v>0.05</v>
      </c>
      <c r="L86" s="860">
        <f>N79*K86</f>
        <v>2418.2164125776198</v>
      </c>
      <c r="M86" s="861"/>
      <c r="N86" s="51"/>
    </row>
    <row r="87" spans="1:14" ht="15.75" thickBot="1">
      <c r="B87" s="824" t="s">
        <v>953</v>
      </c>
      <c r="C87" s="825"/>
      <c r="D87" s="825"/>
      <c r="E87" s="825"/>
      <c r="F87" s="825"/>
      <c r="G87" s="825"/>
      <c r="H87" s="825"/>
      <c r="I87" s="825"/>
      <c r="J87" s="825"/>
      <c r="K87" s="825"/>
      <c r="L87" s="825"/>
      <c r="M87" s="826"/>
      <c r="N87" s="52">
        <f>L84+L85+L86</f>
        <v>14509.298475465719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62873.626727018112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13483.245316127426</v>
      </c>
      <c r="L36" s="270"/>
      <c r="M36" s="336">
        <v>2.5</v>
      </c>
      <c r="N36" s="272">
        <f>K36/M36</f>
        <v>5393.2981264509708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5799.2806264509709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16258.881700056478</v>
      </c>
      <c r="N48" s="272">
        <f>K48*M48</f>
        <v>21136.546210073422</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40.387062142940295</v>
      </c>
      <c r="N49" s="272">
        <f>K49*M49</f>
        <v>1211.6118642882088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22348.158074361632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1310.8700129498243</v>
      </c>
      <c r="M60" s="829"/>
      <c r="N60" s="287">
        <f>K60*L60</f>
        <v>1704.1310168347716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45"/>
    </row>
    <row r="66" spans="1:15" ht="15.75" thickBot="1">
      <c r="B66" s="830" t="s">
        <v>953</v>
      </c>
      <c r="C66" s="831"/>
      <c r="D66" s="831"/>
      <c r="E66" s="831"/>
      <c r="F66" s="831"/>
      <c r="G66" s="831"/>
      <c r="H66" s="831"/>
      <c r="I66" s="831"/>
      <c r="J66" s="831"/>
      <c r="K66" s="831"/>
      <c r="L66" s="831"/>
      <c r="M66" s="832"/>
      <c r="N66" s="104">
        <f>N60+N61+N62+N63+N64</f>
        <v>1704.1310168347716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37971.219717647371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7594.2439435294746</v>
      </c>
      <c r="M84" s="859"/>
      <c r="N84" s="51"/>
    </row>
    <row r="85" spans="1:14">
      <c r="B85" s="89" t="s">
        <v>973</v>
      </c>
      <c r="C85" s="90"/>
      <c r="D85" s="90"/>
      <c r="E85" s="90"/>
      <c r="F85" s="90"/>
      <c r="G85" s="90"/>
      <c r="H85" s="90"/>
      <c r="I85" s="87"/>
      <c r="J85" s="88"/>
      <c r="K85" s="304">
        <v>0.05</v>
      </c>
      <c r="L85" s="858">
        <f>N79*K85</f>
        <v>1898.5609858823686</v>
      </c>
      <c r="M85" s="859"/>
      <c r="N85" s="51"/>
    </row>
    <row r="86" spans="1:14" ht="15.75" thickBot="1">
      <c r="B86" s="91" t="s">
        <v>974</v>
      </c>
      <c r="C86" s="92"/>
      <c r="D86" s="92"/>
      <c r="E86" s="92"/>
      <c r="F86" s="92"/>
      <c r="G86" s="92"/>
      <c r="H86" s="92"/>
      <c r="I86" s="93"/>
      <c r="J86" s="94"/>
      <c r="K86" s="305">
        <v>0.05</v>
      </c>
      <c r="L86" s="860">
        <f>N79*K86</f>
        <v>1898.5609858823686</v>
      </c>
      <c r="M86" s="861"/>
      <c r="N86" s="51"/>
    </row>
    <row r="87" spans="1:14" ht="15.75" thickBot="1">
      <c r="B87" s="824" t="s">
        <v>953</v>
      </c>
      <c r="C87" s="825"/>
      <c r="D87" s="825"/>
      <c r="E87" s="825"/>
      <c r="F87" s="825"/>
      <c r="G87" s="825"/>
      <c r="H87" s="825"/>
      <c r="I87" s="825"/>
      <c r="J87" s="825"/>
      <c r="K87" s="825"/>
      <c r="L87" s="825"/>
      <c r="M87" s="826"/>
      <c r="N87" s="52">
        <f>L84+L85+L86</f>
        <v>11391.365915294211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49362.585632941584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13483.245316127426</v>
      </c>
      <c r="L36" s="270"/>
      <c r="M36" s="336">
        <v>2.5</v>
      </c>
      <c r="N36" s="272">
        <f>K36/M36</f>
        <v>5393.2981264509708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5799.2806264509709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37582.405049680558</v>
      </c>
      <c r="N48" s="272">
        <f>K48*M48</f>
        <v>48857.126564584723</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40.387062142940295</v>
      </c>
      <c r="N49" s="272">
        <f>K49*M49</f>
        <v>1211.6118642882088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50068.73842887293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1310.8700129498243</v>
      </c>
      <c r="M60" s="829"/>
      <c r="N60" s="287">
        <f>K60*L60</f>
        <v>1704.1310168347716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1704.1310168347716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65691.800072158672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13138.360014431735</v>
      </c>
      <c r="M84" s="859"/>
      <c r="N84" s="51"/>
    </row>
    <row r="85" spans="1:14">
      <c r="B85" s="89" t="s">
        <v>973</v>
      </c>
      <c r="C85" s="90"/>
      <c r="D85" s="90"/>
      <c r="E85" s="90"/>
      <c r="F85" s="90"/>
      <c r="G85" s="90"/>
      <c r="H85" s="90"/>
      <c r="I85" s="87"/>
      <c r="J85" s="88"/>
      <c r="K85" s="304">
        <v>0.05</v>
      </c>
      <c r="L85" s="858">
        <f>N79*K85</f>
        <v>3284.5900036079338</v>
      </c>
      <c r="M85" s="859"/>
      <c r="N85" s="51"/>
    </row>
    <row r="86" spans="1:14" ht="15.75" thickBot="1">
      <c r="B86" s="91" t="s">
        <v>974</v>
      </c>
      <c r="C86" s="92"/>
      <c r="D86" s="92"/>
      <c r="E86" s="92"/>
      <c r="F86" s="92"/>
      <c r="G86" s="92"/>
      <c r="H86" s="92"/>
      <c r="I86" s="93"/>
      <c r="J86" s="94"/>
      <c r="K86" s="305">
        <v>0.05</v>
      </c>
      <c r="L86" s="860">
        <f>N79*K86</f>
        <v>3284.5900036079338</v>
      </c>
      <c r="M86" s="861"/>
      <c r="N86" s="51"/>
    </row>
    <row r="87" spans="1:14" ht="15.75" thickBot="1">
      <c r="B87" s="824" t="s">
        <v>953</v>
      </c>
      <c r="C87" s="825"/>
      <c r="D87" s="825"/>
      <c r="E87" s="825"/>
      <c r="F87" s="825"/>
      <c r="G87" s="825"/>
      <c r="H87" s="825"/>
      <c r="I87" s="825"/>
      <c r="J87" s="825"/>
      <c r="K87" s="825"/>
      <c r="L87" s="825"/>
      <c r="M87" s="826"/>
      <c r="N87" s="52">
        <f>L84+L85+L86</f>
        <v>19707.540021647601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85399.34009380627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13483.245316127426</v>
      </c>
      <c r="L36" s="270"/>
      <c r="M36" s="336">
        <v>2.5</v>
      </c>
      <c r="N36" s="272">
        <f>K36/M36</f>
        <v>5393.2981264509708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5799.2806264509709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35348.357034762274</v>
      </c>
      <c r="N48" s="272">
        <f>K48*M48</f>
        <v>45952.864145190957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40.387062142940295</v>
      </c>
      <c r="N49" s="272">
        <f>K49*M49</f>
        <v>1211.6118642882088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47164.476009479164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1310.8700129498243</v>
      </c>
      <c r="M60" s="829"/>
      <c r="N60" s="287">
        <f>K60*L60</f>
        <v>1704.1310168347716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1704.1310168347716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62787.537652764906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12557.507530552983</v>
      </c>
      <c r="M84" s="859"/>
      <c r="N84" s="51"/>
    </row>
    <row r="85" spans="1:14">
      <c r="B85" s="89" t="s">
        <v>973</v>
      </c>
      <c r="C85" s="90"/>
      <c r="D85" s="90"/>
      <c r="E85" s="90"/>
      <c r="F85" s="90"/>
      <c r="G85" s="90"/>
      <c r="H85" s="90"/>
      <c r="I85" s="87"/>
      <c r="J85" s="88"/>
      <c r="K85" s="304">
        <v>0.05</v>
      </c>
      <c r="L85" s="858">
        <f>N79*K85</f>
        <v>3139.3768826382457</v>
      </c>
      <c r="M85" s="859"/>
      <c r="N85" s="51"/>
    </row>
    <row r="86" spans="1:14" ht="15.75" thickBot="1">
      <c r="B86" s="91" t="s">
        <v>974</v>
      </c>
      <c r="C86" s="92"/>
      <c r="D86" s="92"/>
      <c r="E86" s="92"/>
      <c r="F86" s="92"/>
      <c r="G86" s="92"/>
      <c r="H86" s="92"/>
      <c r="I86" s="93"/>
      <c r="J86" s="94"/>
      <c r="K86" s="305">
        <v>0.05</v>
      </c>
      <c r="L86" s="860">
        <f>N79*K86</f>
        <v>3139.3768826382457</v>
      </c>
      <c r="M86" s="861"/>
      <c r="N86" s="51"/>
    </row>
    <row r="87" spans="1:14" ht="15.75" thickBot="1">
      <c r="B87" s="824" t="s">
        <v>953</v>
      </c>
      <c r="C87" s="825"/>
      <c r="D87" s="825"/>
      <c r="E87" s="825"/>
      <c r="F87" s="825"/>
      <c r="G87" s="825"/>
      <c r="H87" s="825"/>
      <c r="I87" s="825"/>
      <c r="J87" s="825"/>
      <c r="K87" s="825"/>
      <c r="L87" s="825"/>
      <c r="M87" s="826"/>
      <c r="N87" s="52">
        <f>L84+L85+L86</f>
        <v>18836.261295829474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81623.798948594384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405.98250000000002</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51250.558658031834</v>
      </c>
      <c r="N48" s="272">
        <f>K48*M48</f>
        <v>66625.72625544139</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66625.72625544139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1310.8700129498243</v>
      </c>
      <c r="M60" s="829"/>
      <c r="N60" s="287">
        <f>K60*L60</f>
        <v>1704.1310168347716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1704.1310168347716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76855.489772276153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15371.097954455232</v>
      </c>
      <c r="M84" s="859"/>
      <c r="N84" s="51"/>
    </row>
    <row r="85" spans="1:14">
      <c r="B85" s="89" t="s">
        <v>973</v>
      </c>
      <c r="C85" s="90"/>
      <c r="D85" s="90"/>
      <c r="E85" s="90"/>
      <c r="F85" s="90"/>
      <c r="G85" s="90"/>
      <c r="H85" s="90"/>
      <c r="I85" s="87"/>
      <c r="J85" s="88"/>
      <c r="K85" s="304">
        <v>0.05</v>
      </c>
      <c r="L85" s="858">
        <f>N79*K85</f>
        <v>3842.774488613808</v>
      </c>
      <c r="M85" s="859"/>
      <c r="N85" s="51"/>
    </row>
    <row r="86" spans="1:14" ht="15.75" thickBot="1">
      <c r="B86" s="91" t="s">
        <v>974</v>
      </c>
      <c r="C86" s="92"/>
      <c r="D86" s="92"/>
      <c r="E86" s="92"/>
      <c r="F86" s="92"/>
      <c r="G86" s="92"/>
      <c r="H86" s="92"/>
      <c r="I86" s="93"/>
      <c r="J86" s="94"/>
      <c r="K86" s="305">
        <v>0.05</v>
      </c>
      <c r="L86" s="860">
        <f>N79*K86</f>
        <v>3842.774488613808</v>
      </c>
      <c r="M86" s="861"/>
      <c r="N86" s="51"/>
    </row>
    <row r="87" spans="1:14" ht="15.75" thickBot="1">
      <c r="B87" s="824" t="s">
        <v>953</v>
      </c>
      <c r="C87" s="825"/>
      <c r="D87" s="825"/>
      <c r="E87" s="825"/>
      <c r="F87" s="825"/>
      <c r="G87" s="825"/>
      <c r="H87" s="825"/>
      <c r="I87" s="825"/>
      <c r="J87" s="825"/>
      <c r="K87" s="825"/>
      <c r="L87" s="825"/>
      <c r="M87" s="826"/>
      <c r="N87" s="52">
        <f>L84+L85+L86</f>
        <v>23056.646931682852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99912.136703958997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405.98250000000002</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42589.568876633857</v>
      </c>
      <c r="N48" s="272">
        <f>K48*M48</f>
        <v>55366.439539624014</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55366.439539624014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1310.8700129498243</v>
      </c>
      <c r="M60" s="829"/>
      <c r="N60" s="287">
        <f>K60*L60</f>
        <v>1704.1310168347716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1704.1310168347716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65596.203056458777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13119.240611291756</v>
      </c>
      <c r="M84" s="859"/>
      <c r="N84" s="51"/>
    </row>
    <row r="85" spans="1:14">
      <c r="B85" s="89" t="s">
        <v>973</v>
      </c>
      <c r="C85" s="90"/>
      <c r="D85" s="90"/>
      <c r="E85" s="90"/>
      <c r="F85" s="90"/>
      <c r="G85" s="90"/>
      <c r="H85" s="90"/>
      <c r="I85" s="87"/>
      <c r="J85" s="88"/>
      <c r="K85" s="304">
        <v>0.05</v>
      </c>
      <c r="L85" s="858">
        <f>N79*K85</f>
        <v>3279.810152822939</v>
      </c>
      <c r="M85" s="859"/>
      <c r="N85" s="51"/>
    </row>
    <row r="86" spans="1:14" ht="15.75" thickBot="1">
      <c r="B86" s="91" t="s">
        <v>974</v>
      </c>
      <c r="C86" s="92"/>
      <c r="D86" s="92"/>
      <c r="E86" s="92"/>
      <c r="F86" s="92"/>
      <c r="G86" s="92"/>
      <c r="H86" s="92"/>
      <c r="I86" s="93"/>
      <c r="J86" s="94"/>
      <c r="K86" s="305">
        <v>0.05</v>
      </c>
      <c r="L86" s="860">
        <f>N79*K86</f>
        <v>3279.810152822939</v>
      </c>
      <c r="M86" s="861"/>
      <c r="N86" s="51"/>
    </row>
    <row r="87" spans="1:14" ht="15.75" thickBot="1">
      <c r="B87" s="824" t="s">
        <v>953</v>
      </c>
      <c r="C87" s="825"/>
      <c r="D87" s="825"/>
      <c r="E87" s="825"/>
      <c r="F87" s="825"/>
      <c r="G87" s="825"/>
      <c r="H87" s="825"/>
      <c r="I87" s="825"/>
      <c r="J87" s="825"/>
      <c r="K87" s="825"/>
      <c r="L87" s="825"/>
      <c r="M87" s="826"/>
      <c r="N87" s="52">
        <f>L84+L85+L86</f>
        <v>19678.860916937632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85275.063973396405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270.65500000000003</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26618.480547896164</v>
      </c>
      <c r="N48" s="272">
        <f>K48*M48</f>
        <v>34604.024712265018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34604.024712265018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1310.8700129498243</v>
      </c>
      <c r="M60" s="829"/>
      <c r="N60" s="287">
        <f>K60*L60</f>
        <v>1704.1310168347716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1704.1310168347716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5413.1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41991.910729099785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8398.3821458199582</v>
      </c>
      <c r="M84" s="859"/>
      <c r="N84" s="51"/>
    </row>
    <row r="85" spans="1:14">
      <c r="B85" s="89" t="s">
        <v>973</v>
      </c>
      <c r="C85" s="90"/>
      <c r="D85" s="90"/>
      <c r="E85" s="90"/>
      <c r="F85" s="90"/>
      <c r="G85" s="90"/>
      <c r="H85" s="90"/>
      <c r="I85" s="87"/>
      <c r="J85" s="88"/>
      <c r="K85" s="304">
        <v>0.05</v>
      </c>
      <c r="L85" s="858">
        <f>N79*K85</f>
        <v>2099.5955364549895</v>
      </c>
      <c r="M85" s="859"/>
      <c r="N85" s="51"/>
    </row>
    <row r="86" spans="1:14" ht="15.75" thickBot="1">
      <c r="B86" s="91" t="s">
        <v>974</v>
      </c>
      <c r="C86" s="92"/>
      <c r="D86" s="92"/>
      <c r="E86" s="92"/>
      <c r="F86" s="92"/>
      <c r="G86" s="92"/>
      <c r="H86" s="92"/>
      <c r="I86" s="93"/>
      <c r="J86" s="94"/>
      <c r="K86" s="305">
        <v>0.05</v>
      </c>
      <c r="L86" s="860">
        <f>N79*K86</f>
        <v>2099.5955364549895</v>
      </c>
      <c r="M86" s="861"/>
      <c r="N86" s="51"/>
    </row>
    <row r="87" spans="1:14" ht="15.75" thickBot="1">
      <c r="B87" s="824" t="s">
        <v>953</v>
      </c>
      <c r="C87" s="825"/>
      <c r="D87" s="825"/>
      <c r="E87" s="825"/>
      <c r="F87" s="825"/>
      <c r="G87" s="825"/>
      <c r="H87" s="825"/>
      <c r="I87" s="825"/>
      <c r="J87" s="825"/>
      <c r="K87" s="825"/>
      <c r="L87" s="825"/>
      <c r="M87" s="826"/>
      <c r="N87" s="52">
        <f>L84+L85+L86</f>
        <v>12597.573218729938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54589.483947829722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228</v>
      </c>
      <c r="B36" s="837" t="str">
        <f>VLOOKUP(A36,EQUIPOS!A6:D154,3,FALSE)</f>
        <v xml:space="preserve">Formaleta metálica (concreto hidráulico)
</v>
      </c>
      <c r="C36" s="838"/>
      <c r="D36" s="838"/>
      <c r="E36" s="838"/>
      <c r="F36" s="838"/>
      <c r="G36" s="838"/>
      <c r="H36" s="839"/>
      <c r="I36" s="267"/>
      <c r="J36" s="268"/>
      <c r="K36" s="269">
        <f>VLOOKUP(A36,EQUIPOS!A6:D163,4,FALSE)</f>
        <v>4730.7332217989433</v>
      </c>
      <c r="L36" s="270"/>
      <c r="M36" s="271">
        <v>2</v>
      </c>
      <c r="N36" s="272">
        <f>K36/M36</f>
        <v>2365.3666108994717</v>
      </c>
    </row>
    <row r="37" spans="1:14">
      <c r="A37" s="113" t="s">
        <v>282</v>
      </c>
      <c r="B37" s="837" t="str">
        <f>VLOOKUP(A37,EQUIPOS!A7:D154,3,FALSE)</f>
        <v>Piloteadora potencia 250KW, RPM 1800, fuerza elevadora 200KN</v>
      </c>
      <c r="C37" s="838"/>
      <c r="D37" s="838"/>
      <c r="E37" s="838"/>
      <c r="F37" s="838"/>
      <c r="G37" s="838"/>
      <c r="H37" s="839"/>
      <c r="I37" s="421"/>
      <c r="J37" s="422"/>
      <c r="K37" s="269">
        <f>VLOOKUP(A37,EQUIPOS!A7:D164,4,FALSE)</f>
        <v>630658.82485882018</v>
      </c>
      <c r="L37" s="335"/>
      <c r="M37" s="336">
        <v>4</v>
      </c>
      <c r="N37" s="272">
        <f>K37/M37</f>
        <v>157664.70621470505</v>
      </c>
    </row>
    <row r="38" spans="1:14">
      <c r="A38" s="113" t="s">
        <v>363</v>
      </c>
      <c r="B38" s="837" t="str">
        <f>VLOOKUP(A38,EQUIPOS!A8:D154,3,FALSE)</f>
        <v>Vibrador de concreto, Motor de 3 hp a 18.000 rpm Mangueras de 4 mt</v>
      </c>
      <c r="C38" s="838"/>
      <c r="D38" s="838"/>
      <c r="E38" s="838"/>
      <c r="F38" s="838"/>
      <c r="G38" s="838"/>
      <c r="H38" s="839"/>
      <c r="I38" s="328"/>
      <c r="J38" s="330"/>
      <c r="K38" s="269">
        <f>VLOOKUP(A38,EQUIPOS!A8:D165,4,FALSE)</f>
        <v>7931.6971418345283</v>
      </c>
      <c r="L38" s="423"/>
      <c r="M38" s="424">
        <v>2</v>
      </c>
      <c r="N38" s="272">
        <f>K38/M38</f>
        <v>3965.8485709172642</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0.1</v>
      </c>
      <c r="N40" s="344">
        <f>N76*M40</f>
        <v>1240.0887785492826</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165236.01017507107</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20508.953376451242</v>
      </c>
      <c r="N47" s="272">
        <f>K47*M47</f>
        <v>243548.33804383877</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6250.2321804904013</v>
      </c>
      <c r="N48" s="272">
        <f>K48*M48</f>
        <v>3125.1160902452007</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5804.4207669201633</v>
      </c>
      <c r="N49" s="272">
        <f>K49*M49</f>
        <v>2902.2103834600816</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445539.9727953815</v>
      </c>
      <c r="N50" s="272">
        <f>K50*M50</f>
        <v>58787.614427411812</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308363.27894495585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8">
        <f>VLOOKUP(A59,TRANSPORTE!A5:D117,4,FALSE)</f>
        <v>62.591341127988009</v>
      </c>
      <c r="M59" s="829"/>
      <c r="N59" s="287">
        <f>K59*L59</f>
        <v>3.1295670563994005</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3.1295670563994005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12400.887785492825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486003.30647257611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97200.66129451523</v>
      </c>
      <c r="M83" s="859"/>
      <c r="N83" s="51"/>
    </row>
    <row r="84" spans="1:14">
      <c r="B84" s="89" t="s">
        <v>973</v>
      </c>
      <c r="C84" s="90"/>
      <c r="D84" s="90"/>
      <c r="E84" s="90"/>
      <c r="F84" s="90"/>
      <c r="G84" s="90"/>
      <c r="H84" s="90"/>
      <c r="I84" s="87"/>
      <c r="J84" s="88"/>
      <c r="K84" s="304">
        <v>0.05</v>
      </c>
      <c r="L84" s="858">
        <f>N78*K84</f>
        <v>24300.165323628808</v>
      </c>
      <c r="M84" s="859"/>
      <c r="N84" s="51"/>
    </row>
    <row r="85" spans="1:14" ht="15.75" thickBot="1">
      <c r="B85" s="91" t="s">
        <v>974</v>
      </c>
      <c r="C85" s="92"/>
      <c r="D85" s="92"/>
      <c r="E85" s="92"/>
      <c r="F85" s="92"/>
      <c r="G85" s="92"/>
      <c r="H85" s="92"/>
      <c r="I85" s="93"/>
      <c r="J85" s="94"/>
      <c r="K85" s="305">
        <v>0.05</v>
      </c>
      <c r="L85" s="860">
        <f>N78*K85</f>
        <v>24300.165323628808</v>
      </c>
      <c r="M85" s="861"/>
      <c r="N85" s="51"/>
    </row>
    <row r="86" spans="1:14" ht="15.75" thickBot="1">
      <c r="B86" s="824" t="s">
        <v>953</v>
      </c>
      <c r="C86" s="825"/>
      <c r="D86" s="825"/>
      <c r="E86" s="825"/>
      <c r="F86" s="825"/>
      <c r="G86" s="825"/>
      <c r="H86" s="825"/>
      <c r="I86" s="825"/>
      <c r="J86" s="825"/>
      <c r="K86" s="825"/>
      <c r="L86" s="825"/>
      <c r="M86" s="826"/>
      <c r="N86" s="52">
        <f>L83+L84+L85</f>
        <v>145800.99194177284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631804.29841434897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15" customHeight="1">
      <c r="B107" s="969" t="s">
        <v>2219</v>
      </c>
      <c r="C107" s="970"/>
      <c r="D107" s="970"/>
      <c r="E107" s="970"/>
      <c r="F107" s="970"/>
      <c r="G107" s="970"/>
      <c r="H107" s="970"/>
      <c r="I107" s="970"/>
      <c r="J107" s="970"/>
      <c r="K107" s="970"/>
      <c r="L107" s="970"/>
      <c r="M107" s="970"/>
      <c r="N107" s="971"/>
    </row>
    <row r="108" spans="2:14" ht="30.75" customHeight="1">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228</v>
      </c>
      <c r="B36" s="837" t="str">
        <f>VLOOKUP(A36,EQUIPOS!A6:D154,3,FALSE)</f>
        <v xml:space="preserve">Formaleta metálica (concreto hidráulico)
</v>
      </c>
      <c r="C36" s="838"/>
      <c r="D36" s="838"/>
      <c r="E36" s="838"/>
      <c r="F36" s="838"/>
      <c r="G36" s="838"/>
      <c r="H36" s="839"/>
      <c r="I36" s="267"/>
      <c r="J36" s="268"/>
      <c r="K36" s="269">
        <f>VLOOKUP(A36,EQUIPOS!A6:D163,4,FALSE)</f>
        <v>4730.7332217989433</v>
      </c>
      <c r="L36" s="270"/>
      <c r="M36" s="271">
        <v>2</v>
      </c>
      <c r="N36" s="272">
        <f>K36/M36</f>
        <v>2365.3666108994717</v>
      </c>
    </row>
    <row r="37" spans="1:14">
      <c r="A37" s="113" t="s">
        <v>282</v>
      </c>
      <c r="B37" s="837" t="str">
        <f>VLOOKUP(A37,EQUIPOS!A7:D154,3,FALSE)</f>
        <v>Piloteadora potencia 250KW, RPM 1800, fuerza elevadora 200KN</v>
      </c>
      <c r="C37" s="838"/>
      <c r="D37" s="838"/>
      <c r="E37" s="838"/>
      <c r="F37" s="838"/>
      <c r="G37" s="838"/>
      <c r="H37" s="839"/>
      <c r="I37" s="421"/>
      <c r="J37" s="422"/>
      <c r="K37" s="269">
        <f>VLOOKUP(A37,EQUIPOS!A7:D164,4,FALSE)</f>
        <v>630658.82485882018</v>
      </c>
      <c r="L37" s="335"/>
      <c r="M37" s="336">
        <v>4</v>
      </c>
      <c r="N37" s="272">
        <f>K37/M37</f>
        <v>157664.70621470505</v>
      </c>
    </row>
    <row r="38" spans="1:14">
      <c r="A38" s="113" t="s">
        <v>363</v>
      </c>
      <c r="B38" s="837" t="str">
        <f>VLOOKUP(A38,EQUIPOS!A8:D154,3,FALSE)</f>
        <v>Vibrador de concreto, Motor de 3 hp a 18.000 rpm Mangueras de 4 mt</v>
      </c>
      <c r="C38" s="838"/>
      <c r="D38" s="838"/>
      <c r="E38" s="838"/>
      <c r="F38" s="838"/>
      <c r="G38" s="838"/>
      <c r="H38" s="839"/>
      <c r="I38" s="328"/>
      <c r="J38" s="330"/>
      <c r="K38" s="269">
        <f>VLOOKUP(A38,EQUIPOS!A8:D165,4,FALSE)</f>
        <v>7931.6971418345283</v>
      </c>
      <c r="L38" s="423"/>
      <c r="M38" s="424">
        <v>2</v>
      </c>
      <c r="N38" s="272">
        <f>K38/M38</f>
        <v>3965.8485709172642</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0.1</v>
      </c>
      <c r="N40" s="344">
        <f>N76*M40</f>
        <v>1240.0887785492826</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165236.01017507107</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20508.953376451242</v>
      </c>
      <c r="N47" s="272">
        <f>K47*M47</f>
        <v>243548.33804383877</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6250.2321804904013</v>
      </c>
      <c r="N48" s="272">
        <f>K48*M48</f>
        <v>3125.1160902452007</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5804.4207669201633</v>
      </c>
      <c r="N49" s="272">
        <f>K49*M49</f>
        <v>2902.2103834600816</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445539.9727953815</v>
      </c>
      <c r="N50" s="272">
        <f>K50*M50</f>
        <v>58787.614427411812</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308363.27894495585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8">
        <f>VLOOKUP(A59,TRANSPORTE!A5:D117,4,FALSE)</f>
        <v>62.591341127988009</v>
      </c>
      <c r="M59" s="829"/>
      <c r="N59" s="287">
        <f>K59*L59</f>
        <v>3.1295670563994005</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3.1295670563994005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12400.887785492825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486003.30647257611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97200.66129451523</v>
      </c>
      <c r="M83" s="859"/>
      <c r="N83" s="51"/>
    </row>
    <row r="84" spans="1:14">
      <c r="B84" s="89" t="s">
        <v>973</v>
      </c>
      <c r="C84" s="90"/>
      <c r="D84" s="90"/>
      <c r="E84" s="90"/>
      <c r="F84" s="90"/>
      <c r="G84" s="90"/>
      <c r="H84" s="90"/>
      <c r="I84" s="87"/>
      <c r="J84" s="88"/>
      <c r="K84" s="304">
        <v>0.05</v>
      </c>
      <c r="L84" s="858">
        <f>N78*K84</f>
        <v>24300.165323628808</v>
      </c>
      <c r="M84" s="859"/>
      <c r="N84" s="51"/>
    </row>
    <row r="85" spans="1:14" ht="15.75" thickBot="1">
      <c r="B85" s="91" t="s">
        <v>974</v>
      </c>
      <c r="C85" s="92"/>
      <c r="D85" s="92"/>
      <c r="E85" s="92"/>
      <c r="F85" s="92"/>
      <c r="G85" s="92"/>
      <c r="H85" s="92"/>
      <c r="I85" s="93"/>
      <c r="J85" s="94"/>
      <c r="K85" s="305">
        <v>0.05</v>
      </c>
      <c r="L85" s="860">
        <f>N78*K85</f>
        <v>24300.165323628808</v>
      </c>
      <c r="M85" s="861"/>
      <c r="N85" s="51"/>
    </row>
    <row r="86" spans="1:14" ht="15.75" thickBot="1">
      <c r="B86" s="824" t="s">
        <v>953</v>
      </c>
      <c r="C86" s="825"/>
      <c r="D86" s="825"/>
      <c r="E86" s="825"/>
      <c r="F86" s="825"/>
      <c r="G86" s="825"/>
      <c r="H86" s="825"/>
      <c r="I86" s="825"/>
      <c r="J86" s="825"/>
      <c r="K86" s="825"/>
      <c r="L86" s="825"/>
      <c r="M86" s="826"/>
      <c r="N86" s="52">
        <f>L83+L84+L85</f>
        <v>145800.99194177284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631804.29841434897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7" zoomScale="77" zoomScaleNormal="77" workbookViewId="0">
      <selection activeCell="A79" sqref="A79"/>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243</v>
      </c>
      <c r="B36" s="837" t="str">
        <f>VLOOKUP(A36,EQUIPOS!A6:D154,3,FALSE)</f>
        <v>Grúa 10 ton</v>
      </c>
      <c r="C36" s="838"/>
      <c r="D36" s="838"/>
      <c r="E36" s="838"/>
      <c r="F36" s="838"/>
      <c r="G36" s="838"/>
      <c r="H36" s="839"/>
      <c r="I36" s="267"/>
      <c r="J36" s="268"/>
      <c r="K36" s="269">
        <f>VLOOKUP(A36,EQUIPOS!A6:D163,4,FALSE)</f>
        <v>166048.19911201901</v>
      </c>
      <c r="L36" s="270"/>
      <c r="M36" s="271">
        <v>0.158</v>
      </c>
      <c r="N36" s="272">
        <f t="shared" ref="N36:N44" si="0">K36/M36</f>
        <v>1050937.9690634115</v>
      </c>
    </row>
    <row r="37" spans="1:14">
      <c r="A37" s="113" t="s">
        <v>121</v>
      </c>
      <c r="B37" s="837" t="str">
        <f>VLOOKUP(A37,EQUIPOS!A7:D154,3,FALSE)</f>
        <v>Bomba eléctrica para accionar la celda</v>
      </c>
      <c r="C37" s="838"/>
      <c r="D37" s="838"/>
      <c r="E37" s="838"/>
      <c r="F37" s="838"/>
      <c r="G37" s="838"/>
      <c r="H37" s="839"/>
      <c r="I37" s="421"/>
      <c r="J37" s="422"/>
      <c r="K37" s="269">
        <f>VLOOKUP(A37,EQUIPOS!A7:D164,4,FALSE)</f>
        <v>71694.50361426876</v>
      </c>
      <c r="L37" s="335"/>
      <c r="M37" s="336">
        <v>0.158</v>
      </c>
      <c r="N37" s="272">
        <f t="shared" si="0"/>
        <v>453762.68110296683</v>
      </c>
    </row>
    <row r="38" spans="1:14">
      <c r="A38" s="113" t="s">
        <v>217</v>
      </c>
      <c r="B38" s="837" t="str">
        <f>VLOOKUP(A38,EQUIPOS!A8:D154,3,FALSE)</f>
        <v>Equipo de soldadura y de acetileno (incluye soldadura)</v>
      </c>
      <c r="C38" s="838"/>
      <c r="D38" s="838"/>
      <c r="E38" s="838"/>
      <c r="F38" s="838"/>
      <c r="G38" s="838"/>
      <c r="H38" s="839"/>
      <c r="I38" s="421"/>
      <c r="J38" s="422"/>
      <c r="K38" s="438">
        <f>VLOOKUP(A38,EQUIPOS!A8:D165,4,FALSE)</f>
        <v>32362.296232846627</v>
      </c>
      <c r="L38" s="335"/>
      <c r="M38" s="336">
        <v>0.158</v>
      </c>
      <c r="N38" s="272">
        <f t="shared" si="0"/>
        <v>204824.65970156094</v>
      </c>
    </row>
    <row r="39" spans="1:14">
      <c r="A39" s="113" t="s">
        <v>255</v>
      </c>
      <c r="B39" s="837" t="str">
        <f>VLOOKUP(A39,EQUIPOS!A9:D154,3,FALSE)</f>
        <v>Manómetro cable de acero para bajar la celda</v>
      </c>
      <c r="C39" s="838"/>
      <c r="D39" s="838"/>
      <c r="E39" s="838"/>
      <c r="F39" s="838"/>
      <c r="G39" s="838"/>
      <c r="H39" s="839"/>
      <c r="I39" s="421"/>
      <c r="J39" s="422"/>
      <c r="K39" s="438">
        <f>VLOOKUP(A39,EQUIPOS!A9:D166,4,FALSE)</f>
        <v>2006641.7154598825</v>
      </c>
      <c r="L39" s="335"/>
      <c r="M39" s="336">
        <v>0.158</v>
      </c>
      <c r="N39" s="272">
        <f t="shared" si="0"/>
        <v>12700264.02189799</v>
      </c>
    </row>
    <row r="40" spans="1:14">
      <c r="A40" s="113" t="s">
        <v>1648</v>
      </c>
      <c r="B40" s="837" t="str">
        <f>VLOOKUP(A40,EQUIPOS!A10:D154,3,FALSE)</f>
        <v xml:space="preserve">Retroexcavadora sobre llantas 
</v>
      </c>
      <c r="C40" s="838"/>
      <c r="D40" s="838"/>
      <c r="E40" s="838"/>
      <c r="F40" s="838"/>
      <c r="G40" s="838"/>
      <c r="H40" s="839"/>
      <c r="I40" s="421"/>
      <c r="J40" s="422"/>
      <c r="K40" s="438">
        <f>VLOOKUP(A40,EQUIPOS!A10:D167,4,FALSE)</f>
        <v>164968.21025030946</v>
      </c>
      <c r="L40" s="335"/>
      <c r="M40" s="336">
        <v>0.158</v>
      </c>
      <c r="N40" s="272">
        <f t="shared" si="0"/>
        <v>1044102.596520946</v>
      </c>
    </row>
    <row r="41" spans="1:14">
      <c r="A41" s="113" t="s">
        <v>115</v>
      </c>
      <c r="B41" s="837" t="str">
        <f>VLOOKUP(A41,EQUIPOS!A6:D154,3,FALSE)</f>
        <v>Andamiaje para Aplicar la Carga (Equipos Sustituto de la Tara)</v>
      </c>
      <c r="C41" s="838"/>
      <c r="D41" s="838"/>
      <c r="E41" s="838"/>
      <c r="F41" s="838"/>
      <c r="G41" s="838"/>
      <c r="H41" s="839"/>
      <c r="I41" s="421"/>
      <c r="J41" s="422"/>
      <c r="K41" s="438">
        <f>VLOOKUP(A41,EQUIPOS!A6:D154,4,FALSE)</f>
        <v>68500.587473149571</v>
      </c>
      <c r="L41" s="335"/>
      <c r="M41" s="336">
        <v>0.158</v>
      </c>
      <c r="N41" s="272">
        <f t="shared" si="0"/>
        <v>433548.02198195929</v>
      </c>
    </row>
    <row r="42" spans="1:14">
      <c r="A42" s="113" t="s">
        <v>224</v>
      </c>
      <c r="B42" s="837" t="str">
        <f>VLOOKUP(A42,EQUIPOS!A12:D156,3,FALSE)</f>
        <v>Equipo de Medición (Deformimetros Eléctricos, Mecánicos, Celdas de Carga,  Etc.)</v>
      </c>
      <c r="C42" s="838"/>
      <c r="D42" s="838"/>
      <c r="E42" s="838"/>
      <c r="F42" s="838"/>
      <c r="G42" s="838"/>
      <c r="H42" s="839"/>
      <c r="I42" s="328"/>
      <c r="J42" s="330"/>
      <c r="K42" s="438">
        <f>VLOOKUP(A42,EQUIPOS!A12:D169,4,FALSE)</f>
        <v>171017.83657051853</v>
      </c>
      <c r="L42" s="423"/>
      <c r="M42" s="424">
        <v>0.158</v>
      </c>
      <c r="N42" s="272">
        <f t="shared" si="0"/>
        <v>1082391.3706994844</v>
      </c>
    </row>
    <row r="43" spans="1:14">
      <c r="A43" t="s">
        <v>335</v>
      </c>
      <c r="B43" s="837" t="str">
        <f>VLOOKUP(A43,EQUIPOS!A13:D157,3,FALSE)</f>
        <v>Tara (Recebo, Agua, Etc.)</v>
      </c>
      <c r="C43" s="838"/>
      <c r="D43" s="838"/>
      <c r="E43" s="838"/>
      <c r="F43" s="838"/>
      <c r="G43" s="838"/>
      <c r="H43" s="839"/>
      <c r="I43" s="36"/>
      <c r="J43" s="37"/>
      <c r="K43" s="438">
        <f>VLOOKUP(A43,EQUIPOS!A13:D170,4,FALSE)</f>
        <v>372662.56984424492</v>
      </c>
      <c r="L43" s="276"/>
      <c r="M43" s="277">
        <v>2.8000000000000001E-2</v>
      </c>
      <c r="N43" s="272">
        <f t="shared" si="0"/>
        <v>13309377.494437318</v>
      </c>
    </row>
    <row r="44" spans="1:14">
      <c r="A44" t="s">
        <v>216</v>
      </c>
      <c r="B44" s="837" t="str">
        <f>VLOOKUP(A44,EQUIPOS!A14:D158,3,FALSE)</f>
        <v xml:space="preserve">Equipo de topografía Teodolito electrónico con abertura de anteojo de 42 mm. Aumento del anteojo: 30x.Distancia mínima de enfoque: 1.0 m. Precisión: 5´´. Compensador con rango de trabajo ±3´. </v>
      </c>
      <c r="C44" s="838"/>
      <c r="D44" s="838"/>
      <c r="E44" s="838"/>
      <c r="F44" s="838"/>
      <c r="G44" s="838"/>
      <c r="H44" s="839"/>
      <c r="I44" s="36"/>
      <c r="J44" s="37"/>
      <c r="K44" s="438">
        <f>VLOOKUP(A44,EQUIPOS!A14:D171,4,FALSE)</f>
        <v>18449.322591891952</v>
      </c>
      <c r="L44" s="276"/>
      <c r="M44" s="277">
        <v>0.158</v>
      </c>
      <c r="N44" s="273">
        <f t="shared" si="0"/>
        <v>116767.86450564527</v>
      </c>
    </row>
    <row r="45" spans="1:14">
      <c r="B45" s="844" t="s">
        <v>952</v>
      </c>
      <c r="C45" s="845"/>
      <c r="D45" s="845"/>
      <c r="E45" s="38"/>
      <c r="F45" s="39"/>
      <c r="G45" s="39"/>
      <c r="H45" s="40"/>
      <c r="I45" s="36"/>
      <c r="J45" s="37"/>
      <c r="K45" s="279"/>
      <c r="L45" s="276"/>
      <c r="M45" s="401">
        <v>0.02</v>
      </c>
      <c r="N45" s="344">
        <f>N79*M45</f>
        <v>7707.987993879492</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30403684.667905163</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21199301.26894033</v>
      </c>
      <c r="N52" s="272">
        <f t="shared" ref="N52:N58" si="1">K52*M52</f>
        <v>21199301.26894033</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143716.20073742728</v>
      </c>
      <c r="N53" s="272">
        <f t="shared" si="1"/>
        <v>4311486.022122818</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76011.986153083548</v>
      </c>
      <c r="N54" s="272">
        <f t="shared" si="1"/>
        <v>4560719.1691850126</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61250.88716955694</v>
      </c>
      <c r="N55" s="272">
        <f t="shared" si="1"/>
        <v>735010.64603468333</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2255771.370547907</v>
      </c>
      <c r="N56" s="272">
        <f t="shared" si="1"/>
        <v>4511542.7410958139</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1148234.8579102203</v>
      </c>
      <c r="N57" s="272">
        <f t="shared" si="1"/>
        <v>5741174.2895511016</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24253.58057229111</v>
      </c>
      <c r="N58" s="272">
        <f t="shared" si="1"/>
        <v>1697750.6400603778</v>
      </c>
    </row>
    <row r="59" spans="1:14" ht="15.75" thickBot="1">
      <c r="B59" s="824" t="s">
        <v>953</v>
      </c>
      <c r="C59" s="825"/>
      <c r="D59" s="825"/>
      <c r="E59" s="825"/>
      <c r="F59" s="825"/>
      <c r="G59" s="825"/>
      <c r="H59" s="825"/>
      <c r="I59" s="825"/>
      <c r="J59" s="825"/>
      <c r="K59" s="825"/>
      <c r="L59" s="825"/>
      <c r="M59" s="826"/>
      <c r="N59" s="394">
        <f>SUM(N52:N58)</f>
        <v>42756984.776990138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28">
        <f>VLOOKUP(A64,TRANSPORTE!A5:D117,4,FALSE)</f>
        <v>141219.01551738812</v>
      </c>
      <c r="M64" s="829"/>
      <c r="N64" s="287">
        <f>K64*L64</f>
        <v>7060.9507758694062</v>
      </c>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7060.9507758694062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11"/>
      <c r="C78" s="812"/>
      <c r="D78" s="812"/>
      <c r="E78" s="812"/>
      <c r="F78" s="812"/>
      <c r="G78" s="812"/>
      <c r="H78" s="812"/>
      <c r="I78" s="126"/>
      <c r="J78" s="126"/>
      <c r="K78" s="126"/>
      <c r="L78" s="912"/>
      <c r="M78" s="912"/>
      <c r="N78" s="45"/>
    </row>
    <row r="79" spans="1:15" ht="15.75" thickBot="1">
      <c r="B79" s="830" t="s">
        <v>953</v>
      </c>
      <c r="C79" s="831"/>
      <c r="D79" s="831"/>
      <c r="E79" s="831"/>
      <c r="F79" s="831"/>
      <c r="G79" s="831"/>
      <c r="H79" s="831"/>
      <c r="I79" s="831"/>
      <c r="J79" s="831"/>
      <c r="K79" s="831"/>
      <c r="L79" s="831"/>
      <c r="M79" s="832"/>
      <c r="N79" s="301">
        <f>SUM(N75:N78)</f>
        <v>385399.39969397458</v>
      </c>
    </row>
    <row r="80" spans="1:15" ht="15.75" thickBot="1">
      <c r="B80" s="33"/>
      <c r="C80" s="34"/>
      <c r="D80" s="34"/>
      <c r="E80" s="34"/>
      <c r="F80" s="34"/>
      <c r="G80" s="34"/>
      <c r="H80" s="34"/>
      <c r="I80" s="34"/>
      <c r="J80" s="34"/>
      <c r="K80" s="34"/>
      <c r="L80" s="34"/>
      <c r="M80" s="34"/>
      <c r="N80" s="35"/>
    </row>
    <row r="81" spans="1:14" ht="15.75" thickBot="1">
      <c r="B81" s="824" t="s">
        <v>967</v>
      </c>
      <c r="C81" s="825"/>
      <c r="D81" s="825"/>
      <c r="E81" s="825"/>
      <c r="F81" s="825"/>
      <c r="G81" s="825"/>
      <c r="H81" s="825"/>
      <c r="I81" s="825"/>
      <c r="J81" s="825"/>
      <c r="K81" s="825"/>
      <c r="L81" s="825"/>
      <c r="M81" s="826"/>
      <c r="N81" s="99">
        <f>N47+N59+N70+N79</f>
        <v>73553129.795365155</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5" t="s">
        <v>969</v>
      </c>
      <c r="C85" s="816"/>
      <c r="D85" s="816"/>
      <c r="E85" s="816"/>
      <c r="F85" s="816"/>
      <c r="G85" s="816"/>
      <c r="H85" s="816"/>
      <c r="I85" s="314"/>
      <c r="J85" s="334"/>
      <c r="K85" s="302" t="s">
        <v>970</v>
      </c>
      <c r="L85" s="854" t="s">
        <v>971</v>
      </c>
      <c r="M85" s="855"/>
      <c r="N85" s="303"/>
    </row>
    <row r="86" spans="1:14">
      <c r="B86" s="856" t="s">
        <v>972</v>
      </c>
      <c r="C86" s="857"/>
      <c r="D86" s="857"/>
      <c r="E86" s="857"/>
      <c r="F86" s="857"/>
      <c r="G86" s="857"/>
      <c r="H86" s="857"/>
      <c r="I86" s="87"/>
      <c r="J86" s="88"/>
      <c r="K86" s="304">
        <v>0.2</v>
      </c>
      <c r="L86" s="858">
        <f>N81*K86</f>
        <v>14710625.959073031</v>
      </c>
      <c r="M86" s="859"/>
      <c r="N86" s="51"/>
    </row>
    <row r="87" spans="1:14">
      <c r="B87" s="89" t="s">
        <v>973</v>
      </c>
      <c r="C87" s="90"/>
      <c r="D87" s="90"/>
      <c r="E87" s="90"/>
      <c r="F87" s="90"/>
      <c r="G87" s="90"/>
      <c r="H87" s="90"/>
      <c r="I87" s="87"/>
      <c r="J87" s="88"/>
      <c r="K87" s="304">
        <v>0.05</v>
      </c>
      <c r="L87" s="858">
        <f>N81*K87</f>
        <v>3677656.4897682578</v>
      </c>
      <c r="M87" s="859"/>
      <c r="N87" s="51"/>
    </row>
    <row r="88" spans="1:14" ht="15.75" thickBot="1">
      <c r="B88" s="91" t="s">
        <v>974</v>
      </c>
      <c r="C88" s="92"/>
      <c r="D88" s="92"/>
      <c r="E88" s="92"/>
      <c r="F88" s="92"/>
      <c r="G88" s="92"/>
      <c r="H88" s="92"/>
      <c r="I88" s="93"/>
      <c r="J88" s="94"/>
      <c r="K88" s="305">
        <v>0.05</v>
      </c>
      <c r="L88" s="860">
        <f>N81*K88</f>
        <v>3677656.4897682578</v>
      </c>
      <c r="M88" s="861"/>
      <c r="N88" s="51"/>
    </row>
    <row r="89" spans="1:14" ht="15.75" thickBot="1">
      <c r="B89" s="824" t="s">
        <v>953</v>
      </c>
      <c r="C89" s="825"/>
      <c r="D89" s="825"/>
      <c r="E89" s="825"/>
      <c r="F89" s="825"/>
      <c r="G89" s="825"/>
      <c r="H89" s="825"/>
      <c r="I89" s="825"/>
      <c r="J89" s="825"/>
      <c r="K89" s="825"/>
      <c r="L89" s="825"/>
      <c r="M89" s="826"/>
      <c r="N89" s="52">
        <f>L86+L87+L88</f>
        <v>22065938.938609548</v>
      </c>
    </row>
    <row r="90" spans="1:14" ht="15.75" thickBot="1">
      <c r="B90" s="33"/>
      <c r="C90" s="34"/>
      <c r="D90" s="34"/>
      <c r="E90" s="34"/>
      <c r="F90" s="34"/>
      <c r="G90" s="34"/>
      <c r="H90" s="34"/>
      <c r="I90" s="34"/>
      <c r="J90" s="34"/>
      <c r="K90" s="34"/>
      <c r="L90" s="34"/>
      <c r="M90" s="34"/>
      <c r="N90" s="35"/>
    </row>
    <row r="91" spans="1:14" ht="15.75" thickBot="1">
      <c r="A91" t="s">
        <v>2016</v>
      </c>
      <c r="B91" s="824" t="s">
        <v>975</v>
      </c>
      <c r="C91" s="825"/>
      <c r="D91" s="825"/>
      <c r="E91" s="825"/>
      <c r="F91" s="825"/>
      <c r="G91" s="825"/>
      <c r="H91" s="825"/>
      <c r="I91" s="825"/>
      <c r="J91" s="825"/>
      <c r="K91" s="825"/>
      <c r="L91" s="825"/>
      <c r="M91" s="826"/>
      <c r="N91" s="188">
        <f>N81+N89</f>
        <v>95619068.733974695</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6" t="s">
        <v>2218</v>
      </c>
      <c r="C108" s="967"/>
      <c r="D108" s="967"/>
      <c r="E108" s="967"/>
      <c r="F108" s="967"/>
      <c r="G108" s="967"/>
      <c r="H108" s="967"/>
      <c r="I108" s="967"/>
      <c r="J108" s="967"/>
      <c r="K108" s="967"/>
      <c r="L108" s="967"/>
      <c r="M108" s="967"/>
      <c r="N108" s="968"/>
    </row>
    <row r="109" spans="2:14" ht="15" customHeight="1">
      <c r="B109" s="966"/>
      <c r="C109" s="967"/>
      <c r="D109" s="967"/>
      <c r="E109" s="967"/>
      <c r="F109" s="967"/>
      <c r="G109" s="967"/>
      <c r="H109" s="967"/>
      <c r="I109" s="967"/>
      <c r="J109" s="967"/>
      <c r="K109" s="967"/>
      <c r="L109" s="967"/>
      <c r="M109" s="967"/>
      <c r="N109" s="968"/>
    </row>
    <row r="110" spans="2:14" ht="30" customHeight="1">
      <c r="B110" s="969" t="s">
        <v>2219</v>
      </c>
      <c r="C110" s="970"/>
      <c r="D110" s="970"/>
      <c r="E110" s="970"/>
      <c r="F110" s="970"/>
      <c r="G110" s="970"/>
      <c r="H110" s="970"/>
      <c r="I110" s="970"/>
      <c r="J110" s="970"/>
      <c r="K110" s="970"/>
      <c r="L110" s="970"/>
      <c r="M110" s="970"/>
      <c r="N110" s="971"/>
    </row>
    <row r="111" spans="2:14">
      <c r="B111" s="969"/>
      <c r="C111" s="970"/>
      <c r="D111" s="970"/>
      <c r="E111" s="970"/>
      <c r="F111" s="970"/>
      <c r="G111" s="970"/>
      <c r="H111" s="970"/>
      <c r="I111" s="970"/>
      <c r="J111" s="970"/>
      <c r="K111" s="970"/>
      <c r="L111" s="970"/>
      <c r="M111" s="970"/>
      <c r="N111" s="97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2"/>
      <c r="K121" s="972"/>
      <c r="L121" s="972"/>
      <c r="M121" s="972"/>
      <c r="N121" s="973"/>
    </row>
    <row r="122" spans="2:14" ht="15.75" thickBot="1">
      <c r="B122" s="419" t="s">
        <v>2221</v>
      </c>
      <c r="C122" s="420"/>
      <c r="D122" s="420"/>
      <c r="E122" s="259"/>
      <c r="F122" s="259"/>
      <c r="G122" s="259"/>
      <c r="H122" s="259"/>
      <c r="I122" s="259"/>
      <c r="J122" s="974"/>
      <c r="K122" s="974"/>
      <c r="L122" s="974"/>
      <c r="M122" s="974"/>
      <c r="N122" s="975"/>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140</v>
      </c>
      <c r="B36" s="837" t="str">
        <f>VLOOKUP(A36,EQUIPOS!A6:D154,3,FALSE)</f>
        <v>Camisa para Pilote D=1.20m</v>
      </c>
      <c r="C36" s="838"/>
      <c r="D36" s="838"/>
      <c r="E36" s="838"/>
      <c r="F36" s="838"/>
      <c r="G36" s="838"/>
      <c r="H36" s="839"/>
      <c r="I36" s="267"/>
      <c r="J36" s="268"/>
      <c r="K36" s="269">
        <f>VLOOKUP(A36,EQUIPOS!A6:D163,4,FALSE)</f>
        <v>43894.331042307931</v>
      </c>
      <c r="L36" s="270"/>
      <c r="M36" s="271">
        <v>1</v>
      </c>
      <c r="N36" s="272">
        <f t="shared" ref="N36:N42" si="0">K36/M36</f>
        <v>43894.331042307931</v>
      </c>
    </row>
    <row r="37" spans="1:14">
      <c r="A37" s="113" t="s">
        <v>206</v>
      </c>
      <c r="B37" s="837" t="str">
        <f>VLOOKUP(A37,EQUIPOS!A7:D154,3,FALSE)</f>
        <v>Equipo de Soldadura</v>
      </c>
      <c r="C37" s="838"/>
      <c r="D37" s="838"/>
      <c r="E37" s="838"/>
      <c r="F37" s="838"/>
      <c r="G37" s="838"/>
      <c r="H37" s="839"/>
      <c r="I37" s="421"/>
      <c r="J37" s="422"/>
      <c r="K37" s="269">
        <f>VLOOKUP(A37,EQUIPOS!A7:D164,4,FALSE)</f>
        <v>10372.172861778481</v>
      </c>
      <c r="L37" s="335"/>
      <c r="M37" s="336">
        <v>1</v>
      </c>
      <c r="N37" s="272">
        <f t="shared" si="0"/>
        <v>10372.172861778481</v>
      </c>
    </row>
    <row r="38" spans="1:14">
      <c r="A38" s="113" t="s">
        <v>242</v>
      </c>
      <c r="B38" s="837" t="str">
        <f>VLOOKUP(A38,EQUIPOS!A8:D154,3,FALSE)</f>
        <v>Grúa con torre capacidad 1 ton en la punta.</v>
      </c>
      <c r="C38" s="838"/>
      <c r="D38" s="838"/>
      <c r="E38" s="838"/>
      <c r="F38" s="838"/>
      <c r="G38" s="838"/>
      <c r="H38" s="839"/>
      <c r="I38" s="421"/>
      <c r="J38" s="422"/>
      <c r="K38" s="438">
        <f>VLOOKUP(A38,EQUIPOS!A8:D165,4,FALSE)</f>
        <v>184497.52170391101</v>
      </c>
      <c r="L38" s="335"/>
      <c r="M38" s="336">
        <v>2.5</v>
      </c>
      <c r="N38" s="272">
        <f t="shared" si="0"/>
        <v>73799.008681564403</v>
      </c>
    </row>
    <row r="39" spans="1:14">
      <c r="A39" s="113" t="s">
        <v>267</v>
      </c>
      <c r="B39" s="837" t="str">
        <f>VLOOKUP(A39,EQUIPOS!A9:D154,3,FALSE)</f>
        <v>Motobomba de concreto</v>
      </c>
      <c r="C39" s="838"/>
      <c r="D39" s="838"/>
      <c r="E39" s="838"/>
      <c r="F39" s="838"/>
      <c r="G39" s="838"/>
      <c r="H39" s="839"/>
      <c r="I39" s="421"/>
      <c r="J39" s="422"/>
      <c r="K39" s="438">
        <f>VLOOKUP(A39,EQUIPOS!A9:D166,4,FALSE)</f>
        <v>80858.486947210957</v>
      </c>
      <c r="L39" s="335"/>
      <c r="M39" s="336">
        <v>2.5499800000000001</v>
      </c>
      <c r="N39" s="272">
        <f t="shared" si="0"/>
        <v>31709.459269175033</v>
      </c>
    </row>
    <row r="40" spans="1:14">
      <c r="A40" s="113" t="s">
        <v>277</v>
      </c>
      <c r="B40" s="837" t="str">
        <f>VLOOKUP(A40,EQUIPOS!A10:D154,3,FALSE)</f>
        <v>Pala auxiliar de piloteadora</v>
      </c>
      <c r="C40" s="838"/>
      <c r="D40" s="838"/>
      <c r="E40" s="838"/>
      <c r="F40" s="838"/>
      <c r="G40" s="838"/>
      <c r="H40" s="839"/>
      <c r="I40" s="421"/>
      <c r="J40" s="422"/>
      <c r="K40" s="438">
        <f>VLOOKUP(A40,EQUIPOS!A10:D167,4,FALSE)</f>
        <v>368995.04340782203</v>
      </c>
      <c r="L40" s="335"/>
      <c r="M40" s="336">
        <v>2.5</v>
      </c>
      <c r="N40" s="272">
        <f t="shared" si="0"/>
        <v>147598.01736312881</v>
      </c>
    </row>
    <row r="41" spans="1:14">
      <c r="A41" s="113" t="s">
        <v>282</v>
      </c>
      <c r="B41" s="837" t="str">
        <f>VLOOKUP(A41,EQUIPOS!A6:D154,3,FALSE)</f>
        <v>Piloteadora potencia 250KW, RPM 1800, fuerza elevadora 200KN</v>
      </c>
      <c r="C41" s="838"/>
      <c r="D41" s="838"/>
      <c r="E41" s="838"/>
      <c r="F41" s="838"/>
      <c r="G41" s="838"/>
      <c r="H41" s="839"/>
      <c r="I41" s="421"/>
      <c r="J41" s="422"/>
      <c r="K41" s="438">
        <f>VLOOKUP(A41,EQUIPOS!A6:D154,4,FALSE)</f>
        <v>630658.82485882018</v>
      </c>
      <c r="L41" s="335"/>
      <c r="M41" s="336">
        <v>1</v>
      </c>
      <c r="N41" s="272">
        <f t="shared" si="0"/>
        <v>630658.82485882018</v>
      </c>
    </row>
    <row r="42" spans="1:14">
      <c r="A42" s="113" t="s">
        <v>310</v>
      </c>
      <c r="B42" s="837" t="str">
        <f>VLOOKUP(A42,EQUIPOS!A12:D156,3,FALSE)</f>
        <v>Retroexcavadora A25C</v>
      </c>
      <c r="C42" s="838"/>
      <c r="D42" s="838"/>
      <c r="E42" s="838"/>
      <c r="F42" s="838"/>
      <c r="G42" s="838"/>
      <c r="H42" s="839"/>
      <c r="I42" s="328"/>
      <c r="J42" s="330"/>
      <c r="K42" s="438">
        <f>VLOOKUP(A42,EQUIPOS!A12:D169,4,FALSE)</f>
        <v>168899.15384547209</v>
      </c>
      <c r="L42" s="423"/>
      <c r="M42" s="424">
        <v>2.5</v>
      </c>
      <c r="N42" s="272">
        <f t="shared" si="0"/>
        <v>67559.66153818884</v>
      </c>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N83*M45</f>
        <v>8989.0050753001669</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1014580.4806902638</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9336.0587092917995</v>
      </c>
      <c r="N52" s="272">
        <f>K52*M52</f>
        <v>21986.418260382186</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20508.953376451242</v>
      </c>
      <c r="N53" s="272">
        <f>K53*M53</f>
        <v>2536961.8546233205</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445539.9727953815</v>
      </c>
      <c r="N54" s="272">
        <f>K54*M54</f>
        <v>367422.5901713238</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SUM(N52:N58)</f>
        <v>2926370.8630550262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28">
        <f>VLOOKUP(A64,TRANSPORTE!A5:D117,4,FALSE)</f>
        <v>1310.8700129498243</v>
      </c>
      <c r="M64" s="829"/>
      <c r="N64" s="287">
        <f>K64*L64</f>
        <v>1704.1310168347716</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28">
        <f>VLOOKUP(A65,TRANSPORTE!A6:D117,4,FALSE)</f>
        <v>62.591341127988009</v>
      </c>
      <c r="M65" s="829"/>
      <c r="N65" s="287">
        <f>K65*L65</f>
        <v>3.1295670563994005</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1707.2605838911709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976"/>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127"/>
    </row>
    <row r="83" spans="1:14" ht="15.75" thickBot="1">
      <c r="B83" s="830" t="s">
        <v>953</v>
      </c>
      <c r="C83" s="831"/>
      <c r="D83" s="831"/>
      <c r="E83" s="831"/>
      <c r="F83" s="831"/>
      <c r="G83" s="831"/>
      <c r="H83" s="831"/>
      <c r="I83" s="831"/>
      <c r="J83" s="831"/>
      <c r="K83" s="831"/>
      <c r="L83" s="831"/>
      <c r="M83" s="832"/>
      <c r="N83" s="460">
        <f>SUM(N76:N82)</f>
        <v>89890.050753001662</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N47+N59+N70+N83</f>
        <v>4032548.6550821825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806509.73101643659</v>
      </c>
      <c r="M90" s="859"/>
      <c r="N90" s="51"/>
    </row>
    <row r="91" spans="1:14">
      <c r="B91" s="89" t="s">
        <v>973</v>
      </c>
      <c r="C91" s="90"/>
      <c r="D91" s="90"/>
      <c r="E91" s="90"/>
      <c r="F91" s="90"/>
      <c r="G91" s="90"/>
      <c r="H91" s="90"/>
      <c r="I91" s="87"/>
      <c r="J91" s="88"/>
      <c r="K91" s="304">
        <v>0.05</v>
      </c>
      <c r="L91" s="858">
        <f>N85*K91</f>
        <v>201627.43275410915</v>
      </c>
      <c r="M91" s="859"/>
      <c r="N91" s="51"/>
    </row>
    <row r="92" spans="1:14" ht="15.75" thickBot="1">
      <c r="B92" s="91" t="s">
        <v>974</v>
      </c>
      <c r="C92" s="92"/>
      <c r="D92" s="92"/>
      <c r="E92" s="92"/>
      <c r="F92" s="92"/>
      <c r="G92" s="92"/>
      <c r="H92" s="92"/>
      <c r="I92" s="93"/>
      <c r="J92" s="94"/>
      <c r="K92" s="305">
        <v>0.05</v>
      </c>
      <c r="L92" s="860">
        <f>N85*K92</f>
        <v>201627.43275410915</v>
      </c>
      <c r="M92" s="861"/>
      <c r="N92" s="51"/>
    </row>
    <row r="93" spans="1:14" ht="15.75" thickBot="1">
      <c r="B93" s="824" t="s">
        <v>953</v>
      </c>
      <c r="C93" s="825"/>
      <c r="D93" s="825"/>
      <c r="E93" s="825"/>
      <c r="F93" s="825"/>
      <c r="G93" s="825"/>
      <c r="H93" s="825"/>
      <c r="I93" s="825"/>
      <c r="J93" s="825"/>
      <c r="K93" s="825"/>
      <c r="L93" s="825"/>
      <c r="M93" s="826"/>
      <c r="N93" s="52">
        <f>L90+L91+L92</f>
        <v>1209764.5965246549</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5242313.2516068369</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182</v>
      </c>
      <c r="B36" s="837" t="str">
        <f>VLOOKUP(A36,EQUIPOS!A6:D154,3,FALSE)</f>
        <v xml:space="preserve">Compresor para penetrar roca
</v>
      </c>
      <c r="C36" s="838"/>
      <c r="D36" s="838"/>
      <c r="E36" s="838"/>
      <c r="F36" s="838"/>
      <c r="G36" s="838"/>
      <c r="H36" s="839"/>
      <c r="I36" s="267"/>
      <c r="J36" s="268"/>
      <c r="K36" s="269">
        <f>VLOOKUP(A36,EQUIPOS!A6:D163,4,FALSE)</f>
        <v>88091.514926510834</v>
      </c>
      <c r="L36" s="270"/>
      <c r="M36" s="271">
        <v>0.125</v>
      </c>
      <c r="N36" s="272">
        <f>K36/M36</f>
        <v>704732.11941208667</v>
      </c>
    </row>
    <row r="37" spans="1:14">
      <c r="A37" s="113" t="s">
        <v>242</v>
      </c>
      <c r="B37" s="837" t="str">
        <f>VLOOKUP(A37,EQUIPOS!A7:D154,3,FALSE)</f>
        <v>Grúa con torre capacidad 1 ton en la punta.</v>
      </c>
      <c r="C37" s="838"/>
      <c r="D37" s="838"/>
      <c r="E37" s="838"/>
      <c r="F37" s="838"/>
      <c r="G37" s="838"/>
      <c r="H37" s="839"/>
      <c r="I37" s="421"/>
      <c r="J37" s="422"/>
      <c r="K37" s="269">
        <f>VLOOKUP(A37,EQUIPOS!A7:D164,4,FALSE)</f>
        <v>184497.52170391101</v>
      </c>
      <c r="L37" s="335"/>
      <c r="M37" s="336">
        <v>2.5</v>
      </c>
      <c r="N37" s="272">
        <f>K37/M37</f>
        <v>73799.008681564403</v>
      </c>
    </row>
    <row r="38" spans="1:14">
      <c r="A38" s="113" t="s">
        <v>267</v>
      </c>
      <c r="B38" s="837" t="str">
        <f>VLOOKUP(A38,EQUIPOS!A8:D154,3,FALSE)</f>
        <v>Motobomba de concreto</v>
      </c>
      <c r="C38" s="838"/>
      <c r="D38" s="838"/>
      <c r="E38" s="838"/>
      <c r="F38" s="838"/>
      <c r="G38" s="838"/>
      <c r="H38" s="839"/>
      <c r="I38" s="421"/>
      <c r="J38" s="422"/>
      <c r="K38" s="438">
        <f>VLOOKUP(A38,EQUIPOS!A8:D165,4,FALSE)</f>
        <v>80858.486947210957</v>
      </c>
      <c r="L38" s="335"/>
      <c r="M38" s="336">
        <v>0.65</v>
      </c>
      <c r="N38" s="272">
        <f>K38/M38</f>
        <v>124397.67222647839</v>
      </c>
    </row>
    <row r="39" spans="1:14">
      <c r="A39" s="113" t="s">
        <v>310</v>
      </c>
      <c r="B39" s="837" t="str">
        <f>VLOOKUP(A39,EQUIPOS!A9:D154,3,FALSE)</f>
        <v>Retroexcavadora A25C</v>
      </c>
      <c r="C39" s="838"/>
      <c r="D39" s="838"/>
      <c r="E39" s="838"/>
      <c r="F39" s="838"/>
      <c r="G39" s="838"/>
      <c r="H39" s="839"/>
      <c r="I39" s="421"/>
      <c r="J39" s="422"/>
      <c r="K39" s="438">
        <f>VLOOKUP(A39,EQUIPOS!A9:D166,4,FALSE)</f>
        <v>168899.15384547209</v>
      </c>
      <c r="L39" s="335"/>
      <c r="M39" s="336">
        <v>0.65</v>
      </c>
      <c r="N39" s="272">
        <f>K39/M39</f>
        <v>259844.85206995704</v>
      </c>
    </row>
    <row r="40" spans="1:14">
      <c r="A40" s="113"/>
      <c r="B40" s="837"/>
      <c r="C40" s="838"/>
      <c r="D40" s="838"/>
      <c r="E40" s="838"/>
      <c r="F40" s="838"/>
      <c r="G40" s="838"/>
      <c r="H40" s="839"/>
      <c r="I40" s="421"/>
      <c r="J40" s="422"/>
      <c r="K40" s="438"/>
      <c r="L40" s="335"/>
      <c r="M40" s="336"/>
      <c r="N40" s="272"/>
    </row>
    <row r="41" spans="1:14">
      <c r="A41" s="113"/>
      <c r="B41" s="837"/>
      <c r="C41" s="838"/>
      <c r="D41" s="838"/>
      <c r="E41" s="838"/>
      <c r="F41" s="838"/>
      <c r="G41" s="838"/>
      <c r="H41" s="839"/>
      <c r="I41" s="421"/>
      <c r="J41" s="422"/>
      <c r="K41" s="438"/>
      <c r="L41" s="335"/>
      <c r="M41" s="336"/>
      <c r="N41" s="272"/>
    </row>
    <row r="42" spans="1:14">
      <c r="A42" s="113"/>
      <c r="B42" s="837"/>
      <c r="C42" s="838"/>
      <c r="D42" s="838"/>
      <c r="E42" s="838"/>
      <c r="F42" s="838"/>
      <c r="G42" s="838"/>
      <c r="H42" s="839"/>
      <c r="I42" s="328"/>
      <c r="J42" s="330"/>
      <c r="K42" s="438"/>
      <c r="L42" s="423"/>
      <c r="M42" s="424"/>
      <c r="N42" s="272"/>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N87*M45</f>
        <v>46742.82639156087</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1209516.4787816473</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20508.953376451242</v>
      </c>
      <c r="N52" s="272">
        <f>K52*M52</f>
        <v>3653225.0706575811</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445539.9727953815</v>
      </c>
      <c r="N53" s="272">
        <f t="shared" ref="N53:N59" si="0">K53*M53</f>
        <v>529088.52984670631</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6256.6419106063349</v>
      </c>
      <c r="N54" s="272">
        <f t="shared" si="0"/>
        <v>1876.9925731819003</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1593.914615208022</v>
      </c>
      <c r="N55" s="272">
        <f t="shared" si="0"/>
        <v>4781.7438456240661</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9297.3813580700953</v>
      </c>
      <c r="N56" s="272">
        <f t="shared" si="0"/>
        <v>2324.3453395175238</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1248.3166826245611</v>
      </c>
      <c r="N57" s="272">
        <f t="shared" si="0"/>
        <v>1248.3166826245611</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950.27975555989303</v>
      </c>
      <c r="N58" s="272">
        <f t="shared" si="0"/>
        <v>950.27975555989303</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7999.0611813541091</v>
      </c>
      <c r="N59" s="272">
        <f t="shared" si="0"/>
        <v>3663.5700210601822</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4" t="s">
        <v>953</v>
      </c>
      <c r="C63" s="825"/>
      <c r="D63" s="825"/>
      <c r="E63" s="825"/>
      <c r="F63" s="825"/>
      <c r="G63" s="825"/>
      <c r="H63" s="825"/>
      <c r="I63" s="825"/>
      <c r="J63" s="825"/>
      <c r="K63" s="825"/>
      <c r="L63" s="825"/>
      <c r="M63" s="826"/>
      <c r="N63" s="394">
        <f>SUM(N52:N62)</f>
        <v>4197158.8487218553</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7" t="s">
        <v>961</v>
      </c>
      <c r="M67" s="800"/>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28">
        <f>VLOOKUP(A68,TRANSPORTE!A5:D117,4,FALSE)</f>
        <v>1310.8700129498243</v>
      </c>
      <c r="M68" s="829"/>
      <c r="N68" s="287">
        <f>K68*L68</f>
        <v>1704.1310168347716</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28">
        <f>VLOOKUP(A69,TRANSPORTE!A6:D117,4,FALSE)</f>
        <v>62.591341127988009</v>
      </c>
      <c r="M69" s="829"/>
      <c r="N69" s="287">
        <f>K69*L69</f>
        <v>3.1295670563994005</v>
      </c>
    </row>
    <row r="70" spans="1:15">
      <c r="B70" s="46"/>
      <c r="C70" s="47"/>
      <c r="D70" s="47"/>
      <c r="E70" s="47"/>
      <c r="F70" s="47"/>
      <c r="G70" s="47"/>
      <c r="H70" s="311"/>
      <c r="I70" s="279"/>
      <c r="J70" s="286"/>
      <c r="K70" s="279"/>
      <c r="L70" s="828"/>
      <c r="M70" s="829"/>
      <c r="N70" s="287"/>
    </row>
    <row r="71" spans="1:15">
      <c r="B71" s="46"/>
      <c r="C71" s="47"/>
      <c r="D71" s="47"/>
      <c r="E71" s="47"/>
      <c r="F71" s="47"/>
      <c r="G71" s="47"/>
      <c r="H71" s="311"/>
      <c r="I71" s="279"/>
      <c r="J71" s="286"/>
      <c r="K71" s="279"/>
      <c r="L71" s="828"/>
      <c r="M71" s="829"/>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3"/>
      <c r="M73" s="814"/>
      <c r="N73" s="127"/>
    </row>
    <row r="74" spans="1:15" ht="15.75" thickBot="1">
      <c r="B74" s="830" t="s">
        <v>953</v>
      </c>
      <c r="C74" s="831"/>
      <c r="D74" s="831"/>
      <c r="E74" s="831"/>
      <c r="F74" s="831"/>
      <c r="G74" s="831"/>
      <c r="H74" s="831"/>
      <c r="I74" s="831"/>
      <c r="J74" s="831"/>
      <c r="K74" s="831"/>
      <c r="L74" s="831"/>
      <c r="M74" s="832"/>
      <c r="N74" s="104">
        <f>N68+N69+N70+N71+N72</f>
        <v>1707.2605838911709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0" t="s">
        <v>963</v>
      </c>
      <c r="C78" s="851"/>
      <c r="D78" s="851"/>
      <c r="E78" s="851"/>
      <c r="F78" s="851"/>
      <c r="G78" s="851"/>
      <c r="H78" s="851"/>
      <c r="I78" s="73" t="s">
        <v>964</v>
      </c>
      <c r="J78" s="75" t="s">
        <v>1410</v>
      </c>
      <c r="K78" s="74" t="s">
        <v>966</v>
      </c>
      <c r="L78" s="852" t="s">
        <v>950</v>
      </c>
      <c r="M78" s="976"/>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1"/>
      <c r="C86" s="812"/>
      <c r="D86" s="812"/>
      <c r="E86" s="812"/>
      <c r="F86" s="812"/>
      <c r="G86" s="812"/>
      <c r="H86" s="812"/>
      <c r="I86" s="126"/>
      <c r="J86" s="126"/>
      <c r="K86" s="126"/>
      <c r="L86" s="912"/>
      <c r="M86" s="912"/>
      <c r="N86" s="45"/>
    </row>
    <row r="87" spans="1:14" ht="15.75" thickBot="1">
      <c r="B87" s="830" t="s">
        <v>953</v>
      </c>
      <c r="C87" s="831"/>
      <c r="D87" s="831"/>
      <c r="E87" s="831"/>
      <c r="F87" s="831"/>
      <c r="G87" s="831"/>
      <c r="H87" s="831"/>
      <c r="I87" s="831"/>
      <c r="J87" s="831"/>
      <c r="K87" s="831"/>
      <c r="L87" s="831"/>
      <c r="M87" s="832"/>
      <c r="N87" s="301">
        <f>SUM(N80:N86)</f>
        <v>467428.26391560864</v>
      </c>
    </row>
    <row r="88" spans="1:14" ht="15.75" thickBot="1">
      <c r="B88" s="33"/>
      <c r="C88" s="34"/>
      <c r="D88" s="34"/>
      <c r="E88" s="34"/>
      <c r="F88" s="34"/>
      <c r="G88" s="34"/>
      <c r="H88" s="34"/>
      <c r="I88" s="34"/>
      <c r="J88" s="34"/>
      <c r="K88" s="34"/>
      <c r="L88" s="34"/>
      <c r="M88" s="34"/>
      <c r="N88" s="35"/>
    </row>
    <row r="89" spans="1:14" ht="15.75" thickBot="1">
      <c r="B89" s="824" t="s">
        <v>967</v>
      </c>
      <c r="C89" s="825"/>
      <c r="D89" s="825"/>
      <c r="E89" s="825"/>
      <c r="F89" s="825"/>
      <c r="G89" s="825"/>
      <c r="H89" s="825"/>
      <c r="I89" s="825"/>
      <c r="J89" s="825"/>
      <c r="K89" s="825"/>
      <c r="L89" s="825"/>
      <c r="M89" s="826"/>
      <c r="N89" s="99">
        <f>N47+N63+N74+N87</f>
        <v>5875810.8520030025</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5" t="s">
        <v>969</v>
      </c>
      <c r="C93" s="816"/>
      <c r="D93" s="816"/>
      <c r="E93" s="816"/>
      <c r="F93" s="816"/>
      <c r="G93" s="816"/>
      <c r="H93" s="816"/>
      <c r="I93" s="314"/>
      <c r="J93" s="334"/>
      <c r="K93" s="302" t="s">
        <v>970</v>
      </c>
      <c r="L93" s="854" t="s">
        <v>971</v>
      </c>
      <c r="M93" s="855"/>
      <c r="N93" s="303"/>
    </row>
    <row r="94" spans="1:14">
      <c r="B94" s="856" t="s">
        <v>972</v>
      </c>
      <c r="C94" s="857"/>
      <c r="D94" s="857"/>
      <c r="E94" s="857"/>
      <c r="F94" s="857"/>
      <c r="G94" s="857"/>
      <c r="H94" s="857"/>
      <c r="I94" s="87"/>
      <c r="J94" s="88"/>
      <c r="K94" s="304">
        <v>0.2</v>
      </c>
      <c r="L94" s="858">
        <f>N89*K94</f>
        <v>1175162.1704006006</v>
      </c>
      <c r="M94" s="859"/>
      <c r="N94" s="51"/>
    </row>
    <row r="95" spans="1:14">
      <c r="B95" s="89" t="s">
        <v>973</v>
      </c>
      <c r="C95" s="90"/>
      <c r="D95" s="90"/>
      <c r="E95" s="90"/>
      <c r="F95" s="90"/>
      <c r="G95" s="90"/>
      <c r="H95" s="90"/>
      <c r="I95" s="87"/>
      <c r="J95" s="88"/>
      <c r="K95" s="304">
        <v>0.05</v>
      </c>
      <c r="L95" s="858">
        <f>N89*K95</f>
        <v>293790.54260015016</v>
      </c>
      <c r="M95" s="859"/>
      <c r="N95" s="51"/>
    </row>
    <row r="96" spans="1:14" ht="15.75" thickBot="1">
      <c r="B96" s="91" t="s">
        <v>974</v>
      </c>
      <c r="C96" s="92"/>
      <c r="D96" s="92"/>
      <c r="E96" s="92"/>
      <c r="F96" s="92"/>
      <c r="G96" s="92"/>
      <c r="H96" s="92"/>
      <c r="I96" s="93"/>
      <c r="J96" s="94"/>
      <c r="K96" s="305">
        <v>0.05</v>
      </c>
      <c r="L96" s="860">
        <f>N89*K96</f>
        <v>293790.54260015016</v>
      </c>
      <c r="M96" s="861"/>
      <c r="N96" s="51"/>
    </row>
    <row r="97" spans="1:14" ht="15.75" thickBot="1">
      <c r="B97" s="824" t="s">
        <v>953</v>
      </c>
      <c r="C97" s="825"/>
      <c r="D97" s="825"/>
      <c r="E97" s="825"/>
      <c r="F97" s="825"/>
      <c r="G97" s="825"/>
      <c r="H97" s="825"/>
      <c r="I97" s="825"/>
      <c r="J97" s="825"/>
      <c r="K97" s="825"/>
      <c r="L97" s="825"/>
      <c r="M97" s="826"/>
      <c r="N97" s="52">
        <f>L94+L95+L96</f>
        <v>1762743.2556009011</v>
      </c>
    </row>
    <row r="98" spans="1:14" ht="15.75" thickBot="1">
      <c r="B98" s="33"/>
      <c r="C98" s="34"/>
      <c r="D98" s="34"/>
      <c r="E98" s="34"/>
      <c r="F98" s="34"/>
      <c r="G98" s="34"/>
      <c r="H98" s="34"/>
      <c r="I98" s="34"/>
      <c r="J98" s="34"/>
      <c r="K98" s="34"/>
      <c r="L98" s="34"/>
      <c r="M98" s="34"/>
      <c r="N98" s="35"/>
    </row>
    <row r="99" spans="1:14" ht="15.75" thickBot="1">
      <c r="A99" t="s">
        <v>2016</v>
      </c>
      <c r="B99" s="824" t="s">
        <v>975</v>
      </c>
      <c r="C99" s="825"/>
      <c r="D99" s="825"/>
      <c r="E99" s="825"/>
      <c r="F99" s="825"/>
      <c r="G99" s="825"/>
      <c r="H99" s="825"/>
      <c r="I99" s="825"/>
      <c r="J99" s="825"/>
      <c r="K99" s="825"/>
      <c r="L99" s="825"/>
      <c r="M99" s="826"/>
      <c r="N99" s="188">
        <f>N89+N97</f>
        <v>7638554.1076039039</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6" t="s">
        <v>2218</v>
      </c>
      <c r="C116" s="967"/>
      <c r="D116" s="967"/>
      <c r="E116" s="967"/>
      <c r="F116" s="967"/>
      <c r="G116" s="967"/>
      <c r="H116" s="967"/>
      <c r="I116" s="967"/>
      <c r="J116" s="967"/>
      <c r="K116" s="967"/>
      <c r="L116" s="967"/>
      <c r="M116" s="967"/>
      <c r="N116" s="968"/>
    </row>
    <row r="117" spans="2:14" ht="15" customHeight="1">
      <c r="B117" s="966"/>
      <c r="C117" s="967"/>
      <c r="D117" s="967"/>
      <c r="E117" s="967"/>
      <c r="F117" s="967"/>
      <c r="G117" s="967"/>
      <c r="H117" s="967"/>
      <c r="I117" s="967"/>
      <c r="J117" s="967"/>
      <c r="K117" s="967"/>
      <c r="L117" s="967"/>
      <c r="M117" s="967"/>
      <c r="N117" s="968"/>
    </row>
    <row r="118" spans="2:14" ht="30" customHeight="1">
      <c r="B118" s="969" t="s">
        <v>2219</v>
      </c>
      <c r="C118" s="970"/>
      <c r="D118" s="970"/>
      <c r="E118" s="970"/>
      <c r="F118" s="970"/>
      <c r="G118" s="970"/>
      <c r="H118" s="970"/>
      <c r="I118" s="970"/>
      <c r="J118" s="970"/>
      <c r="K118" s="970"/>
      <c r="L118" s="970"/>
      <c r="M118" s="970"/>
      <c r="N118" s="971"/>
    </row>
    <row r="119" spans="2:14">
      <c r="B119" s="969"/>
      <c r="C119" s="970"/>
      <c r="D119" s="970"/>
      <c r="E119" s="970"/>
      <c r="F119" s="970"/>
      <c r="G119" s="970"/>
      <c r="H119" s="970"/>
      <c r="I119" s="970"/>
      <c r="J119" s="970"/>
      <c r="K119" s="970"/>
      <c r="L119" s="970"/>
      <c r="M119" s="970"/>
      <c r="N119" s="97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2"/>
      <c r="K129" s="972"/>
      <c r="L129" s="972"/>
      <c r="M129" s="972"/>
      <c r="N129" s="973"/>
    </row>
    <row r="130" spans="2:14" ht="15.75" thickBot="1">
      <c r="B130" s="419" t="s">
        <v>2221</v>
      </c>
      <c r="C130" s="420"/>
      <c r="D130" s="420"/>
      <c r="E130" s="259"/>
      <c r="F130" s="259"/>
      <c r="G130" s="259"/>
      <c r="H130" s="259"/>
      <c r="I130" s="259"/>
      <c r="J130" s="974"/>
      <c r="K130" s="974"/>
      <c r="L130" s="974"/>
      <c r="M130" s="974"/>
      <c r="N130"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3"/>
      <c r="C1" s="925"/>
      <c r="D1" s="926"/>
      <c r="E1" s="926"/>
      <c r="F1" s="926"/>
      <c r="G1" s="926"/>
      <c r="H1" s="926"/>
      <c r="I1" s="926"/>
      <c r="J1" s="927"/>
      <c r="K1" s="928" t="s">
        <v>933</v>
      </c>
      <c r="L1" s="930" t="s">
        <v>2198</v>
      </c>
      <c r="M1" s="931"/>
      <c r="N1" s="932"/>
    </row>
    <row r="2" spans="2:14" ht="40.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2"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110699.15739009528</v>
      </c>
      <c r="L36" s="270"/>
      <c r="M36" s="271">
        <v>0.16</v>
      </c>
      <c r="N36" s="272">
        <f>K36/M36</f>
        <v>691869.73368809547</v>
      </c>
    </row>
    <row r="37" spans="1:14">
      <c r="A37" s="113" t="s">
        <v>261</v>
      </c>
      <c r="B37" s="837" t="str">
        <f>VLOOKUP(A37,EQUIPOS!A7:D154,3,FALSE)</f>
        <v xml:space="preserve">Motobomba 3 PULGADAS (incluye operario)
</v>
      </c>
      <c r="C37" s="838"/>
      <c r="D37" s="838"/>
      <c r="E37" s="838"/>
      <c r="F37" s="838"/>
      <c r="G37" s="838"/>
      <c r="H37" s="839"/>
      <c r="I37" s="421"/>
      <c r="J37" s="422"/>
      <c r="K37" s="269">
        <f>VLOOKUP(A37,EQUIPOS!A7:D164,4,FALSE)</f>
        <v>7931.6971418345283</v>
      </c>
      <c r="L37" s="335"/>
      <c r="M37" s="336">
        <v>0.16</v>
      </c>
      <c r="N37" s="272">
        <f>K37/M37</f>
        <v>49573.107136465798</v>
      </c>
    </row>
    <row r="38" spans="1:14">
      <c r="A38" s="113"/>
      <c r="B38" s="837"/>
      <c r="C38" s="838"/>
      <c r="D38" s="838"/>
      <c r="E38" s="838"/>
      <c r="F38" s="838"/>
      <c r="G38" s="838"/>
      <c r="H38" s="839"/>
      <c r="I38" s="421"/>
      <c r="J38" s="422"/>
      <c r="K38" s="438"/>
      <c r="L38" s="335"/>
      <c r="M38" s="336"/>
      <c r="N38" s="272"/>
    </row>
    <row r="39" spans="1:14">
      <c r="A39" s="113"/>
      <c r="B39" s="837"/>
      <c r="C39" s="838"/>
      <c r="D39" s="838"/>
      <c r="E39" s="838"/>
      <c r="F39" s="838"/>
      <c r="G39" s="838"/>
      <c r="H39" s="839"/>
      <c r="I39" s="421"/>
      <c r="J39" s="422"/>
      <c r="K39" s="438"/>
      <c r="L39" s="335"/>
      <c r="M39" s="336"/>
      <c r="N39" s="272"/>
    </row>
    <row r="40" spans="1:14">
      <c r="A40" s="113"/>
      <c r="B40" s="837"/>
      <c r="C40" s="838"/>
      <c r="D40" s="838"/>
      <c r="E40" s="838"/>
      <c r="F40" s="838"/>
      <c r="G40" s="838"/>
      <c r="H40" s="839"/>
      <c r="I40" s="328"/>
      <c r="J40" s="330"/>
      <c r="K40" s="438"/>
      <c r="L40" s="423"/>
      <c r="M40" s="424"/>
      <c r="N40" s="272"/>
    </row>
    <row r="41" spans="1:14">
      <c r="B41" s="837"/>
      <c r="C41" s="838"/>
      <c r="D41" s="838"/>
      <c r="E41" s="838"/>
      <c r="F41" s="838"/>
      <c r="G41" s="838"/>
      <c r="H41" s="839"/>
      <c r="I41" s="36"/>
      <c r="J41" s="37"/>
      <c r="K41" s="438"/>
      <c r="L41" s="276"/>
      <c r="M41" s="277"/>
      <c r="N41" s="272"/>
    </row>
    <row r="42" spans="1:14">
      <c r="B42" s="320"/>
      <c r="C42" s="321"/>
      <c r="D42" s="321"/>
      <c r="E42" s="321"/>
      <c r="F42" s="323"/>
      <c r="G42" s="323"/>
      <c r="H42" s="125"/>
      <c r="I42" s="36"/>
      <c r="J42" s="37"/>
      <c r="K42" s="438"/>
      <c r="L42" s="276"/>
      <c r="M42" s="277"/>
      <c r="N42" s="273"/>
    </row>
    <row r="43" spans="1:14">
      <c r="B43" s="844" t="s">
        <v>952</v>
      </c>
      <c r="C43" s="845"/>
      <c r="D43" s="845"/>
      <c r="E43" s="38"/>
      <c r="F43" s="39"/>
      <c r="G43" s="39"/>
      <c r="H43" s="40"/>
      <c r="I43" s="36"/>
      <c r="J43" s="37"/>
      <c r="K43" s="279"/>
      <c r="L43" s="276"/>
      <c r="M43" s="401">
        <v>0.05</v>
      </c>
      <c r="N43" s="344">
        <f>N77*M43</f>
        <v>12625.400141187813</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754068.24096574914</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9297.3813580700953</v>
      </c>
      <c r="N50" s="272">
        <f>K50*M50</f>
        <v>1859.4762716140192</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1248.3166826245611</v>
      </c>
      <c r="N51" s="272">
        <f>K51*M51</f>
        <v>1248.3166826245611</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950.27975555989303</v>
      </c>
      <c r="N52" s="272">
        <f>K52*M52</f>
        <v>475.13987777994652</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4278.5156143961094</v>
      </c>
      <c r="N53" s="272">
        <f>K53*M53</f>
        <v>641777.34215941641</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509473.14670865954</v>
      </c>
      <c r="N54" s="272">
        <f>K54*M54</f>
        <v>509473.14670865954</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1154833.4217000944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28">
        <f>VLOOKUP(A63,TRANSPORTE!A5:D117,4,FALSE)</f>
        <v>1310.8700129498243</v>
      </c>
      <c r="M63" s="829"/>
      <c r="N63" s="287">
        <f>K63*L63</f>
        <v>1310.8700129498243</v>
      </c>
    </row>
    <row r="64" spans="1:14">
      <c r="B64" s="46"/>
      <c r="C64" s="47"/>
      <c r="D64" s="47"/>
      <c r="E64" s="47"/>
      <c r="F64" s="47"/>
      <c r="G64" s="4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1310.8700129498243</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SUM(N73:N76)</f>
        <v>252508.00282375625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N45+N58+N68+N77</f>
        <v>2162720.5355025497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432544.10710050998</v>
      </c>
      <c r="M84" s="859"/>
      <c r="N84" s="51"/>
    </row>
    <row r="85" spans="1:14">
      <c r="B85" s="89" t="s">
        <v>973</v>
      </c>
      <c r="C85" s="90"/>
      <c r="D85" s="90"/>
      <c r="E85" s="90"/>
      <c r="F85" s="90"/>
      <c r="G85" s="90"/>
      <c r="H85" s="90"/>
      <c r="I85" s="87"/>
      <c r="J85" s="88"/>
      <c r="K85" s="304">
        <v>0.05</v>
      </c>
      <c r="L85" s="858">
        <f>N79*K85</f>
        <v>108136.0267751275</v>
      </c>
      <c r="M85" s="859"/>
      <c r="N85" s="51"/>
    </row>
    <row r="86" spans="1:14" ht="15.75" thickBot="1">
      <c r="B86" s="91" t="s">
        <v>974</v>
      </c>
      <c r="C86" s="92"/>
      <c r="D86" s="92"/>
      <c r="E86" s="92"/>
      <c r="F86" s="92"/>
      <c r="G86" s="92"/>
      <c r="H86" s="92"/>
      <c r="I86" s="93"/>
      <c r="J86" s="94"/>
      <c r="K86" s="305">
        <v>0.05</v>
      </c>
      <c r="L86" s="860">
        <f>N79*K86</f>
        <v>108136.0267751275</v>
      </c>
      <c r="M86" s="861"/>
      <c r="N86" s="51"/>
    </row>
    <row r="87" spans="1:14" ht="15.75" thickBot="1">
      <c r="B87" s="824" t="s">
        <v>953</v>
      </c>
      <c r="C87" s="825"/>
      <c r="D87" s="825"/>
      <c r="E87" s="825"/>
      <c r="F87" s="825"/>
      <c r="G87" s="825"/>
      <c r="H87" s="825"/>
      <c r="I87" s="825"/>
      <c r="J87" s="825"/>
      <c r="K87" s="825"/>
      <c r="L87" s="825"/>
      <c r="M87" s="826"/>
      <c r="N87" s="52">
        <f>L84+L85+L86</f>
        <v>648816.16065076494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2811536.6961533148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56" zoomScale="75" zoomScaleNormal="75" workbookViewId="0">
      <selection activeCell="H75" sqref="H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3"/>
      <c r="C1" s="925"/>
      <c r="D1" s="926"/>
      <c r="E1" s="926"/>
      <c r="F1" s="926"/>
      <c r="G1" s="926"/>
      <c r="H1" s="926"/>
      <c r="I1" s="926"/>
      <c r="J1" s="927"/>
      <c r="K1" s="928" t="s">
        <v>933</v>
      </c>
      <c r="L1" s="930" t="s">
        <v>2198</v>
      </c>
      <c r="M1" s="931"/>
      <c r="N1" s="932"/>
    </row>
    <row r="2" spans="2:14" ht="38.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452"/>
      <c r="L30" s="835" t="s">
        <v>945</v>
      </c>
      <c r="M30" s="836"/>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121</v>
      </c>
      <c r="B36" s="837" t="str">
        <f>VLOOKUP(A36,EQUIPOS!A6:D154,3,FALSE)</f>
        <v>Bomba eléctrica para accionar la celda</v>
      </c>
      <c r="C36" s="838"/>
      <c r="D36" s="838"/>
      <c r="E36" s="838"/>
      <c r="F36" s="838"/>
      <c r="G36" s="838"/>
      <c r="H36" s="839"/>
      <c r="I36" s="267"/>
      <c r="J36" s="268"/>
      <c r="K36" s="269">
        <f>VLOOKUP(A36,EQUIPOS!A6:D163,4,FALSE)</f>
        <v>71694.50361426876</v>
      </c>
      <c r="L36" s="270"/>
      <c r="M36" s="271">
        <v>0.01</v>
      </c>
      <c r="N36" s="272">
        <f t="shared" ref="N36:N41" si="0">K36/M36</f>
        <v>7169450.3614268759</v>
      </c>
    </row>
    <row r="37" spans="1:14">
      <c r="A37" s="113" t="s">
        <v>192</v>
      </c>
      <c r="B37" s="837" t="str">
        <f>VLOOKUP(A37,EQUIPOS!A7:D154,3,FALSE)</f>
        <v>Equipo de acarreo interno</v>
      </c>
      <c r="C37" s="838"/>
      <c r="D37" s="838"/>
      <c r="E37" s="838"/>
      <c r="F37" s="838"/>
      <c r="G37" s="838"/>
      <c r="H37" s="839"/>
      <c r="I37" s="421"/>
      <c r="J37" s="422"/>
      <c r="K37" s="269">
        <f>VLOOKUP(A37,EQUIPOS!A7:D164,4,FALSE)</f>
        <v>41136.43707781766</v>
      </c>
      <c r="L37" s="335"/>
      <c r="M37" s="336">
        <v>0.05</v>
      </c>
      <c r="N37" s="272">
        <f t="shared" si="0"/>
        <v>822728.74155635317</v>
      </c>
    </row>
    <row r="38" spans="1:14">
      <c r="A38" s="113" t="s">
        <v>217</v>
      </c>
      <c r="B38" s="837" t="str">
        <f>VLOOKUP(A38,EQUIPOS!A8:D154,3,FALSE)</f>
        <v>Equipo de soldadura y de acetileno (incluye soldadura)</v>
      </c>
      <c r="C38" s="838"/>
      <c r="D38" s="838"/>
      <c r="E38" s="838"/>
      <c r="F38" s="838"/>
      <c r="G38" s="838"/>
      <c r="H38" s="839"/>
      <c r="I38" s="421"/>
      <c r="J38" s="422"/>
      <c r="K38" s="269">
        <f>VLOOKUP(A38,EQUIPOS!A8:D165,4,FALSE)</f>
        <v>32362.296232846627</v>
      </c>
      <c r="L38" s="335"/>
      <c r="M38" s="336">
        <v>0.01</v>
      </c>
      <c r="N38" s="272">
        <f t="shared" si="0"/>
        <v>3236229.6232846626</v>
      </c>
    </row>
    <row r="39" spans="1:14">
      <c r="A39" s="113" t="s">
        <v>242</v>
      </c>
      <c r="B39" s="837" t="str">
        <f>VLOOKUP(A39,EQUIPOS!A9:D154,3,FALSE)</f>
        <v>Grúa con torre capacidad 1 ton en la punta.</v>
      </c>
      <c r="C39" s="838"/>
      <c r="D39" s="838"/>
      <c r="E39" s="838"/>
      <c r="F39" s="838"/>
      <c r="G39" s="838"/>
      <c r="H39" s="839"/>
      <c r="I39" s="421"/>
      <c r="J39" s="422"/>
      <c r="K39" s="269">
        <f>VLOOKUP(A39,EQUIPOS!A9:D166,4,FALSE)</f>
        <v>184497.52170391101</v>
      </c>
      <c r="L39" s="335"/>
      <c r="M39" s="336">
        <v>0.04</v>
      </c>
      <c r="N39" s="272">
        <f t="shared" si="0"/>
        <v>4612438.0425977753</v>
      </c>
    </row>
    <row r="40" spans="1:14">
      <c r="A40" s="113" t="s">
        <v>255</v>
      </c>
      <c r="B40" s="837" t="str">
        <f>VLOOKUP(A40,EQUIPOS!A10:D154,3,FALSE)</f>
        <v>Manómetro cable de acero para bajar la celda</v>
      </c>
      <c r="C40" s="838"/>
      <c r="D40" s="838"/>
      <c r="E40" s="838"/>
      <c r="F40" s="838"/>
      <c r="G40" s="838"/>
      <c r="H40" s="839"/>
      <c r="I40" s="328"/>
      <c r="J40" s="330"/>
      <c r="K40" s="269">
        <f>VLOOKUP(A40,EQUIPOS!A10:D167,4,FALSE)</f>
        <v>2006641.7154598825</v>
      </c>
      <c r="L40" s="423"/>
      <c r="M40" s="424">
        <v>1</v>
      </c>
      <c r="N40" s="272">
        <f t="shared" si="0"/>
        <v>2006641.7154598825</v>
      </c>
    </row>
    <row r="41" spans="1:14">
      <c r="A41" t="s">
        <v>320</v>
      </c>
      <c r="B41" s="837" t="str">
        <f>VLOOKUP(A41,EQUIPOS!A11:D155,3,FALSE)</f>
        <v>Retroexcavadora sobre llantas, motor 62HP, Profundidad de excavación de 5.41 metros.</v>
      </c>
      <c r="C41" s="838"/>
      <c r="D41" s="838"/>
      <c r="E41" s="838"/>
      <c r="F41" s="838"/>
      <c r="G41" s="838"/>
      <c r="H41" s="839"/>
      <c r="I41" s="36"/>
      <c r="J41" s="37"/>
      <c r="K41" s="269">
        <f>VLOOKUP(A41,EQUIPOS!A11:D168,4,FALSE)</f>
        <v>120538.65291293796</v>
      </c>
      <c r="L41" s="276"/>
      <c r="M41" s="277">
        <v>0.2</v>
      </c>
      <c r="N41" s="272">
        <f t="shared" si="0"/>
        <v>602693.26456468983</v>
      </c>
    </row>
    <row r="42" spans="1:14">
      <c r="B42" s="320"/>
      <c r="C42" s="321"/>
      <c r="D42" s="321"/>
      <c r="E42" s="321"/>
      <c r="F42" s="323"/>
      <c r="G42" s="323"/>
      <c r="H42" s="125"/>
      <c r="I42" s="36"/>
      <c r="J42" s="37"/>
      <c r="K42" s="438"/>
      <c r="L42" s="276"/>
      <c r="M42" s="277"/>
      <c r="N42" s="273"/>
    </row>
    <row r="43" spans="1:14">
      <c r="B43" s="844" t="s">
        <v>952</v>
      </c>
      <c r="C43" s="845"/>
      <c r="D43" s="845"/>
      <c r="E43" s="38"/>
      <c r="F43" s="39"/>
      <c r="G43" s="39"/>
      <c r="H43" s="40"/>
      <c r="I43" s="36"/>
      <c r="J43" s="37"/>
      <c r="K43" s="279"/>
      <c r="L43" s="276"/>
      <c r="M43" s="401">
        <v>0.01</v>
      </c>
      <c r="N43" s="344">
        <f>N81*M43</f>
        <v>6913.9567913614801</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18457095.7056816</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21199301.26894033</v>
      </c>
      <c r="N50" s="272">
        <f t="shared" ref="N50:N55" si="1">K50*M50</f>
        <v>21199301.26894033</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143716.20073742728</v>
      </c>
      <c r="N51" s="272">
        <f t="shared" si="1"/>
        <v>4311486.022122818</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2255771.370547907</v>
      </c>
      <c r="N52" s="272">
        <f t="shared" si="1"/>
        <v>4511542.7410958139</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1148234.8579102203</v>
      </c>
      <c r="N53" s="272">
        <f t="shared" si="1"/>
        <v>5741174.2895511016</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76011.986153083548</v>
      </c>
      <c r="N54" s="272">
        <f t="shared" si="1"/>
        <v>4560719.1691850126</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61250.88716955694</v>
      </c>
      <c r="N55" s="272">
        <f t="shared" si="1"/>
        <v>735010.64603468333</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41059234.136929758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28">
        <f>VLOOKUP(A63,TRANSPORTE!A5:D117,4,FALSE)</f>
        <v>1191762.9350038299</v>
      </c>
      <c r="M63" s="829"/>
      <c r="N63" s="287">
        <f>K63*L63</f>
        <v>1191762.9350038299</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28">
        <f>VLOOKUP(A64,TRANSPORTE!A6:D117,4,FALSE)</f>
        <v>135143.33878375759</v>
      </c>
      <c r="M64" s="829"/>
      <c r="N64" s="287">
        <f>K64*L64</f>
        <v>1081146.7102700607</v>
      </c>
    </row>
    <row r="65" spans="1:15">
      <c r="A65" t="s">
        <v>1399</v>
      </c>
      <c r="B65" s="46" t="str">
        <f>VLOOKUP(A65,TRANSPORTE!A6:D117,3,FALSE)</f>
        <v>Pasajes aéreos</v>
      </c>
      <c r="C65" s="47"/>
      <c r="D65" s="47"/>
      <c r="E65" s="47"/>
      <c r="F65" s="47"/>
      <c r="G65" s="47"/>
      <c r="H65" s="311" t="s">
        <v>945</v>
      </c>
      <c r="I65" s="279">
        <v>3</v>
      </c>
      <c r="J65" s="286">
        <v>1</v>
      </c>
      <c r="K65" s="279">
        <f>I65*J65</f>
        <v>3</v>
      </c>
      <c r="L65" s="828">
        <f>VLOOKUP(A65,TRANSPORTE!A6:D117,4,FALSE)</f>
        <v>404398.33838371484</v>
      </c>
      <c r="M65" s="829"/>
      <c r="N65" s="287">
        <f>K65*L65</f>
        <v>1213195.0151511445</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3486104.6604250348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SUM(N73:N80)</f>
        <v>691395.67913614796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N45+N58+N68+N81</f>
        <v>63693830.182172544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12738766.036434509</v>
      </c>
      <c r="M88" s="859"/>
      <c r="N88" s="51"/>
    </row>
    <row r="89" spans="1:14">
      <c r="B89" s="89" t="s">
        <v>973</v>
      </c>
      <c r="C89" s="90"/>
      <c r="D89" s="90"/>
      <c r="E89" s="90"/>
      <c r="F89" s="90"/>
      <c r="G89" s="90"/>
      <c r="H89" s="90"/>
      <c r="I89" s="87"/>
      <c r="J89" s="88"/>
      <c r="K89" s="304">
        <v>0.05</v>
      </c>
      <c r="L89" s="858">
        <f>N83*K89</f>
        <v>3184691.5091086272</v>
      </c>
      <c r="M89" s="859"/>
      <c r="N89" s="51"/>
    </row>
    <row r="90" spans="1:14" ht="15.75" thickBot="1">
      <c r="B90" s="91" t="s">
        <v>974</v>
      </c>
      <c r="C90" s="92"/>
      <c r="D90" s="92"/>
      <c r="E90" s="92"/>
      <c r="F90" s="92"/>
      <c r="G90" s="92"/>
      <c r="H90" s="92"/>
      <c r="I90" s="93"/>
      <c r="J90" s="94"/>
      <c r="K90" s="305">
        <v>0.05</v>
      </c>
      <c r="L90" s="860">
        <f>N83*K90</f>
        <v>3184691.5091086272</v>
      </c>
      <c r="M90" s="861"/>
      <c r="N90" s="51"/>
    </row>
    <row r="91" spans="1:14" ht="15.75" thickBot="1">
      <c r="B91" s="824" t="s">
        <v>953</v>
      </c>
      <c r="C91" s="825"/>
      <c r="D91" s="825"/>
      <c r="E91" s="825"/>
      <c r="F91" s="825"/>
      <c r="G91" s="825"/>
      <c r="H91" s="825"/>
      <c r="I91" s="825"/>
      <c r="J91" s="825"/>
      <c r="K91" s="825"/>
      <c r="L91" s="825"/>
      <c r="M91" s="826"/>
      <c r="N91" s="52">
        <f>L88+L89+L90</f>
        <v>19108149.054651763</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82801979.236824304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4"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3"/>
      <c r="C1" s="925"/>
      <c r="D1" s="926"/>
      <c r="E1" s="926"/>
      <c r="F1" s="926"/>
      <c r="G1" s="926"/>
      <c r="H1" s="926"/>
      <c r="I1" s="926"/>
      <c r="J1" s="927"/>
      <c r="K1" s="928" t="s">
        <v>933</v>
      </c>
      <c r="L1" s="930" t="s">
        <v>2198</v>
      </c>
      <c r="M1" s="931"/>
      <c r="N1" s="932"/>
    </row>
    <row r="2" spans="2:14" ht="27"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t="s">
        <v>121</v>
      </c>
      <c r="B36" s="837" t="str">
        <f>VLOOKUP(A36,EQUIPOS!A6:D154,3,FALSE)</f>
        <v>Bomba eléctrica para accionar la celda</v>
      </c>
      <c r="C36" s="838"/>
      <c r="D36" s="838"/>
      <c r="E36" s="838"/>
      <c r="F36" s="838"/>
      <c r="G36" s="838"/>
      <c r="H36" s="839"/>
      <c r="I36" s="267"/>
      <c r="J36" s="268"/>
      <c r="K36" s="269">
        <f>VLOOKUP(A36,EQUIPOS!A6:D163,4,FALSE)</f>
        <v>71694.50361426876</v>
      </c>
      <c r="L36" s="270"/>
      <c r="M36" s="271">
        <v>0.01</v>
      </c>
      <c r="N36" s="272">
        <f>K36/M36</f>
        <v>7169450.3614268759</v>
      </c>
    </row>
    <row r="37" spans="1:16">
      <c r="A37" s="113" t="s">
        <v>217</v>
      </c>
      <c r="B37" s="837" t="str">
        <f>VLOOKUP(A37,EQUIPOS!A7:D154,3,FALSE)</f>
        <v>Equipo de soldadura y de acetileno (incluye soldadura)</v>
      </c>
      <c r="C37" s="838"/>
      <c r="D37" s="838"/>
      <c r="E37" s="838"/>
      <c r="F37" s="838"/>
      <c r="G37" s="838"/>
      <c r="H37" s="839"/>
      <c r="I37" s="421"/>
      <c r="J37" s="422"/>
      <c r="K37" s="269">
        <f>VLOOKUP(A37,EQUIPOS!A7:D164,4,FALSE)</f>
        <v>32362.296232846627</v>
      </c>
      <c r="L37" s="335"/>
      <c r="M37" s="336">
        <v>0.01</v>
      </c>
      <c r="N37" s="272">
        <f>K37/M37</f>
        <v>3236229.6232846626</v>
      </c>
    </row>
    <row r="38" spans="1:16">
      <c r="A38" s="113" t="s">
        <v>255</v>
      </c>
      <c r="B38" s="837" t="str">
        <f>VLOOKUP(A38,EQUIPOS!A8:D154,3,FALSE)</f>
        <v>Manómetro cable de acero para bajar la celda</v>
      </c>
      <c r="C38" s="838"/>
      <c r="D38" s="838"/>
      <c r="E38" s="838"/>
      <c r="F38" s="838"/>
      <c r="G38" s="838"/>
      <c r="H38" s="839"/>
      <c r="I38" s="421"/>
      <c r="J38" s="422"/>
      <c r="K38" s="269">
        <f>VLOOKUP(A38,EQUIPOS!A8:D165,4,FALSE)</f>
        <v>2006641.7154598825</v>
      </c>
      <c r="L38" s="335"/>
      <c r="M38" s="336">
        <v>1</v>
      </c>
      <c r="N38" s="272">
        <f>K38/M38</f>
        <v>2006641.7154598825</v>
      </c>
    </row>
    <row r="39" spans="1:16">
      <c r="A39" s="113"/>
      <c r="B39" s="837"/>
      <c r="C39" s="838"/>
      <c r="D39" s="838"/>
      <c r="E39" s="838"/>
      <c r="F39" s="838"/>
      <c r="G39" s="838"/>
      <c r="H39" s="839"/>
      <c r="I39" s="421"/>
      <c r="J39" s="422"/>
      <c r="K39" s="269"/>
      <c r="L39" s="335"/>
      <c r="M39" s="336"/>
      <c r="N39" s="272"/>
    </row>
    <row r="40" spans="1:16">
      <c r="A40" s="113"/>
      <c r="B40" s="837"/>
      <c r="C40" s="838"/>
      <c r="D40" s="838"/>
      <c r="E40" s="838"/>
      <c r="F40" s="838"/>
      <c r="G40" s="838"/>
      <c r="H40" s="839"/>
      <c r="I40" s="328"/>
      <c r="J40" s="330"/>
      <c r="K40" s="269"/>
      <c r="L40" s="423"/>
      <c r="M40" s="424"/>
      <c r="N40" s="272"/>
    </row>
    <row r="41" spans="1:16">
      <c r="B41" s="837"/>
      <c r="C41" s="838"/>
      <c r="D41" s="838"/>
      <c r="E41" s="838"/>
      <c r="F41" s="838"/>
      <c r="G41" s="838"/>
      <c r="H41" s="839"/>
      <c r="I41" s="36"/>
      <c r="J41" s="37"/>
      <c r="K41" s="269"/>
      <c r="L41" s="276"/>
      <c r="M41" s="277"/>
      <c r="N41" s="272"/>
    </row>
    <row r="42" spans="1:16">
      <c r="B42" s="320"/>
      <c r="C42" s="321"/>
      <c r="D42" s="321"/>
      <c r="E42" s="321"/>
      <c r="F42" s="323"/>
      <c r="G42" s="323"/>
      <c r="H42" s="125"/>
      <c r="I42" s="36"/>
      <c r="J42" s="37"/>
      <c r="K42" s="438"/>
      <c r="L42" s="276"/>
      <c r="M42" s="277"/>
      <c r="N42" s="273"/>
    </row>
    <row r="43" spans="1:16">
      <c r="B43" s="844" t="s">
        <v>952</v>
      </c>
      <c r="C43" s="845"/>
      <c r="D43" s="845"/>
      <c r="E43" s="38"/>
      <c r="F43" s="39"/>
      <c r="G43" s="39"/>
      <c r="H43" s="40"/>
      <c r="I43" s="36"/>
      <c r="J43" s="37"/>
      <c r="K43" s="279"/>
      <c r="L43" s="276"/>
      <c r="M43" s="401">
        <v>0.01</v>
      </c>
      <c r="N43" s="344">
        <f>N81*M43</f>
        <v>6913.9567913614801</v>
      </c>
    </row>
    <row r="44" spans="1:16" ht="15.75" thickBot="1">
      <c r="B44" s="837"/>
      <c r="C44" s="838"/>
      <c r="D44" s="838"/>
      <c r="E44" s="838"/>
      <c r="F44" s="838"/>
      <c r="G44" s="838"/>
      <c r="H44" s="839"/>
      <c r="I44" s="846"/>
      <c r="J44" s="847"/>
      <c r="K44" s="41"/>
      <c r="L44" s="848"/>
      <c r="M44" s="849"/>
      <c r="N44" s="105"/>
    </row>
    <row r="45" spans="1:16" ht="15.75" thickBot="1">
      <c r="B45" s="824" t="s">
        <v>953</v>
      </c>
      <c r="C45" s="825"/>
      <c r="D45" s="825"/>
      <c r="E45" s="825"/>
      <c r="F45" s="825"/>
      <c r="G45" s="825"/>
      <c r="H45" s="825"/>
      <c r="I45" s="825"/>
      <c r="J45" s="825"/>
      <c r="K45" s="825"/>
      <c r="L45" s="825"/>
      <c r="M45" s="826"/>
      <c r="N45" s="394">
        <f>SUM(N36:N44)</f>
        <v>12419235.656962784</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21199301.26894033</v>
      </c>
      <c r="N50" s="272">
        <f t="shared" ref="N50:N55" si="0">K50*M50</f>
        <v>21199301.26894033</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143716.20073742728</v>
      </c>
      <c r="N51" s="272">
        <f t="shared" si="0"/>
        <v>4311486.022122818</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2255771.370547907</v>
      </c>
      <c r="N52" s="272">
        <f t="shared" si="0"/>
        <v>4511542.7410958139</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1148234.8579102203</v>
      </c>
      <c r="N53" s="272">
        <f t="shared" si="0"/>
        <v>5741174.2895511016</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76011.986153083548</v>
      </c>
      <c r="N54" s="272">
        <f t="shared" si="0"/>
        <v>4560719.1691850126</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61250.88716955694</v>
      </c>
      <c r="N55" s="272">
        <f t="shared" si="0"/>
        <v>735010.64603468333</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41059234.136929758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28">
        <f>VLOOKUP(A63,TRANSPORTE!A5:D117,4,FALSE)</f>
        <v>404398.33838371484</v>
      </c>
      <c r="M63" s="829"/>
      <c r="N63" s="287">
        <f>K63*L63</f>
        <v>1213195.0151511445</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28">
        <f>VLOOKUP(A64,TRANSPORTE!A6:D117,4,FALSE)</f>
        <v>1191762.9350038299</v>
      </c>
      <c r="M64" s="829"/>
      <c r="N64" s="287">
        <f>K64*L64</f>
        <v>1191762.9350038299</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28">
        <f>VLOOKUP(A65,TRANSPORTE!A6:D118,4,FALSE)</f>
        <v>135143.33878375759</v>
      </c>
      <c r="M65" s="829"/>
      <c r="N65" s="287">
        <f>K65*L65</f>
        <v>1081146.7102700607</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3486104.6604250348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1"/>
      <c r="C80" s="812"/>
      <c r="D80" s="812"/>
      <c r="E80" s="812"/>
      <c r="F80" s="812"/>
      <c r="G80" s="812"/>
      <c r="H80" s="812"/>
      <c r="I80" s="44"/>
      <c r="J80" s="44"/>
      <c r="K80" s="44"/>
      <c r="L80" s="977"/>
      <c r="M80" s="978"/>
      <c r="N80" s="45"/>
    </row>
    <row r="81" spans="1:14" ht="15.75" thickBot="1">
      <c r="B81" s="824" t="s">
        <v>953</v>
      </c>
      <c r="C81" s="825"/>
      <c r="D81" s="825"/>
      <c r="E81" s="825"/>
      <c r="F81" s="825"/>
      <c r="G81" s="825"/>
      <c r="H81" s="825"/>
      <c r="I81" s="831"/>
      <c r="J81" s="831"/>
      <c r="K81" s="831"/>
      <c r="L81" s="831"/>
      <c r="M81" s="832"/>
      <c r="N81" s="301">
        <f>SUM(N73:N80)</f>
        <v>691395.67913614796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N45+N58+N68+N81</f>
        <v>57655970.133453727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11531194.026690746</v>
      </c>
      <c r="M88" s="859"/>
      <c r="N88" s="51"/>
    </row>
    <row r="89" spans="1:14">
      <c r="B89" s="89" t="s">
        <v>973</v>
      </c>
      <c r="C89" s="90"/>
      <c r="D89" s="90"/>
      <c r="E89" s="90"/>
      <c r="F89" s="90"/>
      <c r="G89" s="90"/>
      <c r="H89" s="90"/>
      <c r="I89" s="87"/>
      <c r="J89" s="88"/>
      <c r="K89" s="304">
        <v>0.05</v>
      </c>
      <c r="L89" s="858">
        <f>N83*K89</f>
        <v>2882798.5066726864</v>
      </c>
      <c r="M89" s="859"/>
      <c r="N89" s="51"/>
    </row>
    <row r="90" spans="1:14" ht="15.75" thickBot="1">
      <c r="B90" s="91" t="s">
        <v>974</v>
      </c>
      <c r="C90" s="92"/>
      <c r="D90" s="92"/>
      <c r="E90" s="92"/>
      <c r="F90" s="92"/>
      <c r="G90" s="92"/>
      <c r="H90" s="92"/>
      <c r="I90" s="93"/>
      <c r="J90" s="94"/>
      <c r="K90" s="305">
        <v>0.05</v>
      </c>
      <c r="L90" s="860">
        <f>N83*K90</f>
        <v>2882798.5066726864</v>
      </c>
      <c r="M90" s="861"/>
      <c r="N90" s="51"/>
    </row>
    <row r="91" spans="1:14" ht="15.75" thickBot="1">
      <c r="B91" s="824" t="s">
        <v>953</v>
      </c>
      <c r="C91" s="825"/>
      <c r="D91" s="825"/>
      <c r="E91" s="825"/>
      <c r="F91" s="825"/>
      <c r="G91" s="825"/>
      <c r="H91" s="825"/>
      <c r="I91" s="825"/>
      <c r="J91" s="825"/>
      <c r="K91" s="825"/>
      <c r="L91" s="825"/>
      <c r="M91" s="826"/>
      <c r="N91" s="52">
        <f>L88+L89+L90</f>
        <v>17296791.04003612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74952761.173489839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259</v>
      </c>
      <c r="B36" s="837" t="str">
        <f>VLOOKUP(A36,EQUIPOS!A6:D154,3,FALSE)</f>
        <v>Montacargas</v>
      </c>
      <c r="C36" s="838"/>
      <c r="D36" s="838"/>
      <c r="E36" s="838"/>
      <c r="F36" s="838"/>
      <c r="G36" s="838"/>
      <c r="H36" s="839"/>
      <c r="I36" s="267"/>
      <c r="J36" s="268"/>
      <c r="K36" s="269">
        <f>VLOOKUP(A36,EQUIPOS!A6:D163,4,FALSE)</f>
        <v>68665.975195319144</v>
      </c>
      <c r="L36" s="270"/>
      <c r="M36" s="336">
        <v>1.5</v>
      </c>
      <c r="N36" s="272">
        <f>K36/M36</f>
        <v>45777.31679687943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2693.4186967867336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48470.735493666165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11832.450716093479</v>
      </c>
      <c r="N48" s="272">
        <f>K48*M48</f>
        <v>3705936.3385899449</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3705936.3385899449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53868.373935734664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3808275.4480193458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761655.08960386924</v>
      </c>
      <c r="M84" s="859"/>
      <c r="N84" s="51"/>
    </row>
    <row r="85" spans="1:14">
      <c r="B85" s="89" t="s">
        <v>973</v>
      </c>
      <c r="C85" s="90"/>
      <c r="D85" s="90"/>
      <c r="E85" s="90"/>
      <c r="F85" s="90"/>
      <c r="G85" s="90"/>
      <c r="H85" s="90"/>
      <c r="I85" s="87"/>
      <c r="J85" s="88"/>
      <c r="K85" s="304">
        <v>0.05</v>
      </c>
      <c r="L85" s="858">
        <f>N79*K85</f>
        <v>190413.77240096731</v>
      </c>
      <c r="M85" s="859"/>
      <c r="N85" s="51"/>
    </row>
    <row r="86" spans="1:14" ht="15.75" thickBot="1">
      <c r="B86" s="91" t="s">
        <v>974</v>
      </c>
      <c r="C86" s="92"/>
      <c r="D86" s="92"/>
      <c r="E86" s="92"/>
      <c r="F86" s="92"/>
      <c r="G86" s="92"/>
      <c r="H86" s="92"/>
      <c r="I86" s="93"/>
      <c r="J86" s="94"/>
      <c r="K86" s="305">
        <v>0.05</v>
      </c>
      <c r="L86" s="860">
        <f>N79*K86</f>
        <v>190413.77240096731</v>
      </c>
      <c r="M86" s="861"/>
      <c r="N86" s="51"/>
    </row>
    <row r="87" spans="1:14" ht="15.75" thickBot="1">
      <c r="B87" s="824" t="s">
        <v>953</v>
      </c>
      <c r="C87" s="825"/>
      <c r="D87" s="825"/>
      <c r="E87" s="825"/>
      <c r="F87" s="825"/>
      <c r="G87" s="825"/>
      <c r="H87" s="825"/>
      <c r="I87" s="825"/>
      <c r="J87" s="825"/>
      <c r="K87" s="825"/>
      <c r="L87" s="825"/>
      <c r="M87" s="826"/>
      <c r="N87" s="52">
        <f>L84+L85+L86</f>
        <v>1142482.6344058039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4950758.0824251492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267</v>
      </c>
      <c r="B36" s="837" t="str">
        <f>VLOOKUP(A36,EQUIPOS!A6:D154,3,FALSE)</f>
        <v>Motobomba de concreto</v>
      </c>
      <c r="C36" s="838"/>
      <c r="D36" s="838"/>
      <c r="E36" s="838"/>
      <c r="F36" s="838"/>
      <c r="G36" s="838"/>
      <c r="H36" s="839"/>
      <c r="I36" s="267"/>
      <c r="J36" s="268"/>
      <c r="K36" s="269">
        <f>VLOOKUP(A36,EQUIPOS!A6:D163,4,FALSE)</f>
        <v>80858.486947210957</v>
      </c>
      <c r="L36" s="270"/>
      <c r="M36" s="336">
        <v>2.5</v>
      </c>
      <c r="N36" s="272">
        <f>K36/M36</f>
        <v>32343.394778884383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32343.394778884383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20508.953376451242</v>
      </c>
      <c r="N48" s="272">
        <f>K48*M48</f>
        <v>958971.58104761515</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417455.81945773441</v>
      </c>
      <c r="N49" s="272">
        <f>K49*M49</f>
        <v>278852.61333337997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1237824.1943809951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28">
        <f>VLOOKUP(A60,TRANSPORTE!A2:D117,4,FALSE)</f>
        <v>1310.8700129498243</v>
      </c>
      <c r="M60" s="829"/>
      <c r="N60" s="287">
        <f>K60*L60</f>
        <v>1138.3273758744626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1138.3273758744626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1271305.916535754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254261.18330715082</v>
      </c>
      <c r="M84" s="859"/>
      <c r="N84" s="51"/>
    </row>
    <row r="85" spans="1:14">
      <c r="B85" s="89" t="s">
        <v>973</v>
      </c>
      <c r="C85" s="90"/>
      <c r="D85" s="90"/>
      <c r="E85" s="90"/>
      <c r="F85" s="90"/>
      <c r="G85" s="90"/>
      <c r="H85" s="90"/>
      <c r="I85" s="87"/>
      <c r="J85" s="88"/>
      <c r="K85" s="304">
        <v>0.05</v>
      </c>
      <c r="L85" s="858">
        <f>N79*K85</f>
        <v>63565.295826787704</v>
      </c>
      <c r="M85" s="859"/>
      <c r="N85" s="51"/>
    </row>
    <row r="86" spans="1:14" ht="15.75" thickBot="1">
      <c r="B86" s="91" t="s">
        <v>974</v>
      </c>
      <c r="C86" s="92"/>
      <c r="D86" s="92"/>
      <c r="E86" s="92"/>
      <c r="F86" s="92"/>
      <c r="G86" s="92"/>
      <c r="H86" s="92"/>
      <c r="I86" s="93"/>
      <c r="J86" s="94"/>
      <c r="K86" s="305">
        <v>0.05</v>
      </c>
      <c r="L86" s="860">
        <f>N79*K86</f>
        <v>63565.295826787704</v>
      </c>
      <c r="M86" s="861"/>
      <c r="N86" s="51"/>
    </row>
    <row r="87" spans="1:14" ht="15.75" thickBot="1">
      <c r="B87" s="824" t="s">
        <v>953</v>
      </c>
      <c r="C87" s="825"/>
      <c r="D87" s="825"/>
      <c r="E87" s="825"/>
      <c r="F87" s="825"/>
      <c r="G87" s="825"/>
      <c r="H87" s="825"/>
      <c r="I87" s="825"/>
      <c r="J87" s="825"/>
      <c r="K87" s="825"/>
      <c r="L87" s="825"/>
      <c r="M87" s="826"/>
      <c r="N87" s="52">
        <f>L84+L85+L86</f>
        <v>381391.77496072621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1652697.6914964803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7"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121</v>
      </c>
      <c r="B36" s="837" t="str">
        <f>VLOOKUP(A36,EQUIPOS!A6:D154,3,FALSE)</f>
        <v>Bomba eléctrica para accionar la celda</v>
      </c>
      <c r="C36" s="838"/>
      <c r="D36" s="838"/>
      <c r="E36" s="838"/>
      <c r="F36" s="838"/>
      <c r="G36" s="838"/>
      <c r="H36" s="839"/>
      <c r="I36" s="267"/>
      <c r="J36" s="268"/>
      <c r="K36" s="269">
        <f>VLOOKUP(A36,EQUIPOS!A6:D163,4,FALSE)</f>
        <v>71694.50361426876</v>
      </c>
      <c r="L36" s="270"/>
      <c r="M36" s="271">
        <v>0.01</v>
      </c>
      <c r="N36" s="272">
        <f t="shared" ref="N36:N41" si="0">K36/M36</f>
        <v>7169450.3614268759</v>
      </c>
    </row>
    <row r="37" spans="1:14">
      <c r="A37" s="113" t="s">
        <v>192</v>
      </c>
      <c r="B37" s="837" t="str">
        <f>VLOOKUP(A37,EQUIPOS!A7:D154,3,FALSE)</f>
        <v>Equipo de acarreo interno</v>
      </c>
      <c r="C37" s="838"/>
      <c r="D37" s="838"/>
      <c r="E37" s="838"/>
      <c r="F37" s="838"/>
      <c r="G37" s="838"/>
      <c r="H37" s="839"/>
      <c r="I37" s="421"/>
      <c r="J37" s="422"/>
      <c r="K37" s="269">
        <f>VLOOKUP(A37,EQUIPOS!A7:D164,4,FALSE)</f>
        <v>41136.43707781766</v>
      </c>
      <c r="L37" s="335"/>
      <c r="M37" s="336">
        <v>0.05</v>
      </c>
      <c r="N37" s="272">
        <f t="shared" si="0"/>
        <v>822728.74155635317</v>
      </c>
    </row>
    <row r="38" spans="1:14">
      <c r="A38" s="113" t="s">
        <v>214</v>
      </c>
      <c r="B38" s="837" t="str">
        <f>VLOOKUP(A38,EQUIPOS!A8:D154,3,FALSE)</f>
        <v>Equipo de oxigeno y soldadura</v>
      </c>
      <c r="C38" s="838"/>
      <c r="D38" s="838"/>
      <c r="E38" s="838"/>
      <c r="F38" s="838"/>
      <c r="G38" s="838"/>
      <c r="H38" s="839"/>
      <c r="I38" s="421"/>
      <c r="J38" s="422"/>
      <c r="K38" s="438">
        <f>VLOOKUP(A38,EQUIPOS!A8:D165,4,FALSE)</f>
        <v>14822.606112887404</v>
      </c>
      <c r="L38" s="335"/>
      <c r="M38" s="336">
        <v>0.01</v>
      </c>
      <c r="N38" s="272">
        <f t="shared" si="0"/>
        <v>1482260.6112887403</v>
      </c>
    </row>
    <row r="39" spans="1:14">
      <c r="A39" s="113" t="s">
        <v>248</v>
      </c>
      <c r="B39" s="837" t="str">
        <f>VLOOKUP(A39,EQUIPOS!A9:D154,3,FALSE)</f>
        <v>Grúa telescópica de 50 Ton.</v>
      </c>
      <c r="C39" s="838"/>
      <c r="D39" s="838"/>
      <c r="E39" s="838"/>
      <c r="F39" s="838"/>
      <c r="G39" s="838"/>
      <c r="H39" s="839"/>
      <c r="I39" s="421"/>
      <c r="J39" s="422"/>
      <c r="K39" s="438">
        <f>VLOOKUP(A39,EQUIPOS!A9:D166,4,FALSE)</f>
        <v>259526.62841776788</v>
      </c>
      <c r="L39" s="335"/>
      <c r="M39" s="336">
        <v>0.04</v>
      </c>
      <c r="N39" s="272">
        <f t="shared" si="0"/>
        <v>6488165.7104441971</v>
      </c>
    </row>
    <row r="40" spans="1:14">
      <c r="A40" s="113" t="s">
        <v>255</v>
      </c>
      <c r="B40" s="837" t="str">
        <f>VLOOKUP(A40,EQUIPOS!A10:D154,3,FALSE)</f>
        <v>Manómetro cable de acero para bajar la celda</v>
      </c>
      <c r="C40" s="838"/>
      <c r="D40" s="838"/>
      <c r="E40" s="838"/>
      <c r="F40" s="838"/>
      <c r="G40" s="838"/>
      <c r="H40" s="839"/>
      <c r="I40" s="421"/>
      <c r="J40" s="422"/>
      <c r="K40" s="438">
        <f>VLOOKUP(A40,EQUIPOS!A10:D167,4,FALSE)</f>
        <v>2006641.7154598825</v>
      </c>
      <c r="L40" s="335"/>
      <c r="M40" s="336">
        <v>1</v>
      </c>
      <c r="N40" s="272">
        <f t="shared" si="0"/>
        <v>2006641.7154598825</v>
      </c>
    </row>
    <row r="41" spans="1:14">
      <c r="A41" s="113" t="s">
        <v>322</v>
      </c>
      <c r="B41" s="837" t="str">
        <f>VLOOKUP(A41,EQUIPOS!A11:D155,3,FALSE)</f>
        <v xml:space="preserve">Retroexcavadora sobre llantas JD 410
</v>
      </c>
      <c r="C41" s="838"/>
      <c r="D41" s="838"/>
      <c r="E41" s="838"/>
      <c r="F41" s="838"/>
      <c r="G41" s="838"/>
      <c r="H41" s="839"/>
      <c r="I41" s="421"/>
      <c r="J41" s="422"/>
      <c r="K41" s="438">
        <f>VLOOKUP(A41,EQUIPOS!A11:D168,4,FALSE)</f>
        <v>112372.36564425255</v>
      </c>
      <c r="L41" s="335"/>
      <c r="M41" s="336">
        <v>0.2</v>
      </c>
      <c r="N41" s="272">
        <f t="shared" si="0"/>
        <v>561861.82822126278</v>
      </c>
    </row>
    <row r="42" spans="1:14">
      <c r="A42" s="113"/>
      <c r="B42" s="837"/>
      <c r="C42" s="838"/>
      <c r="D42" s="838"/>
      <c r="E42" s="838"/>
      <c r="F42" s="838"/>
      <c r="G42" s="838"/>
      <c r="H42" s="839"/>
      <c r="I42" s="328"/>
      <c r="J42" s="330"/>
      <c r="K42" s="438"/>
      <c r="L42" s="423"/>
      <c r="M42" s="424"/>
      <c r="N42" s="272"/>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N86*M45</f>
        <v>69139.567913614796</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411">
        <f>SUM(N36:N45)</f>
        <v>18600248.536310926</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5" t="s">
        <v>944</v>
      </c>
      <c r="C51" s="816"/>
      <c r="D51" s="816"/>
      <c r="E51" s="816"/>
      <c r="F51" s="816"/>
      <c r="G51" s="816"/>
      <c r="H51" s="816"/>
      <c r="I51" s="817"/>
      <c r="J51" s="315" t="s">
        <v>945</v>
      </c>
      <c r="K51" s="85" t="s">
        <v>946</v>
      </c>
      <c r="L51" s="818" t="s">
        <v>955</v>
      </c>
      <c r="M51" s="817"/>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21199301.26894033</v>
      </c>
      <c r="N52" s="272">
        <f t="shared" ref="N52:N57" si="1">K52*M52</f>
        <v>21199301.26894033</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143716.20073742728</v>
      </c>
      <c r="N53" s="272">
        <f t="shared" si="1"/>
        <v>4311486.022122818</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2255771.370547907</v>
      </c>
      <c r="N54" s="272">
        <f t="shared" si="1"/>
        <v>4511542.7410958139</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1148234.8579102203</v>
      </c>
      <c r="N55" s="272">
        <f t="shared" si="1"/>
        <v>5741174.2895511016</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99656.314269951908</v>
      </c>
      <c r="N56" s="272">
        <f t="shared" si="1"/>
        <v>5979378.8561971141</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61250.88716955694</v>
      </c>
      <c r="N57" s="272">
        <f t="shared" si="1"/>
        <v>735010.64603468333</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4" t="s">
        <v>953</v>
      </c>
      <c r="C63" s="825"/>
      <c r="D63" s="825"/>
      <c r="E63" s="825"/>
      <c r="F63" s="825"/>
      <c r="G63" s="825"/>
      <c r="H63" s="825"/>
      <c r="I63" s="825"/>
      <c r="J63" s="825"/>
      <c r="K63" s="825"/>
      <c r="L63" s="825"/>
      <c r="M63" s="826"/>
      <c r="N63" s="394">
        <f>SUM(N52:N62)</f>
        <v>42477893.823941857</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7" t="s">
        <v>961</v>
      </c>
      <c r="M67" s="800"/>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28">
        <f>VLOOKUP(A68,TRANSPORTE!A5:D117,4,FALSE)</f>
        <v>1191762.9350038299</v>
      </c>
      <c r="M68" s="829"/>
      <c r="N68" s="287">
        <f>K68*L68</f>
        <v>1191762.9350038299</v>
      </c>
    </row>
    <row r="69" spans="1:15">
      <c r="A69" t="s">
        <v>1399</v>
      </c>
      <c r="B69" s="46" t="str">
        <f>VLOOKUP(A69,TRANSPORTE!A5:D117,3,FALSE)</f>
        <v>Pasajes aéreos</v>
      </c>
      <c r="C69" s="47"/>
      <c r="D69" s="47"/>
      <c r="E69" s="47"/>
      <c r="F69" s="47"/>
      <c r="G69" s="47"/>
      <c r="H69" s="311" t="s">
        <v>945</v>
      </c>
      <c r="I69" s="279">
        <v>3</v>
      </c>
      <c r="J69" s="286">
        <v>1</v>
      </c>
      <c r="K69" s="279">
        <f>I69*J69</f>
        <v>3</v>
      </c>
      <c r="L69" s="828">
        <f>VLOOKUP(A69,TRANSPORTE!A5:D117,4,FALSE)</f>
        <v>404398.33838371484</v>
      </c>
      <c r="M69" s="829"/>
      <c r="N69" s="287">
        <f>K69*L69</f>
        <v>1213195.0151511445</v>
      </c>
    </row>
    <row r="70" spans="1:15">
      <c r="B70" s="46"/>
      <c r="C70" s="47"/>
      <c r="D70" s="47"/>
      <c r="E70" s="47"/>
      <c r="F70" s="47"/>
      <c r="G70" s="47"/>
      <c r="H70" s="311"/>
      <c r="I70" s="279"/>
      <c r="J70" s="286"/>
      <c r="K70" s="279"/>
      <c r="L70" s="828"/>
      <c r="M70" s="829"/>
      <c r="N70" s="287"/>
    </row>
    <row r="71" spans="1:15">
      <c r="B71" s="46"/>
      <c r="C71" s="47"/>
      <c r="D71" s="47"/>
      <c r="E71" s="47"/>
      <c r="F71" s="47"/>
      <c r="G71" s="47"/>
      <c r="H71" s="311"/>
      <c r="I71" s="279"/>
      <c r="J71" s="286"/>
      <c r="K71" s="279"/>
      <c r="L71" s="828"/>
      <c r="M71" s="829"/>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3"/>
      <c r="M73" s="814"/>
      <c r="N73" s="127"/>
    </row>
    <row r="74" spans="1:15" ht="15.75" thickBot="1">
      <c r="B74" s="830" t="s">
        <v>953</v>
      </c>
      <c r="C74" s="831"/>
      <c r="D74" s="831"/>
      <c r="E74" s="831"/>
      <c r="F74" s="831"/>
      <c r="G74" s="831"/>
      <c r="H74" s="831"/>
      <c r="I74" s="831"/>
      <c r="J74" s="831"/>
      <c r="K74" s="831"/>
      <c r="L74" s="831"/>
      <c r="M74" s="832"/>
      <c r="N74" s="104">
        <f>N68+N69+N70+N71+N72</f>
        <v>2404957.9501549741</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0" t="s">
        <v>963</v>
      </c>
      <c r="C78" s="851"/>
      <c r="D78" s="851"/>
      <c r="E78" s="851"/>
      <c r="F78" s="851"/>
      <c r="G78" s="851"/>
      <c r="H78" s="851"/>
      <c r="I78" s="73" t="s">
        <v>964</v>
      </c>
      <c r="J78" s="75" t="s">
        <v>1410</v>
      </c>
      <c r="K78" s="74" t="s">
        <v>966</v>
      </c>
      <c r="L78" s="852" t="s">
        <v>950</v>
      </c>
      <c r="M78" s="853"/>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1"/>
      <c r="C85" s="812" t="e">
        <f>VLOOKUP(B85,'MANO DE OBRA'!B12:E73,3,FALSE)</f>
        <v>#N/A</v>
      </c>
      <c r="D85" s="812" t="e">
        <f>VLOOKUP(C85,'MANO DE OBRA'!C12:F73,3,FALSE)</f>
        <v>#N/A</v>
      </c>
      <c r="E85" s="812" t="e">
        <f>VLOOKUP(D85,'MANO DE OBRA'!D12:G73,3,FALSE)</f>
        <v>#N/A</v>
      </c>
      <c r="F85" s="812" t="e">
        <f>VLOOKUP(E85,'MANO DE OBRA'!E12:H73,3,FALSE)</f>
        <v>#N/A</v>
      </c>
      <c r="G85" s="812" t="e">
        <f>VLOOKUP(F85,'MANO DE OBRA'!F12:I73,3,FALSE)</f>
        <v>#N/A</v>
      </c>
      <c r="H85" s="812" t="e">
        <f>VLOOKUP(G85,'MANO DE OBRA'!G12:J73,3,FALSE)</f>
        <v>#N/A</v>
      </c>
      <c r="I85" s="470"/>
      <c r="J85" s="471"/>
      <c r="K85" s="472"/>
      <c r="L85" s="979"/>
      <c r="M85" s="979"/>
      <c r="N85" s="473"/>
    </row>
    <row r="86" spans="1:14" ht="15.75" thickBot="1">
      <c r="B86" s="830" t="s">
        <v>953</v>
      </c>
      <c r="C86" s="831"/>
      <c r="D86" s="831"/>
      <c r="E86" s="831"/>
      <c r="F86" s="831"/>
      <c r="G86" s="831"/>
      <c r="H86" s="831"/>
      <c r="I86" s="831"/>
      <c r="J86" s="831"/>
      <c r="K86" s="831"/>
      <c r="L86" s="831"/>
      <c r="M86" s="832"/>
      <c r="N86" s="460">
        <f>SUM(N79:N85)</f>
        <v>691395.67913614796</v>
      </c>
    </row>
    <row r="87" spans="1:14" ht="15.75" thickBot="1">
      <c r="B87" s="33"/>
      <c r="C87" s="34"/>
      <c r="D87" s="34"/>
      <c r="E87" s="34"/>
      <c r="F87" s="34"/>
      <c r="G87" s="34"/>
      <c r="H87" s="34"/>
      <c r="I87" s="34"/>
      <c r="J87" s="34"/>
      <c r="K87" s="34"/>
      <c r="L87" s="34"/>
      <c r="M87" s="34"/>
      <c r="N87" s="35"/>
    </row>
    <row r="88" spans="1:14" ht="15.75" thickBot="1">
      <c r="B88" s="824" t="s">
        <v>967</v>
      </c>
      <c r="C88" s="825"/>
      <c r="D88" s="825"/>
      <c r="E88" s="825"/>
      <c r="F88" s="825"/>
      <c r="G88" s="825"/>
      <c r="H88" s="825"/>
      <c r="I88" s="825"/>
      <c r="J88" s="825"/>
      <c r="K88" s="825"/>
      <c r="L88" s="825"/>
      <c r="M88" s="826"/>
      <c r="N88" s="99">
        <f>N86+N74+N63+N47</f>
        <v>64174495.989543907</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5" t="s">
        <v>969</v>
      </c>
      <c r="C92" s="816"/>
      <c r="D92" s="816"/>
      <c r="E92" s="816"/>
      <c r="F92" s="816"/>
      <c r="G92" s="816"/>
      <c r="H92" s="816"/>
      <c r="I92" s="314"/>
      <c r="J92" s="334"/>
      <c r="K92" s="302" t="s">
        <v>970</v>
      </c>
      <c r="L92" s="854" t="s">
        <v>971</v>
      </c>
      <c r="M92" s="855"/>
      <c r="N92" s="303"/>
    </row>
    <row r="93" spans="1:14">
      <c r="B93" s="856" t="s">
        <v>972</v>
      </c>
      <c r="C93" s="857"/>
      <c r="D93" s="857"/>
      <c r="E93" s="857"/>
      <c r="F93" s="857"/>
      <c r="G93" s="857"/>
      <c r="H93" s="857"/>
      <c r="I93" s="87"/>
      <c r="J93" s="88"/>
      <c r="K93" s="304">
        <v>0.2</v>
      </c>
      <c r="L93" s="858">
        <f>N88*K93</f>
        <v>12834899.197908781</v>
      </c>
      <c r="M93" s="859"/>
      <c r="N93" s="51"/>
    </row>
    <row r="94" spans="1:14">
      <c r="B94" s="89" t="s">
        <v>973</v>
      </c>
      <c r="C94" s="90"/>
      <c r="D94" s="90"/>
      <c r="E94" s="90"/>
      <c r="F94" s="90"/>
      <c r="G94" s="90"/>
      <c r="H94" s="90"/>
      <c r="I94" s="87"/>
      <c r="J94" s="88"/>
      <c r="K94" s="304">
        <v>0.05</v>
      </c>
      <c r="L94" s="858">
        <f>N88*K94</f>
        <v>3208724.7994771954</v>
      </c>
      <c r="M94" s="859"/>
      <c r="N94" s="51"/>
    </row>
    <row r="95" spans="1:14" ht="15.75" thickBot="1">
      <c r="B95" s="91" t="s">
        <v>974</v>
      </c>
      <c r="C95" s="92"/>
      <c r="D95" s="92"/>
      <c r="E95" s="92"/>
      <c r="F95" s="92"/>
      <c r="G95" s="92"/>
      <c r="H95" s="92"/>
      <c r="I95" s="93"/>
      <c r="J95" s="94"/>
      <c r="K95" s="305">
        <v>0.05</v>
      </c>
      <c r="L95" s="860">
        <f>N88*K95</f>
        <v>3208724.7994771954</v>
      </c>
      <c r="M95" s="861"/>
      <c r="N95" s="51"/>
    </row>
    <row r="96" spans="1:14" ht="15.75" thickBot="1">
      <c r="B96" s="824" t="s">
        <v>953</v>
      </c>
      <c r="C96" s="825"/>
      <c r="D96" s="825"/>
      <c r="E96" s="825"/>
      <c r="F96" s="825"/>
      <c r="G96" s="825"/>
      <c r="H96" s="825"/>
      <c r="I96" s="825"/>
      <c r="J96" s="825"/>
      <c r="K96" s="825"/>
      <c r="L96" s="825"/>
      <c r="M96" s="826"/>
      <c r="N96" s="52">
        <f>L93+L94+L95</f>
        <v>19252348.796863172</v>
      </c>
    </row>
    <row r="97" spans="1:14" ht="15.75" thickBot="1">
      <c r="B97" s="33"/>
      <c r="C97" s="34"/>
      <c r="D97" s="34"/>
      <c r="E97" s="34"/>
      <c r="F97" s="34"/>
      <c r="G97" s="34"/>
      <c r="H97" s="34"/>
      <c r="I97" s="34"/>
      <c r="J97" s="34"/>
      <c r="K97" s="34"/>
      <c r="L97" s="34"/>
      <c r="M97" s="34"/>
      <c r="N97" s="35"/>
    </row>
    <row r="98" spans="1:14" ht="15.75" thickBot="1">
      <c r="A98" t="s">
        <v>2016</v>
      </c>
      <c r="B98" s="824" t="s">
        <v>975</v>
      </c>
      <c r="C98" s="825"/>
      <c r="D98" s="825"/>
      <c r="E98" s="825"/>
      <c r="F98" s="825"/>
      <c r="G98" s="825"/>
      <c r="H98" s="825"/>
      <c r="I98" s="825"/>
      <c r="J98" s="825"/>
      <c r="K98" s="825"/>
      <c r="L98" s="825"/>
      <c r="M98" s="826"/>
      <c r="N98" s="188">
        <f>N88+N96</f>
        <v>83426844.786407083</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6" t="s">
        <v>2218</v>
      </c>
      <c r="C115" s="967"/>
      <c r="D115" s="967"/>
      <c r="E115" s="967"/>
      <c r="F115" s="967"/>
      <c r="G115" s="967"/>
      <c r="H115" s="967"/>
      <c r="I115" s="967"/>
      <c r="J115" s="967"/>
      <c r="K115" s="967"/>
      <c r="L115" s="967"/>
      <c r="M115" s="967"/>
      <c r="N115" s="968"/>
    </row>
    <row r="116" spans="2:14" ht="15" customHeight="1">
      <c r="B116" s="966"/>
      <c r="C116" s="967"/>
      <c r="D116" s="967"/>
      <c r="E116" s="967"/>
      <c r="F116" s="967"/>
      <c r="G116" s="967"/>
      <c r="H116" s="967"/>
      <c r="I116" s="967"/>
      <c r="J116" s="967"/>
      <c r="K116" s="967"/>
      <c r="L116" s="967"/>
      <c r="M116" s="967"/>
      <c r="N116" s="968"/>
    </row>
    <row r="117" spans="2:14" ht="30" customHeight="1">
      <c r="B117" s="969" t="s">
        <v>2219</v>
      </c>
      <c r="C117" s="970"/>
      <c r="D117" s="970"/>
      <c r="E117" s="970"/>
      <c r="F117" s="970"/>
      <c r="G117" s="970"/>
      <c r="H117" s="970"/>
      <c r="I117" s="970"/>
      <c r="J117" s="970"/>
      <c r="K117" s="970"/>
      <c r="L117" s="970"/>
      <c r="M117" s="970"/>
      <c r="N117" s="971"/>
    </row>
    <row r="118" spans="2:14">
      <c r="B118" s="969"/>
      <c r="C118" s="970"/>
      <c r="D118" s="970"/>
      <c r="E118" s="970"/>
      <c r="F118" s="970"/>
      <c r="G118" s="970"/>
      <c r="H118" s="970"/>
      <c r="I118" s="970"/>
      <c r="J118" s="970"/>
      <c r="K118" s="970"/>
      <c r="L118" s="970"/>
      <c r="M118" s="970"/>
      <c r="N118" s="971"/>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2"/>
      <c r="K128" s="972"/>
      <c r="L128" s="972"/>
      <c r="M128" s="972"/>
      <c r="N128" s="973"/>
    </row>
    <row r="129" spans="2:14" ht="15.75" thickBot="1">
      <c r="B129" s="419" t="s">
        <v>2221</v>
      </c>
      <c r="C129" s="420"/>
      <c r="D129" s="420"/>
      <c r="E129" s="259"/>
      <c r="F129" s="259"/>
      <c r="G129" s="259"/>
      <c r="H129" s="259"/>
      <c r="I129" s="259"/>
      <c r="J129" s="974"/>
      <c r="K129" s="974"/>
      <c r="L129" s="974"/>
      <c r="M129" s="974"/>
      <c r="N129"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L3" sqref="L3:N4"/>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8"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326</v>
      </c>
      <c r="B36" s="837" t="str">
        <f>VLOOKUP(A36,EQUIPOS!A6:D154,3,FALSE)</f>
        <v>Sensor de Impacto para prueba de integridad tipo</v>
      </c>
      <c r="C36" s="838"/>
      <c r="D36" s="838"/>
      <c r="E36" s="838"/>
      <c r="F36" s="838"/>
      <c r="G36" s="838"/>
      <c r="H36" s="839"/>
      <c r="I36" s="267"/>
      <c r="J36" s="268"/>
      <c r="K36" s="269">
        <f>VLOOKUP(A36,EQUIPOS!A6:D163,4,FALSE)</f>
        <v>126131.76497176403</v>
      </c>
      <c r="L36" s="270"/>
      <c r="M36" s="336">
        <v>1</v>
      </c>
      <c r="N36" s="272">
        <f>K36/M36</f>
        <v>126131.76497176403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126131.76497176403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400073.41755476414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526205.18252652814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105241.03650530563</v>
      </c>
      <c r="M84" s="859"/>
      <c r="N84" s="51"/>
    </row>
    <row r="85" spans="1:14">
      <c r="B85" s="89" t="s">
        <v>973</v>
      </c>
      <c r="C85" s="90"/>
      <c r="D85" s="90"/>
      <c r="E85" s="90"/>
      <c r="F85" s="90"/>
      <c r="G85" s="90"/>
      <c r="H85" s="90"/>
      <c r="I85" s="87"/>
      <c r="J85" s="88"/>
      <c r="K85" s="304">
        <v>0.05</v>
      </c>
      <c r="L85" s="858">
        <f>N79*K85</f>
        <v>26310.259126326408</v>
      </c>
      <c r="M85" s="859"/>
      <c r="N85" s="51"/>
    </row>
    <row r="86" spans="1:14" ht="15.75" thickBot="1">
      <c r="B86" s="91" t="s">
        <v>974</v>
      </c>
      <c r="C86" s="92"/>
      <c r="D86" s="92"/>
      <c r="E86" s="92"/>
      <c r="F86" s="92"/>
      <c r="G86" s="92"/>
      <c r="H86" s="92"/>
      <c r="I86" s="93"/>
      <c r="J86" s="94"/>
      <c r="K86" s="305">
        <v>0.05</v>
      </c>
      <c r="L86" s="860">
        <f>N79*K86</f>
        <v>26310.259126326408</v>
      </c>
      <c r="M86" s="861"/>
      <c r="N86" s="51"/>
    </row>
    <row r="87" spans="1:14" ht="15.75" thickBot="1">
      <c r="B87" s="824" t="s">
        <v>953</v>
      </c>
      <c r="C87" s="825"/>
      <c r="D87" s="825"/>
      <c r="E87" s="825"/>
      <c r="F87" s="825"/>
      <c r="G87" s="825"/>
      <c r="H87" s="825"/>
      <c r="I87" s="825"/>
      <c r="J87" s="825"/>
      <c r="K87" s="825"/>
      <c r="L87" s="825"/>
      <c r="M87" s="826"/>
      <c r="N87" s="52">
        <f>L84+L85+L86</f>
        <v>157861.55475795845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684066.73728448665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320</v>
      </c>
      <c r="B36" s="837" t="str">
        <f>VLOOKUP(A36,EQUIPOS!A6:D154,3,FALSE)</f>
        <v>Retroexcavadora sobre llantas, motor 62HP, Profundidad de excavación de 5.41 metros.</v>
      </c>
      <c r="C36" s="838"/>
      <c r="D36" s="838"/>
      <c r="E36" s="838"/>
      <c r="F36" s="838"/>
      <c r="G36" s="838"/>
      <c r="H36" s="839"/>
      <c r="I36" s="267"/>
      <c r="J36" s="268"/>
      <c r="K36" s="269">
        <f>VLOOKUP(A36,EQUIPOS!A6:D163,4,FALSE)</f>
        <v>120538.65291293796</v>
      </c>
      <c r="L36" s="270"/>
      <c r="M36" s="336">
        <v>10</v>
      </c>
      <c r="N36" s="272">
        <f>K36/M36</f>
        <v>12053.865291293796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336.34905451801001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12390.214345811806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0</v>
      </c>
      <c r="N48" s="272">
        <f>K48*M48</f>
        <v>0</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28377.168193831905</v>
      </c>
      <c r="N49" s="272">
        <f>K49*M49</f>
        <v>37836.22425844254</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5804.4207669201633</v>
      </c>
      <c r="N50" s="272">
        <f>K50*M50</f>
        <v>8706.6311503802444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46542.855408822783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3363.4905451800996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62296.560299814693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12459.31205996294</v>
      </c>
      <c r="M84" s="859"/>
      <c r="N84" s="51"/>
    </row>
    <row r="85" spans="1:14">
      <c r="B85" s="89" t="s">
        <v>973</v>
      </c>
      <c r="C85" s="90"/>
      <c r="D85" s="90"/>
      <c r="E85" s="90"/>
      <c r="F85" s="90"/>
      <c r="G85" s="90"/>
      <c r="H85" s="90"/>
      <c r="I85" s="87"/>
      <c r="J85" s="88"/>
      <c r="K85" s="304">
        <v>0.05</v>
      </c>
      <c r="L85" s="858">
        <f>N79*K85</f>
        <v>3114.828014990735</v>
      </c>
      <c r="M85" s="859"/>
      <c r="N85" s="51"/>
    </row>
    <row r="86" spans="1:14" ht="15.75" thickBot="1">
      <c r="B86" s="91" t="s">
        <v>974</v>
      </c>
      <c r="C86" s="92"/>
      <c r="D86" s="92"/>
      <c r="E86" s="92"/>
      <c r="F86" s="92"/>
      <c r="G86" s="92"/>
      <c r="H86" s="92"/>
      <c r="I86" s="93"/>
      <c r="J86" s="94"/>
      <c r="K86" s="305">
        <v>0.05</v>
      </c>
      <c r="L86" s="860">
        <f>N79*K86</f>
        <v>3114.828014990735</v>
      </c>
      <c r="M86" s="861"/>
      <c r="N86" s="51"/>
    </row>
    <row r="87" spans="1:14" ht="15.75" thickBot="1">
      <c r="B87" s="824" t="s">
        <v>953</v>
      </c>
      <c r="C87" s="825"/>
      <c r="D87" s="825"/>
      <c r="E87" s="825"/>
      <c r="F87" s="825"/>
      <c r="G87" s="825"/>
      <c r="H87" s="825"/>
      <c r="I87" s="825"/>
      <c r="J87" s="825"/>
      <c r="K87" s="825"/>
      <c r="L87" s="825"/>
      <c r="M87" s="826"/>
      <c r="N87" s="52">
        <f>L84+L85+L86</f>
        <v>18688.96808994441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80985.5283897591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ht="27"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204</v>
      </c>
      <c r="B36" s="837" t="str">
        <f>VLOOKUP(A36,EQUIPOS!A6:D154,3,FALSE)</f>
        <v xml:space="preserve">Equipo de soldadura 250 AMP
</v>
      </c>
      <c r="C36" s="838"/>
      <c r="D36" s="838"/>
      <c r="E36" s="838"/>
      <c r="F36" s="838"/>
      <c r="G36" s="838"/>
      <c r="H36" s="839"/>
      <c r="I36" s="267"/>
      <c r="J36" s="268"/>
      <c r="K36" s="269">
        <f>VLOOKUP(A36,EQUIPOS!A6:D163,4,FALSE)</f>
        <v>14912.817597707184</v>
      </c>
      <c r="L36" s="270"/>
      <c r="M36" s="336">
        <v>10</v>
      </c>
      <c r="N36" s="272">
        <f>K36/M36</f>
        <v>1491.2817597707185</v>
      </c>
    </row>
    <row r="37" spans="1:14">
      <c r="A37" s="113" t="s">
        <v>320</v>
      </c>
      <c r="B37" s="837" t="str">
        <f>VLOOKUP(A37,EQUIPOS!A7:D154,3,FALSE)</f>
        <v>Retroexcavadora sobre llantas, motor 62HP, Profundidad de excavación de 5.41 metros.</v>
      </c>
      <c r="C37" s="838"/>
      <c r="D37" s="838"/>
      <c r="E37" s="838"/>
      <c r="F37" s="838"/>
      <c r="G37" s="838"/>
      <c r="H37" s="839"/>
      <c r="I37" s="421"/>
      <c r="J37" s="422"/>
      <c r="K37" s="269">
        <f>VLOOKUP(A37,EQUIPOS!A7:D164,4,FALSE)</f>
        <v>120538.65291293796</v>
      </c>
      <c r="L37" s="335"/>
      <c r="M37" s="336">
        <v>10</v>
      </c>
      <c r="N37" s="272">
        <f>K37/M37</f>
        <v>12053.865291293796</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402.04310903601998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13947.190160100534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8226.9941402285767</v>
      </c>
      <c r="N48" s="272">
        <f>K48*M48</f>
        <v>271.49080662754307</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0</v>
      </c>
      <c r="N49" s="272">
        <f>K49*M49</f>
        <v>0</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910.09795060102078</v>
      </c>
      <c r="N50" s="272">
        <f>K50*M50</f>
        <v>9100.9795060102078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9372.4703126377517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4020.4310903601995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27340.091563098485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5468.0183126196971</v>
      </c>
      <c r="M84" s="859"/>
      <c r="N84" s="51"/>
    </row>
    <row r="85" spans="1:14">
      <c r="B85" s="89" t="s">
        <v>973</v>
      </c>
      <c r="C85" s="90"/>
      <c r="D85" s="90"/>
      <c r="E85" s="90"/>
      <c r="F85" s="90"/>
      <c r="G85" s="90"/>
      <c r="H85" s="90"/>
      <c r="I85" s="87"/>
      <c r="J85" s="88"/>
      <c r="K85" s="304">
        <v>0.05</v>
      </c>
      <c r="L85" s="858">
        <f>N79*K85</f>
        <v>1367.0045781549243</v>
      </c>
      <c r="M85" s="859"/>
      <c r="N85" s="51"/>
    </row>
    <row r="86" spans="1:14" ht="15.75" thickBot="1">
      <c r="B86" s="91" t="s">
        <v>974</v>
      </c>
      <c r="C86" s="92"/>
      <c r="D86" s="92"/>
      <c r="E86" s="92"/>
      <c r="F86" s="92"/>
      <c r="G86" s="92"/>
      <c r="H86" s="92"/>
      <c r="I86" s="93"/>
      <c r="J86" s="94"/>
      <c r="K86" s="305">
        <v>0.05</v>
      </c>
      <c r="L86" s="860">
        <f>N79*K86</f>
        <v>1367.0045781549243</v>
      </c>
      <c r="M86" s="861"/>
      <c r="N86" s="51"/>
    </row>
    <row r="87" spans="1:14" ht="15.75" thickBot="1">
      <c r="B87" s="824" t="s">
        <v>953</v>
      </c>
      <c r="C87" s="825"/>
      <c r="D87" s="825"/>
      <c r="E87" s="825"/>
      <c r="F87" s="825"/>
      <c r="G87" s="825"/>
      <c r="H87" s="825"/>
      <c r="I87" s="825"/>
      <c r="J87" s="825"/>
      <c r="K87" s="825"/>
      <c r="L87" s="825"/>
      <c r="M87" s="826"/>
      <c r="N87" s="52">
        <f>L84+L85+L86</f>
        <v>8202.0274689295456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35542.119032028029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282</v>
      </c>
      <c r="B36" s="837" t="str">
        <f>VLOOKUP(A36,EQUIPOS!A6:D154,3,FALSE)</f>
        <v>Piloteadora potencia 250KW, RPM 1800, fuerza elevadora 200KN</v>
      </c>
      <c r="C36" s="838"/>
      <c r="D36" s="838"/>
      <c r="E36" s="838"/>
      <c r="F36" s="838"/>
      <c r="G36" s="838"/>
      <c r="H36" s="839"/>
      <c r="I36" s="267"/>
      <c r="J36" s="268"/>
      <c r="K36" s="269">
        <f>VLOOKUP(A36,EQUIPOS!A6:D163,4,FALSE)</f>
        <v>630658.82485882018</v>
      </c>
      <c r="L36" s="270"/>
      <c r="M36" s="336">
        <v>2</v>
      </c>
      <c r="N36" s="272">
        <f>K36/M36</f>
        <v>315329.41242941009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4716.7655451800993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320046.17797459022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20508.953376451242</v>
      </c>
      <c r="N48" s="272">
        <f>K48*M48</f>
        <v>574250.69454063475</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445539.9727953815</v>
      </c>
      <c r="N49" s="272">
        <f>K49*M49</f>
        <v>155938.99047838352</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25157.791731491088</v>
      </c>
      <c r="N50" s="272">
        <f>K50*M50</f>
        <v>75473.375194473265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805663.06021349155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8">
        <f>VLOOKUP(A60,TRANSPORTE!A2:D117,4,FALSE)</f>
        <v>1310.8700129498243</v>
      </c>
      <c r="M60" s="829"/>
      <c r="N60" s="287">
        <f>K60*L60</f>
        <v>458.80450453243844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458.80450453243844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47167.655451800994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1173335.6981444152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234667.13962888304</v>
      </c>
      <c r="M84" s="859"/>
      <c r="N84" s="51"/>
    </row>
    <row r="85" spans="1:14">
      <c r="B85" s="89" t="s">
        <v>973</v>
      </c>
      <c r="C85" s="90"/>
      <c r="D85" s="90"/>
      <c r="E85" s="90"/>
      <c r="F85" s="90"/>
      <c r="G85" s="90"/>
      <c r="H85" s="90"/>
      <c r="I85" s="87"/>
      <c r="J85" s="88"/>
      <c r="K85" s="304">
        <v>0.05</v>
      </c>
      <c r="L85" s="858">
        <f>N79*K85</f>
        <v>58666.784907220761</v>
      </c>
      <c r="M85" s="859"/>
      <c r="N85" s="51"/>
    </row>
    <row r="86" spans="1:14" ht="15.75" thickBot="1">
      <c r="B86" s="91" t="s">
        <v>974</v>
      </c>
      <c r="C86" s="92"/>
      <c r="D86" s="92"/>
      <c r="E86" s="92"/>
      <c r="F86" s="92"/>
      <c r="G86" s="92"/>
      <c r="H86" s="92"/>
      <c r="I86" s="93"/>
      <c r="J86" s="94"/>
      <c r="K86" s="305">
        <v>0.05</v>
      </c>
      <c r="L86" s="860">
        <f>N79*K86</f>
        <v>58666.784907220761</v>
      </c>
      <c r="M86" s="861"/>
      <c r="N86" s="51"/>
    </row>
    <row r="87" spans="1:14" ht="15.75" thickBot="1">
      <c r="B87" s="824" t="s">
        <v>953</v>
      </c>
      <c r="C87" s="825"/>
      <c r="D87" s="825"/>
      <c r="E87" s="825"/>
      <c r="F87" s="825"/>
      <c r="G87" s="825"/>
      <c r="H87" s="825"/>
      <c r="I87" s="825"/>
      <c r="J87" s="825"/>
      <c r="K87" s="825"/>
      <c r="L87" s="825"/>
      <c r="M87" s="826"/>
      <c r="N87" s="52">
        <f>L84+L85+L86</f>
        <v>352000.70944332454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1525336.4075877396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282</v>
      </c>
      <c r="B36" s="837" t="str">
        <f>VLOOKUP(A36,EQUIPOS!A6:D154,3,FALSE)</f>
        <v>Piloteadora potencia 250KW, RPM 1800, fuerza elevadora 200KN</v>
      </c>
      <c r="C36" s="838"/>
      <c r="D36" s="838"/>
      <c r="E36" s="838"/>
      <c r="F36" s="838"/>
      <c r="G36" s="838"/>
      <c r="H36" s="839"/>
      <c r="I36" s="267"/>
      <c r="J36" s="268"/>
      <c r="K36" s="269">
        <f>VLOOKUP(A36,EQUIPOS!A6:D163,4,FALSE)</f>
        <v>630658.82485882018</v>
      </c>
      <c r="L36" s="270"/>
      <c r="M36" s="336">
        <v>2</v>
      </c>
      <c r="N36" s="272">
        <f>K36/M36</f>
        <v>315329.41242941009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4716.7655451800993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320046.17797459022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20508.953376451242</v>
      </c>
      <c r="N48" s="272">
        <f>K48*M48</f>
        <v>574250.69454063475</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476103.44300347025</v>
      </c>
      <c r="N49" s="272">
        <f>K49*M49</f>
        <v>166636.20505121458</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25157.791731491088</v>
      </c>
      <c r="N50" s="272">
        <f>K50*M50</f>
        <v>50315.583462982177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791202.48305483151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8">
        <f>VLOOKUP(A60,TRANSPORTE!A2:D117,4,FALSE)</f>
        <v>1310.8700129498243</v>
      </c>
      <c r="M60" s="829"/>
      <c r="N60" s="287">
        <f>K60*L60</f>
        <v>458.80450453243844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458.80450453243844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47167.655451800994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1158875.120985755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231775.02419715101</v>
      </c>
      <c r="M84" s="859"/>
      <c r="N84" s="51"/>
    </row>
    <row r="85" spans="1:14">
      <c r="B85" s="89" t="s">
        <v>973</v>
      </c>
      <c r="C85" s="90"/>
      <c r="D85" s="90"/>
      <c r="E85" s="90"/>
      <c r="F85" s="90"/>
      <c r="G85" s="90"/>
      <c r="H85" s="90"/>
      <c r="I85" s="87"/>
      <c r="J85" s="88"/>
      <c r="K85" s="304">
        <v>0.05</v>
      </c>
      <c r="L85" s="858">
        <f>N79*K85</f>
        <v>57943.756049287753</v>
      </c>
      <c r="M85" s="859"/>
      <c r="N85" s="51"/>
    </row>
    <row r="86" spans="1:14" ht="15.75" thickBot="1">
      <c r="B86" s="91" t="s">
        <v>974</v>
      </c>
      <c r="C86" s="92"/>
      <c r="D86" s="92"/>
      <c r="E86" s="92"/>
      <c r="F86" s="92"/>
      <c r="G86" s="92"/>
      <c r="H86" s="92"/>
      <c r="I86" s="93"/>
      <c r="J86" s="94"/>
      <c r="K86" s="305">
        <v>0.05</v>
      </c>
      <c r="L86" s="860">
        <f>N79*K86</f>
        <v>57943.756049287753</v>
      </c>
      <c r="M86" s="861"/>
      <c r="N86" s="51"/>
    </row>
    <row r="87" spans="1:14" ht="15.75" thickBot="1">
      <c r="B87" s="824" t="s">
        <v>953</v>
      </c>
      <c r="C87" s="825"/>
      <c r="D87" s="825"/>
      <c r="E87" s="825"/>
      <c r="F87" s="825"/>
      <c r="G87" s="825"/>
      <c r="H87" s="825"/>
      <c r="I87" s="825"/>
      <c r="J87" s="825"/>
      <c r="K87" s="825"/>
      <c r="L87" s="825"/>
      <c r="M87" s="826"/>
      <c r="N87" s="52">
        <f>L84+L85+L86</f>
        <v>347662.53629572649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1506537.6572814814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195</v>
      </c>
      <c r="B36" s="837" t="str">
        <f>VLOOKUP(A36,EQUIPOS!A6:D154,3,FALSE)</f>
        <v xml:space="preserve">Equipo de oxicorte, Capacidad de corte: hasta 6´´ (152mm) </v>
      </c>
      <c r="C36" s="838"/>
      <c r="D36" s="838"/>
      <c r="E36" s="838"/>
      <c r="F36" s="838"/>
      <c r="G36" s="838"/>
      <c r="H36" s="839"/>
      <c r="I36" s="267"/>
      <c r="J36" s="268"/>
      <c r="K36" s="269">
        <f>VLOOKUP(A36,EQUIPOS!A6:D163,4,FALSE)</f>
        <v>11685.609122904498</v>
      </c>
      <c r="L36" s="270"/>
      <c r="M36" s="336">
        <v>1.1299999999999999</v>
      </c>
      <c r="N36" s="272">
        <f>K36/M36</f>
        <v>10341.247011419911</v>
      </c>
    </row>
    <row r="37" spans="1:14">
      <c r="A37" s="113" t="s">
        <v>332</v>
      </c>
      <c r="B37" s="837" t="str">
        <f>VLOOKUP(A37,EQUIPOS!A7:D154,3,FALSE)</f>
        <v xml:space="preserve">Taladro de 1/2´´, pulidora, lijadora y circular
</v>
      </c>
      <c r="C37" s="838"/>
      <c r="D37" s="838"/>
      <c r="E37" s="838"/>
      <c r="F37" s="838"/>
      <c r="G37" s="838"/>
      <c r="H37" s="839"/>
      <c r="I37" s="421"/>
      <c r="J37" s="422"/>
      <c r="K37" s="269">
        <f>VLOOKUP(A37,EQUIPOS!A7:D164,4,FALSE)</f>
        <v>1720.4618890628624</v>
      </c>
      <c r="L37" s="335"/>
      <c r="M37" s="336">
        <v>0.53</v>
      </c>
      <c r="N37" s="272">
        <f>K37/M37</f>
        <v>3246.1545076657781</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2680.2873935734665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16267.688912659156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67850.264400139684</v>
      </c>
      <c r="N48" s="272">
        <f>K48*M48</f>
        <v>1357.0052880027938</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12194.161275042359</v>
      </c>
      <c r="N49" s="272">
        <f>K49*M49</f>
        <v>6097.0806375211796</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105862.16976492989</v>
      </c>
      <c r="N50" s="272">
        <f>K50*M50</f>
        <v>8468.973581194392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15923.059506718366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26802.873935734664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58993.622355112188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11798.724471022439</v>
      </c>
      <c r="M84" s="859"/>
      <c r="N84" s="51"/>
    </row>
    <row r="85" spans="1:14">
      <c r="B85" s="89" t="s">
        <v>973</v>
      </c>
      <c r="C85" s="90"/>
      <c r="D85" s="90"/>
      <c r="E85" s="90"/>
      <c r="F85" s="90"/>
      <c r="G85" s="90"/>
      <c r="H85" s="90"/>
      <c r="I85" s="87"/>
      <c r="J85" s="88"/>
      <c r="K85" s="304">
        <v>0.05</v>
      </c>
      <c r="L85" s="858">
        <f>N79*K85</f>
        <v>2949.6811177556096</v>
      </c>
      <c r="M85" s="859"/>
      <c r="N85" s="51"/>
    </row>
    <row r="86" spans="1:14" ht="15.75" thickBot="1">
      <c r="B86" s="91" t="s">
        <v>974</v>
      </c>
      <c r="C86" s="92"/>
      <c r="D86" s="92"/>
      <c r="E86" s="92"/>
      <c r="F86" s="92"/>
      <c r="G86" s="92"/>
      <c r="H86" s="92"/>
      <c r="I86" s="93"/>
      <c r="J86" s="94"/>
      <c r="K86" s="305">
        <v>0.05</v>
      </c>
      <c r="L86" s="860">
        <f>N79*K86</f>
        <v>2949.6811177556096</v>
      </c>
      <c r="M86" s="861"/>
      <c r="N86" s="51"/>
    </row>
    <row r="87" spans="1:14" ht="15.75" thickBot="1">
      <c r="B87" s="824" t="s">
        <v>953</v>
      </c>
      <c r="C87" s="825"/>
      <c r="D87" s="825"/>
      <c r="E87" s="825"/>
      <c r="F87" s="825"/>
      <c r="G87" s="825"/>
      <c r="H87" s="825"/>
      <c r="I87" s="825"/>
      <c r="J87" s="825"/>
      <c r="K87" s="825"/>
      <c r="L87" s="825"/>
      <c r="M87" s="826"/>
      <c r="N87" s="52">
        <f>L84+L85+L86</f>
        <v>17698.086706533657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76691.709061645844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16181.486379332631</v>
      </c>
      <c r="L36" s="270"/>
      <c r="M36" s="336">
        <v>12</v>
      </c>
      <c r="N36" s="272">
        <f t="shared" ref="N36:N42" si="0">K36/M36</f>
        <v>1348.4571982777193</v>
      </c>
    </row>
    <row r="37" spans="1:14">
      <c r="A37" s="113" t="s">
        <v>288</v>
      </c>
      <c r="B37" s="837" t="str">
        <f>VLOOKUP(A37,EQUIPOS!A7:D154,3,FALSE)</f>
        <v xml:space="preserve">Planta eléctrica </v>
      </c>
      <c r="C37" s="838"/>
      <c r="D37" s="838"/>
      <c r="E37" s="838"/>
      <c r="F37" s="838"/>
      <c r="G37" s="838"/>
      <c r="H37" s="839"/>
      <c r="I37" s="267"/>
      <c r="J37" s="268"/>
      <c r="K37" s="269">
        <f>VLOOKUP(A37,EQUIPOS!A7:D164,4,FALSE)</f>
        <v>7931.6971418345283</v>
      </c>
      <c r="L37" s="270"/>
      <c r="M37" s="336">
        <v>1.3</v>
      </c>
      <c r="N37" s="272">
        <f t="shared" si="0"/>
        <v>6101.3054937188681</v>
      </c>
    </row>
    <row r="38" spans="1:14">
      <c r="A38" s="113" t="s">
        <v>125</v>
      </c>
      <c r="B38" s="837" t="str">
        <f>VLOOKUP(A38,EQUIPOS!A8:D154,3,FALSE)</f>
        <v>Bomba para gato de tensionamiento</v>
      </c>
      <c r="C38" s="838"/>
      <c r="D38" s="838"/>
      <c r="E38" s="838"/>
      <c r="F38" s="838"/>
      <c r="G38" s="838"/>
      <c r="H38" s="839"/>
      <c r="I38" s="267"/>
      <c r="J38" s="268"/>
      <c r="K38" s="269">
        <f>VLOOKUP(A38,EQUIPOS!A8:D165,4,FALSE)</f>
        <v>46739.214652874427</v>
      </c>
      <c r="L38" s="270"/>
      <c r="M38" s="336">
        <v>12</v>
      </c>
      <c r="N38" s="272">
        <f t="shared" si="0"/>
        <v>3894.9345544062021</v>
      </c>
    </row>
    <row r="39" spans="1:14">
      <c r="A39" s="113" t="s">
        <v>180</v>
      </c>
      <c r="B39" s="837" t="str">
        <f>VLOOKUP(A39,EQUIPOS!A9:D154,3,FALSE)</f>
        <v>Compresor 120 HP, con martillo.</v>
      </c>
      <c r="C39" s="838"/>
      <c r="D39" s="838"/>
      <c r="E39" s="838"/>
      <c r="F39" s="838"/>
      <c r="G39" s="838"/>
      <c r="H39" s="839"/>
      <c r="I39" s="267"/>
      <c r="J39" s="268"/>
      <c r="K39" s="269">
        <f>VLOOKUP(A39,EQUIPOS!A9:D166,4,FALSE)</f>
        <v>110699.15739009528</v>
      </c>
      <c r="L39" s="270"/>
      <c r="M39" s="336">
        <v>1.3</v>
      </c>
      <c r="N39" s="272">
        <f t="shared" si="0"/>
        <v>85153.197992380985</v>
      </c>
    </row>
    <row r="40" spans="1:14">
      <c r="A40" s="113" t="s">
        <v>197</v>
      </c>
      <c r="B40" s="837" t="str">
        <f>VLOOKUP(A40,EQUIPOS!A10:D154,3,FALSE)</f>
        <v>Equipo de perforación (TRACKDRILL), potencia 40 HP, 2100 golpes / minuto</v>
      </c>
      <c r="C40" s="838"/>
      <c r="D40" s="838"/>
      <c r="E40" s="838"/>
      <c r="F40" s="838"/>
      <c r="G40" s="838"/>
      <c r="H40" s="839"/>
      <c r="I40" s="267"/>
      <c r="J40" s="268"/>
      <c r="K40" s="269">
        <f>VLOOKUP(A40,EQUIPOS!A10:D167,4,FALSE)</f>
        <v>97111.589462240518</v>
      </c>
      <c r="L40" s="270"/>
      <c r="M40" s="336">
        <v>1.3</v>
      </c>
      <c r="N40" s="272">
        <f t="shared" si="0"/>
        <v>74701.222663261928</v>
      </c>
    </row>
    <row r="41" spans="1:14">
      <c r="A41" s="113" t="s">
        <v>195</v>
      </c>
      <c r="B41" s="837" t="str">
        <f>VLOOKUP(A41,EQUIPOS!A11:D155,3,FALSE)</f>
        <v xml:space="preserve">Equipo de oxicorte, Capacidad de corte: hasta 6´´ (152mm) </v>
      </c>
      <c r="C41" s="838"/>
      <c r="D41" s="838"/>
      <c r="E41" s="838"/>
      <c r="F41" s="838"/>
      <c r="G41" s="838"/>
      <c r="H41" s="839"/>
      <c r="I41" s="267"/>
      <c r="J41" s="268"/>
      <c r="K41" s="269">
        <f>VLOOKUP(A41,EQUIPOS!A11:D168,4,FALSE)</f>
        <v>11685.609122904498</v>
      </c>
      <c r="L41" s="270"/>
      <c r="M41" s="336">
        <v>15</v>
      </c>
      <c r="N41" s="272">
        <f t="shared" si="0"/>
        <v>779.04060819363315</v>
      </c>
    </row>
    <row r="42" spans="1:14">
      <c r="A42" s="113" t="s">
        <v>240</v>
      </c>
      <c r="B42" s="837" t="str">
        <f>VLOOKUP(A42,EQUIPOS!A12:D156,3,FALSE)</f>
        <v>Gato para tensionamiento, fuerza Max 200 ton, área de tensión 314 cm2.</v>
      </c>
      <c r="C42" s="838"/>
      <c r="D42" s="838"/>
      <c r="E42" s="838"/>
      <c r="F42" s="838"/>
      <c r="G42" s="838"/>
      <c r="H42" s="839"/>
      <c r="I42" s="267"/>
      <c r="J42" s="268"/>
      <c r="K42" s="269">
        <f>VLOOKUP(A42,EQUIPOS!A12:D169,4,FALSE)</f>
        <v>147597.80257387916</v>
      </c>
      <c r="L42" s="270"/>
      <c r="M42" s="336">
        <v>12</v>
      </c>
      <c r="N42" s="272">
        <f t="shared" si="0"/>
        <v>12299.816881156597</v>
      </c>
    </row>
    <row r="43" spans="1:14">
      <c r="A43" s="113"/>
      <c r="B43" s="837"/>
      <c r="C43" s="838"/>
      <c r="D43" s="838"/>
      <c r="E43" s="838"/>
      <c r="F43" s="838"/>
      <c r="G43" s="838"/>
      <c r="H43" s="839"/>
      <c r="I43" s="421"/>
      <c r="J43" s="422"/>
      <c r="K43" s="269"/>
      <c r="L43" s="335"/>
      <c r="M43" s="336"/>
      <c r="N43" s="272"/>
    </row>
    <row r="44" spans="1:14">
      <c r="A44" s="113"/>
      <c r="B44" s="837"/>
      <c r="C44" s="838"/>
      <c r="D44" s="838"/>
      <c r="E44" s="838"/>
      <c r="F44" s="838"/>
      <c r="G44" s="838"/>
      <c r="H44" s="839"/>
      <c r="I44" s="328"/>
      <c r="J44" s="330"/>
      <c r="K44" s="269"/>
      <c r="L44" s="423"/>
      <c r="M44" s="424"/>
      <c r="N44" s="272"/>
    </row>
    <row r="45" spans="1:14">
      <c r="B45" s="837"/>
      <c r="C45" s="838"/>
      <c r="D45" s="838"/>
      <c r="E45" s="838"/>
      <c r="F45" s="838"/>
      <c r="G45" s="838"/>
      <c r="H45" s="839"/>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188411.5954609038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5804.4207669201633</v>
      </c>
      <c r="N54" s="272">
        <f>K54*M54</f>
        <v>1160.8841533840327</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5935.0630905300723</v>
      </c>
      <c r="N55" s="272">
        <f t="shared" ref="N55:N67" si="1">K55*M55</f>
        <v>32820.898890631302</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45524.868760158141</v>
      </c>
      <c r="N56" s="272">
        <f t="shared" si="1"/>
        <v>364.19895008126514</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44365.553898789491</v>
      </c>
      <c r="N57" s="272">
        <f t="shared" si="1"/>
        <v>976.04218577336871</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532.884847719351</v>
      </c>
      <c r="N58" s="272">
        <f t="shared" si="1"/>
        <v>159.86545431580529</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1228.4398068477669</v>
      </c>
      <c r="N59" s="272">
        <f t="shared" si="1"/>
        <v>122.8439806847767</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20956.977387707855</v>
      </c>
      <c r="N60" s="272">
        <f t="shared" si="1"/>
        <v>10478.488693853928</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78340.635059540553</v>
      </c>
      <c r="N61" s="272">
        <f t="shared" si="1"/>
        <v>7834.0635059540555</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1301.7795409969201</v>
      </c>
      <c r="N62" s="272">
        <f t="shared" si="1"/>
        <v>13017.795409969202</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20261.472606312796</v>
      </c>
      <c r="N63" s="272">
        <f t="shared" si="1"/>
        <v>20261.472606312796</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10276.263589703694</v>
      </c>
      <c r="N64" s="272">
        <f t="shared" si="1"/>
        <v>5138.1317948518472</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5419.6272333521592</v>
      </c>
      <c r="N65" s="272">
        <f t="shared" si="1"/>
        <v>2980.7949783436879</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5804.4207669201633</v>
      </c>
      <c r="N66" s="272">
        <f t="shared" si="1"/>
        <v>290.22103834600819</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4424.222364826479</v>
      </c>
      <c r="N67" s="272">
        <f t="shared" si="1"/>
        <v>4424.222364826479</v>
      </c>
    </row>
    <row r="68" spans="1:14" ht="15.75" thickBot="1">
      <c r="B68" s="43"/>
      <c r="C68" s="310"/>
      <c r="D68" s="310"/>
      <c r="E68" s="310"/>
      <c r="F68" s="310"/>
      <c r="G68" s="310"/>
      <c r="H68" s="310"/>
      <c r="I68" s="310"/>
      <c r="J68" s="435"/>
      <c r="K68" s="126"/>
      <c r="L68" s="325"/>
      <c r="M68" s="402"/>
      <c r="N68" s="272"/>
    </row>
    <row r="69" spans="1:14" ht="15.75" thickBot="1">
      <c r="B69" s="824" t="s">
        <v>953</v>
      </c>
      <c r="C69" s="825"/>
      <c r="D69" s="825"/>
      <c r="E69" s="825"/>
      <c r="F69" s="825"/>
      <c r="G69" s="825"/>
      <c r="H69" s="825"/>
      <c r="I69" s="825"/>
      <c r="J69" s="825"/>
      <c r="K69" s="825"/>
      <c r="L69" s="825"/>
      <c r="M69" s="826"/>
      <c r="N69" s="394">
        <f>SUM(N54:N68)</f>
        <v>100029.92400732855</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27" t="s">
        <v>961</v>
      </c>
      <c r="M73" s="800"/>
      <c r="N73" s="76" t="s">
        <v>951</v>
      </c>
    </row>
    <row r="74" spans="1:14">
      <c r="B74" s="46"/>
      <c r="C74" s="317"/>
      <c r="D74" s="317"/>
      <c r="E74" s="317"/>
      <c r="F74" s="317"/>
      <c r="G74" s="317"/>
      <c r="H74" s="311"/>
      <c r="I74" s="279"/>
      <c r="J74" s="286"/>
      <c r="K74" s="279"/>
      <c r="L74" s="828"/>
      <c r="M74" s="829"/>
      <c r="N74" s="287"/>
    </row>
    <row r="75" spans="1:14">
      <c r="B75" s="46"/>
      <c r="C75" s="47"/>
      <c r="D75" s="47"/>
      <c r="E75" s="47"/>
      <c r="F75" s="47"/>
      <c r="G75" s="47"/>
      <c r="H75" s="311"/>
      <c r="I75" s="279"/>
      <c r="J75" s="286"/>
      <c r="K75" s="279"/>
      <c r="L75" s="828"/>
      <c r="M75" s="829"/>
      <c r="N75" s="287"/>
    </row>
    <row r="76" spans="1:14">
      <c r="B76" s="46"/>
      <c r="C76" s="47"/>
      <c r="D76" s="47"/>
      <c r="E76" s="47"/>
      <c r="F76" s="47"/>
      <c r="G76" s="47"/>
      <c r="H76" s="311"/>
      <c r="I76" s="279"/>
      <c r="J76" s="286"/>
      <c r="K76" s="279"/>
      <c r="L76" s="828"/>
      <c r="M76" s="829"/>
      <c r="N76" s="287"/>
    </row>
    <row r="77" spans="1:14">
      <c r="B77" s="46"/>
      <c r="C77" s="47"/>
      <c r="D77" s="47"/>
      <c r="E77" s="47"/>
      <c r="F77" s="47"/>
      <c r="G77" s="47"/>
      <c r="H77" s="311"/>
      <c r="I77" s="279"/>
      <c r="J77" s="286"/>
      <c r="K77" s="279"/>
      <c r="L77" s="828"/>
      <c r="M77" s="829"/>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3"/>
      <c r="M79" s="814"/>
      <c r="N79" s="127"/>
    </row>
    <row r="80" spans="1:14" ht="15.75" thickBot="1">
      <c r="B80" s="830" t="s">
        <v>953</v>
      </c>
      <c r="C80" s="831"/>
      <c r="D80" s="831"/>
      <c r="E80" s="831"/>
      <c r="F80" s="831"/>
      <c r="G80" s="831"/>
      <c r="H80" s="831"/>
      <c r="I80" s="831"/>
      <c r="J80" s="831"/>
      <c r="K80" s="831"/>
      <c r="L80" s="831"/>
      <c r="M80" s="832"/>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0" t="s">
        <v>963</v>
      </c>
      <c r="C84" s="851"/>
      <c r="D84" s="851"/>
      <c r="E84" s="851"/>
      <c r="F84" s="851"/>
      <c r="G84" s="851"/>
      <c r="H84" s="851"/>
      <c r="I84" s="73" t="s">
        <v>964</v>
      </c>
      <c r="J84" s="75" t="s">
        <v>1410</v>
      </c>
      <c r="K84" s="74" t="s">
        <v>966</v>
      </c>
      <c r="L84" s="852" t="s">
        <v>950</v>
      </c>
      <c r="M84" s="853"/>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1"/>
      <c r="C90" s="812"/>
      <c r="D90" s="812"/>
      <c r="E90" s="812"/>
      <c r="F90" s="812"/>
      <c r="G90" s="812"/>
      <c r="H90" s="812"/>
      <c r="I90" s="126"/>
      <c r="J90" s="126"/>
      <c r="K90" s="126"/>
      <c r="L90" s="912"/>
      <c r="M90" s="912"/>
      <c r="N90" s="45"/>
    </row>
    <row r="91" spans="1:15" ht="15.75" thickBot="1">
      <c r="B91" s="830" t="s">
        <v>953</v>
      </c>
      <c r="C91" s="831"/>
      <c r="D91" s="831"/>
      <c r="E91" s="831"/>
      <c r="F91" s="831"/>
      <c r="G91" s="831"/>
      <c r="H91" s="831"/>
      <c r="I91" s="831"/>
      <c r="J91" s="831"/>
      <c r="K91" s="831"/>
      <c r="L91" s="831"/>
      <c r="M91" s="832"/>
      <c r="N91" s="301">
        <f>SUM(N85:N90)</f>
        <v>41336.200695078456</v>
      </c>
    </row>
    <row r="92" spans="1:15" ht="15.75" thickBot="1">
      <c r="B92" s="33"/>
      <c r="C92" s="34"/>
      <c r="D92" s="34"/>
      <c r="E92" s="34"/>
      <c r="F92" s="34"/>
      <c r="G92" s="34"/>
      <c r="H92" s="34"/>
      <c r="I92" s="34"/>
      <c r="J92" s="34"/>
      <c r="K92" s="34"/>
      <c r="L92" s="34"/>
      <c r="M92" s="34"/>
      <c r="N92" s="35"/>
    </row>
    <row r="93" spans="1:15" ht="15.75" thickBot="1">
      <c r="B93" s="824" t="s">
        <v>967</v>
      </c>
      <c r="C93" s="825"/>
      <c r="D93" s="825"/>
      <c r="E93" s="825"/>
      <c r="F93" s="825"/>
      <c r="G93" s="825"/>
      <c r="H93" s="825"/>
      <c r="I93" s="825"/>
      <c r="J93" s="825"/>
      <c r="K93" s="825"/>
      <c r="L93" s="825"/>
      <c r="M93" s="826"/>
      <c r="N93" s="99">
        <f>N49+N69+N80+N91</f>
        <v>329777.72016331082</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5" t="s">
        <v>969</v>
      </c>
      <c r="C97" s="816"/>
      <c r="D97" s="816"/>
      <c r="E97" s="816"/>
      <c r="F97" s="816"/>
      <c r="G97" s="816"/>
      <c r="H97" s="816"/>
      <c r="I97" s="314"/>
      <c r="J97" s="334"/>
      <c r="K97" s="302" t="s">
        <v>970</v>
      </c>
      <c r="L97" s="854" t="s">
        <v>971</v>
      </c>
      <c r="M97" s="855"/>
      <c r="N97" s="303"/>
    </row>
    <row r="98" spans="1:14">
      <c r="B98" s="856" t="s">
        <v>972</v>
      </c>
      <c r="C98" s="857"/>
      <c r="D98" s="857"/>
      <c r="E98" s="857"/>
      <c r="F98" s="857"/>
      <c r="G98" s="857"/>
      <c r="H98" s="857"/>
      <c r="I98" s="87"/>
      <c r="J98" s="88"/>
      <c r="K98" s="304">
        <v>0.2</v>
      </c>
      <c r="L98" s="858">
        <f>N93*K98</f>
        <v>65955.544032662161</v>
      </c>
      <c r="M98" s="859"/>
      <c r="N98" s="51"/>
    </row>
    <row r="99" spans="1:14">
      <c r="B99" s="89" t="s">
        <v>973</v>
      </c>
      <c r="C99" s="90"/>
      <c r="D99" s="90"/>
      <c r="E99" s="90"/>
      <c r="F99" s="90"/>
      <c r="G99" s="90"/>
      <c r="H99" s="90"/>
      <c r="I99" s="87"/>
      <c r="J99" s="88"/>
      <c r="K99" s="304">
        <v>0.05</v>
      </c>
      <c r="L99" s="858">
        <f>N93*K99</f>
        <v>16488.88600816554</v>
      </c>
      <c r="M99" s="859"/>
      <c r="N99" s="51"/>
    </row>
    <row r="100" spans="1:14" ht="15.75" thickBot="1">
      <c r="B100" s="91" t="s">
        <v>974</v>
      </c>
      <c r="C100" s="92"/>
      <c r="D100" s="92"/>
      <c r="E100" s="92"/>
      <c r="F100" s="92"/>
      <c r="G100" s="92"/>
      <c r="H100" s="92"/>
      <c r="I100" s="93"/>
      <c r="J100" s="94"/>
      <c r="K100" s="305">
        <v>0.05</v>
      </c>
      <c r="L100" s="860">
        <f>N93*K100</f>
        <v>16488.88600816554</v>
      </c>
      <c r="M100" s="861"/>
      <c r="N100" s="51"/>
    </row>
    <row r="101" spans="1:14" ht="15.75" thickBot="1">
      <c r="B101" s="824" t="s">
        <v>953</v>
      </c>
      <c r="C101" s="825"/>
      <c r="D101" s="825"/>
      <c r="E101" s="825"/>
      <c r="F101" s="825"/>
      <c r="G101" s="825"/>
      <c r="H101" s="825"/>
      <c r="I101" s="825"/>
      <c r="J101" s="825"/>
      <c r="K101" s="825"/>
      <c r="L101" s="825"/>
      <c r="M101" s="826"/>
      <c r="N101" s="52">
        <f>L98+L99+L100</f>
        <v>98933.316048993249</v>
      </c>
    </row>
    <row r="102" spans="1:14" ht="15.75" thickBot="1">
      <c r="B102" s="33"/>
      <c r="C102" s="34"/>
      <c r="D102" s="34"/>
      <c r="E102" s="34"/>
      <c r="F102" s="34"/>
      <c r="G102" s="34"/>
      <c r="H102" s="34"/>
      <c r="I102" s="34"/>
      <c r="J102" s="34"/>
      <c r="K102" s="34"/>
      <c r="L102" s="34"/>
      <c r="M102" s="34"/>
      <c r="N102" s="35"/>
    </row>
    <row r="103" spans="1:14" ht="15.75" thickBot="1">
      <c r="A103" t="s">
        <v>2016</v>
      </c>
      <c r="B103" s="824" t="s">
        <v>975</v>
      </c>
      <c r="C103" s="825"/>
      <c r="D103" s="825"/>
      <c r="E103" s="825"/>
      <c r="F103" s="825"/>
      <c r="G103" s="825"/>
      <c r="H103" s="825"/>
      <c r="I103" s="825"/>
      <c r="J103" s="825"/>
      <c r="K103" s="825"/>
      <c r="L103" s="825"/>
      <c r="M103" s="826"/>
      <c r="N103" s="188">
        <f>N93+N101</f>
        <v>428711.03621230408</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6" t="s">
        <v>2218</v>
      </c>
      <c r="C120" s="967"/>
      <c r="D120" s="967"/>
      <c r="E120" s="967"/>
      <c r="F120" s="967"/>
      <c r="G120" s="967"/>
      <c r="H120" s="967"/>
      <c r="I120" s="967"/>
      <c r="J120" s="967"/>
      <c r="K120" s="967"/>
      <c r="L120" s="967"/>
      <c r="M120" s="967"/>
      <c r="N120" s="968"/>
    </row>
    <row r="121" spans="2:14" ht="15" customHeight="1">
      <c r="B121" s="966"/>
      <c r="C121" s="967"/>
      <c r="D121" s="967"/>
      <c r="E121" s="967"/>
      <c r="F121" s="967"/>
      <c r="G121" s="967"/>
      <c r="H121" s="967"/>
      <c r="I121" s="967"/>
      <c r="J121" s="967"/>
      <c r="K121" s="967"/>
      <c r="L121" s="967"/>
      <c r="M121" s="967"/>
      <c r="N121" s="968"/>
    </row>
    <row r="122" spans="2:14" ht="30" customHeight="1">
      <c r="B122" s="969" t="s">
        <v>2219</v>
      </c>
      <c r="C122" s="970"/>
      <c r="D122" s="970"/>
      <c r="E122" s="970"/>
      <c r="F122" s="970"/>
      <c r="G122" s="970"/>
      <c r="H122" s="970"/>
      <c r="I122" s="970"/>
      <c r="J122" s="970"/>
      <c r="K122" s="970"/>
      <c r="L122" s="970"/>
      <c r="M122" s="970"/>
      <c r="N122" s="971"/>
    </row>
    <row r="123" spans="2:14">
      <c r="B123" s="969"/>
      <c r="C123" s="970"/>
      <c r="D123" s="970"/>
      <c r="E123" s="970"/>
      <c r="F123" s="970"/>
      <c r="G123" s="970"/>
      <c r="H123" s="970"/>
      <c r="I123" s="970"/>
      <c r="J123" s="970"/>
      <c r="K123" s="970"/>
      <c r="L123" s="970"/>
      <c r="M123" s="970"/>
      <c r="N123" s="971"/>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2"/>
      <c r="K133" s="972"/>
      <c r="L133" s="972"/>
      <c r="M133" s="972"/>
      <c r="N133" s="973"/>
    </row>
    <row r="134" spans="2:14" ht="15.75" thickBot="1">
      <c r="B134" s="419" t="s">
        <v>2221</v>
      </c>
      <c r="C134" s="420"/>
      <c r="D134" s="420"/>
      <c r="E134" s="259"/>
      <c r="F134" s="259"/>
      <c r="G134" s="259"/>
      <c r="H134" s="259"/>
      <c r="I134" s="259"/>
      <c r="J134" s="974"/>
      <c r="K134" s="974"/>
      <c r="L134" s="974"/>
      <c r="M134" s="974"/>
      <c r="N134" s="975"/>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224</v>
      </c>
      <c r="B36" s="837" t="str">
        <f>VLOOKUP(A36,EQUIPOS!A6:D154,3,FALSE)</f>
        <v>Equipo de Medición (Deformimetros Eléctricos, Mecánicos, Celdas de Carga,  Etc.)</v>
      </c>
      <c r="C36" s="838"/>
      <c r="D36" s="838"/>
      <c r="E36" s="838"/>
      <c r="F36" s="838"/>
      <c r="G36" s="838"/>
      <c r="H36" s="839"/>
      <c r="I36" s="267"/>
      <c r="J36" s="268"/>
      <c r="K36" s="269">
        <f>VLOOKUP(A36,EQUIPOS!A6:D163,4,FALSE)</f>
        <v>171017.83657051853</v>
      </c>
      <c r="L36" s="270"/>
      <c r="M36" s="336">
        <v>3.3333333330000001</v>
      </c>
      <c r="N36" s="272">
        <f>K36/M36</f>
        <v>51305.350976286092</v>
      </c>
    </row>
    <row r="37" spans="1:14">
      <c r="A37" s="113" t="s">
        <v>125</v>
      </c>
      <c r="B37" s="837" t="str">
        <f>VLOOKUP(A37,EQUIPOS!A7:D154,3,FALSE)</f>
        <v>Bomba para gato de tensionamiento</v>
      </c>
      <c r="C37" s="838"/>
      <c r="D37" s="838"/>
      <c r="E37" s="838"/>
      <c r="F37" s="838"/>
      <c r="G37" s="838"/>
      <c r="H37" s="839"/>
      <c r="I37" s="421"/>
      <c r="J37" s="422"/>
      <c r="K37" s="269">
        <f>VLOOKUP(A37,EQUIPOS!A7:D164,4,FALSE)</f>
        <v>46739.214652874427</v>
      </c>
      <c r="L37" s="335"/>
      <c r="M37" s="336">
        <v>0.1</v>
      </c>
      <c r="N37" s="272">
        <f>K37/M37</f>
        <v>467392.14652874426</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147597.80257387916</v>
      </c>
      <c r="L38" s="423"/>
      <c r="M38" s="424">
        <v>0.1</v>
      </c>
      <c r="N38" s="272">
        <f>K38/M38</f>
        <v>1475978.0257387916</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1994675.5232438219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28">
        <f>VLOOKUP(A60,TRANSPORTE!A2:D117,4,FALSE)</f>
        <v>5771.3533164220662</v>
      </c>
      <c r="M60" s="829"/>
      <c r="N60" s="287">
        <f>K60*L60</f>
        <v>86570.299746330988</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86570.299746330988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6101.0196361652497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2087346.8426263183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417469.36852526368</v>
      </c>
      <c r="M84" s="859"/>
      <c r="N84" s="51"/>
    </row>
    <row r="85" spans="1:14">
      <c r="B85" s="89" t="s">
        <v>973</v>
      </c>
      <c r="C85" s="90"/>
      <c r="D85" s="90"/>
      <c r="E85" s="90"/>
      <c r="F85" s="90"/>
      <c r="G85" s="90"/>
      <c r="H85" s="90"/>
      <c r="I85" s="87"/>
      <c r="J85" s="88"/>
      <c r="K85" s="304">
        <v>0.05</v>
      </c>
      <c r="L85" s="858">
        <f>N79*K85</f>
        <v>104367.34213131592</v>
      </c>
      <c r="M85" s="859"/>
      <c r="N85" s="51"/>
    </row>
    <row r="86" spans="1:14" ht="15.75" thickBot="1">
      <c r="B86" s="91" t="s">
        <v>974</v>
      </c>
      <c r="C86" s="92"/>
      <c r="D86" s="92"/>
      <c r="E86" s="92"/>
      <c r="F86" s="92"/>
      <c r="G86" s="92"/>
      <c r="H86" s="92"/>
      <c r="I86" s="93"/>
      <c r="J86" s="94"/>
      <c r="K86" s="305">
        <v>0.05</v>
      </c>
      <c r="L86" s="860">
        <f>N79*K86</f>
        <v>104367.34213131592</v>
      </c>
      <c r="M86" s="861"/>
      <c r="N86" s="51"/>
    </row>
    <row r="87" spans="1:14" ht="15.75" thickBot="1">
      <c r="B87" s="824" t="s">
        <v>953</v>
      </c>
      <c r="C87" s="825"/>
      <c r="D87" s="825"/>
      <c r="E87" s="825"/>
      <c r="F87" s="825"/>
      <c r="G87" s="825"/>
      <c r="H87" s="825"/>
      <c r="I87" s="825"/>
      <c r="J87" s="825"/>
      <c r="K87" s="825"/>
      <c r="L87" s="825"/>
      <c r="M87" s="826"/>
      <c r="N87" s="52">
        <f>L84+L85+L86</f>
        <v>626204.05278789555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2713550.8954142136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2336.9070353313282</v>
      </c>
      <c r="L36" s="270"/>
      <c r="M36" s="336">
        <v>2</v>
      </c>
      <c r="N36" s="272">
        <f>K36/M36</f>
        <v>1168.4535176656641</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7931.6971418345283</v>
      </c>
      <c r="L37" s="335"/>
      <c r="M37" s="336">
        <v>2</v>
      </c>
      <c r="N37" s="272">
        <f>K37/M37</f>
        <v>3965.8485709172642</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1681.7452725900498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6816.0473611729776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57690.555730207008</v>
      </c>
      <c r="N48" s="272">
        <f>K48*M48</f>
        <v>265376.55635895219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6666.1414970231563</v>
      </c>
      <c r="N49" s="272">
        <f>K49*M49</f>
        <v>6666.1414970231563</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476103.44300347025</v>
      </c>
      <c r="N50" s="272">
        <f>K50*M50</f>
        <v>476103.44300347025</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17660.374203124597</v>
      </c>
      <c r="N51" s="272">
        <f>K51*M51</f>
        <v>81237.721334373142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829383.86219381867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1310.8700129498243</v>
      </c>
      <c r="M60" s="829"/>
      <c r="N60" s="287">
        <f>K60*L60</f>
        <v>1310.8700129498243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1310.8700129498243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33634.905451800994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871145.68501974246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174229.1370039485</v>
      </c>
      <c r="M84" s="859"/>
      <c r="N84" s="51"/>
    </row>
    <row r="85" spans="1:14">
      <c r="B85" s="89" t="s">
        <v>973</v>
      </c>
      <c r="C85" s="90"/>
      <c r="D85" s="90"/>
      <c r="E85" s="90"/>
      <c r="F85" s="90"/>
      <c r="G85" s="90"/>
      <c r="H85" s="90"/>
      <c r="I85" s="87"/>
      <c r="J85" s="88"/>
      <c r="K85" s="304">
        <v>0.05</v>
      </c>
      <c r="L85" s="858">
        <f>N79*K85</f>
        <v>43557.284250987126</v>
      </c>
      <c r="M85" s="859"/>
      <c r="N85" s="51"/>
    </row>
    <row r="86" spans="1:14" ht="15.75" thickBot="1">
      <c r="B86" s="91" t="s">
        <v>974</v>
      </c>
      <c r="C86" s="92"/>
      <c r="D86" s="92"/>
      <c r="E86" s="92"/>
      <c r="F86" s="92"/>
      <c r="G86" s="92"/>
      <c r="H86" s="92"/>
      <c r="I86" s="93"/>
      <c r="J86" s="94"/>
      <c r="K86" s="305">
        <v>0.05</v>
      </c>
      <c r="L86" s="860">
        <f>N79*K86</f>
        <v>43557.284250987126</v>
      </c>
      <c r="M86" s="861"/>
      <c r="N86" s="51"/>
    </row>
    <row r="87" spans="1:14" ht="15.75" thickBot="1">
      <c r="B87" s="824" t="s">
        <v>953</v>
      </c>
      <c r="C87" s="825"/>
      <c r="D87" s="825"/>
      <c r="E87" s="825"/>
      <c r="F87" s="825"/>
      <c r="G87" s="825"/>
      <c r="H87" s="825"/>
      <c r="I87" s="825"/>
      <c r="J87" s="825"/>
      <c r="K87" s="825"/>
      <c r="L87" s="825"/>
      <c r="M87" s="826"/>
      <c r="N87" s="52">
        <f>L84+L85+L86</f>
        <v>261343.70550592273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1132489.3905256651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2336.9070353313282</v>
      </c>
      <c r="L36" s="270"/>
      <c r="M36" s="336">
        <v>2</v>
      </c>
      <c r="N36" s="272">
        <f>K36/M36</f>
        <v>1168.4535176656641</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7931.6971418345283</v>
      </c>
      <c r="L37" s="335"/>
      <c r="M37" s="336">
        <v>2</v>
      </c>
      <c r="N37" s="272">
        <f>K37/M37</f>
        <v>3965.8485709172642</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1348.350761295025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6482.6528498779535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57690.555730207008</v>
      </c>
      <c r="N48" s="272">
        <f>K48*M48</f>
        <v>265376.55635895219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6666.1414970231563</v>
      </c>
      <c r="N49" s="272">
        <f>K49*M49</f>
        <v>6666.1414970231563</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509473.14670865954</v>
      </c>
      <c r="N50" s="272">
        <f>K50*M50</f>
        <v>509473.14670865954</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17660.374203124597</v>
      </c>
      <c r="N51" s="272">
        <f>K51*M51</f>
        <v>81237.721334373142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862753.56589900795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1310.8700129498243</v>
      </c>
      <c r="M60" s="829"/>
      <c r="N60" s="287">
        <f>K60*L60</f>
        <v>1310.8700129498243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1310.8700129498243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26967.015225900497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897514.10398773616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179502.82079754723</v>
      </c>
      <c r="M84" s="859"/>
      <c r="N84" s="51"/>
    </row>
    <row r="85" spans="1:14">
      <c r="B85" s="89" t="s">
        <v>973</v>
      </c>
      <c r="C85" s="90"/>
      <c r="D85" s="90"/>
      <c r="E85" s="90"/>
      <c r="F85" s="90"/>
      <c r="G85" s="90"/>
      <c r="H85" s="90"/>
      <c r="I85" s="87"/>
      <c r="J85" s="88"/>
      <c r="K85" s="304">
        <v>0.05</v>
      </c>
      <c r="L85" s="858">
        <f>N79*K85</f>
        <v>44875.705199386808</v>
      </c>
      <c r="M85" s="859"/>
      <c r="N85" s="51"/>
    </row>
    <row r="86" spans="1:14" ht="15.75" thickBot="1">
      <c r="B86" s="91" t="s">
        <v>974</v>
      </c>
      <c r="C86" s="92"/>
      <c r="D86" s="92"/>
      <c r="E86" s="92"/>
      <c r="F86" s="92"/>
      <c r="G86" s="92"/>
      <c r="H86" s="92"/>
      <c r="I86" s="93"/>
      <c r="J86" s="94"/>
      <c r="K86" s="305">
        <v>0.05</v>
      </c>
      <c r="L86" s="860">
        <f>N79*K86</f>
        <v>44875.705199386808</v>
      </c>
      <c r="M86" s="861"/>
      <c r="N86" s="51"/>
    </row>
    <row r="87" spans="1:14" ht="15.75" thickBot="1">
      <c r="B87" s="824" t="s">
        <v>953</v>
      </c>
      <c r="C87" s="825"/>
      <c r="D87" s="825"/>
      <c r="E87" s="825"/>
      <c r="F87" s="825"/>
      <c r="G87" s="825"/>
      <c r="H87" s="825"/>
      <c r="I87" s="825"/>
      <c r="J87" s="825"/>
      <c r="K87" s="825"/>
      <c r="L87" s="825"/>
      <c r="M87" s="826"/>
      <c r="N87" s="52">
        <f>L84+L85+L86</f>
        <v>269254.23119632085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1166768.335184057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2336.9070353313282</v>
      </c>
      <c r="L36" s="270"/>
      <c r="M36" s="336">
        <v>2</v>
      </c>
      <c r="N36" s="272">
        <f>K36/M36</f>
        <v>1168.4535176656641</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7931.6971418345283</v>
      </c>
      <c r="L37" s="335"/>
      <c r="M37" s="336">
        <v>2</v>
      </c>
      <c r="N37" s="272">
        <f>K37/M37</f>
        <v>3965.8485709172642</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1348.350761295025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6482.6528498779535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445539.9727953815</v>
      </c>
      <c r="N48" s="272">
        <f>K48*M48</f>
        <v>445539.9727953815</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6666.1414970231563</v>
      </c>
      <c r="N49" s="272">
        <f>K49*M49</f>
        <v>6666.1414970231563</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17660.374203124597</v>
      </c>
      <c r="N50" s="272">
        <f>K50*M50</f>
        <v>81237.721334373142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533443.83562677784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1310.8700129498243</v>
      </c>
      <c r="M60" s="829"/>
      <c r="N60" s="287">
        <f>K60*L60</f>
        <v>1310.8700129498243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1310.8700129498243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26967.015225900497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568204.37371550605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113640.87474310122</v>
      </c>
      <c r="M84" s="859"/>
      <c r="N84" s="51"/>
    </row>
    <row r="85" spans="1:14">
      <c r="B85" s="89" t="s">
        <v>973</v>
      </c>
      <c r="C85" s="90"/>
      <c r="D85" s="90"/>
      <c r="E85" s="90"/>
      <c r="F85" s="90"/>
      <c r="G85" s="90"/>
      <c r="H85" s="90"/>
      <c r="I85" s="87"/>
      <c r="J85" s="88"/>
      <c r="K85" s="304">
        <v>0.05</v>
      </c>
      <c r="L85" s="858">
        <f>N79*K85</f>
        <v>28410.218685775304</v>
      </c>
      <c r="M85" s="859"/>
      <c r="N85" s="51"/>
    </row>
    <row r="86" spans="1:14" ht="15.75" thickBot="1">
      <c r="B86" s="91" t="s">
        <v>974</v>
      </c>
      <c r="C86" s="92"/>
      <c r="D86" s="92"/>
      <c r="E86" s="92"/>
      <c r="F86" s="92"/>
      <c r="G86" s="92"/>
      <c r="H86" s="92"/>
      <c r="I86" s="93"/>
      <c r="J86" s="94"/>
      <c r="K86" s="305">
        <v>0.05</v>
      </c>
      <c r="L86" s="860">
        <f>N79*K86</f>
        <v>28410.218685775304</v>
      </c>
      <c r="M86" s="861"/>
      <c r="N86" s="51"/>
    </row>
    <row r="87" spans="1:14" ht="15.75" thickBot="1">
      <c r="B87" s="824" t="s">
        <v>953</v>
      </c>
      <c r="C87" s="825"/>
      <c r="D87" s="825"/>
      <c r="E87" s="825"/>
      <c r="F87" s="825"/>
      <c r="G87" s="825"/>
      <c r="H87" s="825"/>
      <c r="I87" s="825"/>
      <c r="J87" s="825"/>
      <c r="K87" s="825"/>
      <c r="L87" s="825"/>
      <c r="M87" s="826"/>
      <c r="N87" s="52">
        <f>L84+L85+L86</f>
        <v>170461.31211465181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738665.68583015783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2336.9070353313282</v>
      </c>
      <c r="L36" s="270"/>
      <c r="M36" s="336">
        <v>2</v>
      </c>
      <c r="N36" s="272">
        <f>K36/M36</f>
        <v>1168.4535176656641</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7931.6971418345283</v>
      </c>
      <c r="L37" s="335"/>
      <c r="M37" s="336">
        <v>2</v>
      </c>
      <c r="N37" s="272">
        <f>K37/M37</f>
        <v>3965.8485709172642</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1348.350761295025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6482.6528498779535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417455.81945773441</v>
      </c>
      <c r="N48" s="272">
        <f>K48*M48</f>
        <v>417455.81945773441</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6666.1414970231563</v>
      </c>
      <c r="N49" s="272">
        <f>K49*M49</f>
        <v>6666.1414970231563</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6739.1987959123471</v>
      </c>
      <c r="N50" s="272">
        <f>K50*M50</f>
        <v>31000.314461196795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455122.27541595435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1310.8700129498243</v>
      </c>
      <c r="M60" s="829"/>
      <c r="N60" s="287">
        <f>K60*L60</f>
        <v>1310.8700129498243</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1310.8700129498243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26967.015225900497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489882.81350468262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97976.562700936527</v>
      </c>
      <c r="M84" s="859"/>
      <c r="N84" s="51"/>
    </row>
    <row r="85" spans="1:14">
      <c r="B85" s="89" t="s">
        <v>973</v>
      </c>
      <c r="C85" s="90"/>
      <c r="D85" s="90"/>
      <c r="E85" s="90"/>
      <c r="F85" s="90"/>
      <c r="G85" s="90"/>
      <c r="H85" s="90"/>
      <c r="I85" s="87"/>
      <c r="J85" s="88"/>
      <c r="K85" s="304">
        <v>0.05</v>
      </c>
      <c r="L85" s="858">
        <f>N79*K85</f>
        <v>24494.140675234132</v>
      </c>
      <c r="M85" s="859"/>
      <c r="N85" s="51"/>
    </row>
    <row r="86" spans="1:14" ht="15.75" thickBot="1">
      <c r="B86" s="91" t="s">
        <v>974</v>
      </c>
      <c r="C86" s="92"/>
      <c r="D86" s="92"/>
      <c r="E86" s="92"/>
      <c r="F86" s="92"/>
      <c r="G86" s="92"/>
      <c r="H86" s="92"/>
      <c r="I86" s="93"/>
      <c r="J86" s="94"/>
      <c r="K86" s="305">
        <v>0.05</v>
      </c>
      <c r="L86" s="860">
        <f>N79*K86</f>
        <v>24494.140675234132</v>
      </c>
      <c r="M86" s="861"/>
      <c r="N86" s="51"/>
    </row>
    <row r="87" spans="1:14" ht="15.75" thickBot="1">
      <c r="B87" s="824" t="s">
        <v>953</v>
      </c>
      <c r="C87" s="825"/>
      <c r="D87" s="825"/>
      <c r="E87" s="825"/>
      <c r="F87" s="825"/>
      <c r="G87" s="825"/>
      <c r="H87" s="825"/>
      <c r="I87" s="825"/>
      <c r="J87" s="825"/>
      <c r="K87" s="825"/>
      <c r="L87" s="825"/>
      <c r="M87" s="826"/>
      <c r="N87" s="52">
        <f>L84+L85+L86</f>
        <v>146964.8440514048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636847.65755608748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ht="25.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7666.9722566768787</v>
      </c>
      <c r="L36" s="270"/>
      <c r="M36" s="336">
        <v>1</v>
      </c>
      <c r="N36" s="272">
        <f>K36/M36</f>
        <v>7666.9722566768787</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7931.6971418345283</v>
      </c>
      <c r="L37" s="335"/>
      <c r="M37" s="336">
        <v>1</v>
      </c>
      <c r="N37" s="272">
        <f>K37/M37</f>
        <v>7931.6971418345283</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3373.3390225900498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18972.008421101458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55749.091926143519</v>
      </c>
      <c r="N48" s="272">
        <f>K48*M48</f>
        <v>52961.63732983634</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40.387062142940295</v>
      </c>
      <c r="N49" s="272">
        <f>K49*M49</f>
        <v>6865.8005642998505</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26618.480547896164</v>
      </c>
      <c r="N50" s="272">
        <f>K50*M50</f>
        <v>14640.164301342891</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422.73092420146838</v>
      </c>
      <c r="N51" s="272">
        <f>K51*M51</f>
        <v>126819.27726044052</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6739.1987959123471</v>
      </c>
      <c r="N52" s="272">
        <f>K52*M52</f>
        <v>20891.516267328276</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222178.3957232479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28">
        <f>VLOOKUP(A64,TRANSPORTE!A2:D117,4,FALSE)</f>
        <v>1310.8700129498243</v>
      </c>
      <c r="M64" s="829"/>
      <c r="N64" s="287">
        <f>K64*L64</f>
        <v>720.97850712240347</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28">
        <f>VLOOKUP(A65,TRANSPORTE!A3:D117,4,FALSE)</f>
        <v>1310.8700129498243</v>
      </c>
      <c r="M65" s="829"/>
      <c r="N65" s="287">
        <f>K65*L65</f>
        <v>1245.326512302333</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1966.3050194247364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67466.780451800994</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310583.48961557506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62116.697923115018</v>
      </c>
      <c r="M88" s="859"/>
      <c r="N88" s="51"/>
    </row>
    <row r="89" spans="1:14">
      <c r="B89" s="89" t="s">
        <v>973</v>
      </c>
      <c r="C89" s="90"/>
      <c r="D89" s="90"/>
      <c r="E89" s="90"/>
      <c r="F89" s="90"/>
      <c r="G89" s="90"/>
      <c r="H89" s="90"/>
      <c r="I89" s="87"/>
      <c r="J89" s="88"/>
      <c r="K89" s="304">
        <v>0.05</v>
      </c>
      <c r="L89" s="858">
        <f>N83*K89</f>
        <v>15529.174480778755</v>
      </c>
      <c r="M89" s="859"/>
      <c r="N89" s="51"/>
    </row>
    <row r="90" spans="1:14" ht="15.75" thickBot="1">
      <c r="B90" s="91" t="s">
        <v>974</v>
      </c>
      <c r="C90" s="92"/>
      <c r="D90" s="92"/>
      <c r="E90" s="92"/>
      <c r="F90" s="92"/>
      <c r="G90" s="92"/>
      <c r="H90" s="92"/>
      <c r="I90" s="93"/>
      <c r="J90" s="94"/>
      <c r="K90" s="305">
        <v>0.05</v>
      </c>
      <c r="L90" s="860">
        <f>N83*K90</f>
        <v>15529.174480778755</v>
      </c>
      <c r="M90" s="861"/>
      <c r="N90" s="51"/>
    </row>
    <row r="91" spans="1:14" ht="15.75" thickBot="1">
      <c r="B91" s="824" t="s">
        <v>953</v>
      </c>
      <c r="C91" s="825"/>
      <c r="D91" s="825"/>
      <c r="E91" s="825"/>
      <c r="F91" s="825"/>
      <c r="G91" s="825"/>
      <c r="H91" s="825"/>
      <c r="I91" s="825"/>
      <c r="J91" s="825"/>
      <c r="K91" s="825"/>
      <c r="L91" s="825"/>
      <c r="M91" s="826"/>
      <c r="N91" s="52">
        <f>L88+L89+L90</f>
        <v>93175.046884672513</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403758.53650024754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7666.9722566768787</v>
      </c>
      <c r="L36" s="270"/>
      <c r="M36" s="336">
        <v>1</v>
      </c>
      <c r="N36" s="272">
        <f>K36/M36</f>
        <v>7666.9722566768787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3373.3390225900498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11040.311279266929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55749.091926143519</v>
      </c>
      <c r="N48" s="272">
        <f>K48*M48</f>
        <v>46829.237217960552</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40.387062142940295</v>
      </c>
      <c r="N49" s="272">
        <f>K49*M49</f>
        <v>7471.6064964439547</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26618.480547896164</v>
      </c>
      <c r="N50" s="272">
        <f>K50*M50</f>
        <v>16769.642745174584</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422.73092420146838</v>
      </c>
      <c r="N51" s="272">
        <f>K51*M51</f>
        <v>109910.04029238177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180980.52675196086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28">
        <f>VLOOKUP(A64,TRANSPORTE!A2:D117,4,FALSE)</f>
        <v>1310.8700129498243</v>
      </c>
      <c r="M64" s="829"/>
      <c r="N64" s="287">
        <f>K64*L64</f>
        <v>825.84810815838932</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28">
        <f>VLOOKUP(A65,TRANSPORTE!A3:D117,4,FALSE)</f>
        <v>1310.8700129498243</v>
      </c>
      <c r="M65" s="829"/>
      <c r="N65" s="287">
        <f>K65*L65</f>
        <v>1101.1308108778524</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1926.9789190362417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67466.780451800994</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261414.59740206503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52282.919480413009</v>
      </c>
      <c r="M88" s="859"/>
      <c r="N88" s="51"/>
    </row>
    <row r="89" spans="1:14">
      <c r="B89" s="89" t="s">
        <v>973</v>
      </c>
      <c r="C89" s="90"/>
      <c r="D89" s="90"/>
      <c r="E89" s="90"/>
      <c r="F89" s="90"/>
      <c r="G89" s="90"/>
      <c r="H89" s="90"/>
      <c r="I89" s="87"/>
      <c r="J89" s="88"/>
      <c r="K89" s="304">
        <v>0.05</v>
      </c>
      <c r="L89" s="858">
        <f>N83*K89</f>
        <v>13070.729870103252</v>
      </c>
      <c r="M89" s="859"/>
      <c r="N89" s="51"/>
    </row>
    <row r="90" spans="1:14" ht="15.75" thickBot="1">
      <c r="B90" s="91" t="s">
        <v>974</v>
      </c>
      <c r="C90" s="92"/>
      <c r="D90" s="92"/>
      <c r="E90" s="92"/>
      <c r="F90" s="92"/>
      <c r="G90" s="92"/>
      <c r="H90" s="92"/>
      <c r="I90" s="93"/>
      <c r="J90" s="94"/>
      <c r="K90" s="305">
        <v>0.05</v>
      </c>
      <c r="L90" s="860">
        <f>N83*K90</f>
        <v>13070.729870103252</v>
      </c>
      <c r="M90" s="861"/>
      <c r="N90" s="51"/>
    </row>
    <row r="91" spans="1:14" ht="15.75" thickBot="1">
      <c r="B91" s="824" t="s">
        <v>953</v>
      </c>
      <c r="C91" s="825"/>
      <c r="D91" s="825"/>
      <c r="E91" s="825"/>
      <c r="F91" s="825"/>
      <c r="G91" s="825"/>
      <c r="H91" s="825"/>
      <c r="I91" s="825"/>
      <c r="J91" s="825"/>
      <c r="K91" s="825"/>
      <c r="L91" s="825"/>
      <c r="M91" s="826"/>
      <c r="N91" s="52">
        <f>L88+L89+L90</f>
        <v>78424.379220619521</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339838.97662268457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7666.9722566768787</v>
      </c>
      <c r="L36" s="270"/>
      <c r="M36" s="336">
        <v>1</v>
      </c>
      <c r="N36" s="272">
        <f>K36/M36</f>
        <v>7666.9722566768787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2698.6712180720406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10365.643474748918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55749.091926143519</v>
      </c>
      <c r="N48" s="272">
        <f>K48*M48</f>
        <v>28097.542330776334</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40.387062142940295</v>
      </c>
      <c r="N49" s="272">
        <f>K49*M49</f>
        <v>4482.9638978663725</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49323.462885526656</v>
      </c>
      <c r="N50" s="272">
        <f>K50*M50</f>
        <v>19729.385154210664</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26618.480547896164</v>
      </c>
      <c r="N51" s="272">
        <f>K51*M51</f>
        <v>10061.785647104751</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422.73092420146838</v>
      </c>
      <c r="N52" s="272">
        <f>K52*M52</f>
        <v>65946.024175429062</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128317.70120538719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28">
        <f>VLOOKUP(A64,TRANSPORTE!A2:D117,4,FALSE)</f>
        <v>1310.8700129498243</v>
      </c>
      <c r="M64" s="829"/>
      <c r="N64" s="287">
        <f>K64*L64</f>
        <v>495.50886489503358</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28">
        <f>VLOOKUP(A65,TRANSPORTE!A3:D117,4,FALSE)</f>
        <v>1310.8700129498243</v>
      </c>
      <c r="M65" s="829"/>
      <c r="N65" s="287">
        <f>K65*L65</f>
        <v>660.67848652671148</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28">
        <f>VLOOKUP(A66,TRANSPORTE!A3:D117,4,FALSE)</f>
        <v>1310.8700129498243</v>
      </c>
      <c r="M66" s="829"/>
      <c r="N66" s="287">
        <f>K66*L66</f>
        <v>524.34800517992971</v>
      </c>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1680.5353566016747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53973.424361440804</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194337.30439817859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38867.460879635721</v>
      </c>
      <c r="M88" s="859"/>
      <c r="N88" s="51"/>
    </row>
    <row r="89" spans="1:14">
      <c r="B89" s="89" t="s">
        <v>973</v>
      </c>
      <c r="C89" s="90"/>
      <c r="D89" s="90"/>
      <c r="E89" s="90"/>
      <c r="F89" s="90"/>
      <c r="G89" s="90"/>
      <c r="H89" s="90"/>
      <c r="I89" s="87"/>
      <c r="J89" s="88"/>
      <c r="K89" s="304">
        <v>0.05</v>
      </c>
      <c r="L89" s="858">
        <f>N83*K89</f>
        <v>9716.8652199089302</v>
      </c>
      <c r="M89" s="859"/>
      <c r="N89" s="51"/>
    </row>
    <row r="90" spans="1:14" ht="15.75" thickBot="1">
      <c r="B90" s="91" t="s">
        <v>974</v>
      </c>
      <c r="C90" s="92"/>
      <c r="D90" s="92"/>
      <c r="E90" s="92"/>
      <c r="F90" s="92"/>
      <c r="G90" s="92"/>
      <c r="H90" s="92"/>
      <c r="I90" s="93"/>
      <c r="J90" s="94"/>
      <c r="K90" s="305">
        <v>0.05</v>
      </c>
      <c r="L90" s="860">
        <f>N83*K90</f>
        <v>9716.8652199089302</v>
      </c>
      <c r="M90" s="861"/>
      <c r="N90" s="51"/>
    </row>
    <row r="91" spans="1:14" ht="15.75" thickBot="1">
      <c r="B91" s="824" t="s">
        <v>953</v>
      </c>
      <c r="C91" s="825"/>
      <c r="D91" s="825"/>
      <c r="E91" s="825"/>
      <c r="F91" s="825"/>
      <c r="G91" s="825"/>
      <c r="H91" s="825"/>
      <c r="I91" s="825"/>
      <c r="J91" s="825"/>
      <c r="K91" s="825"/>
      <c r="L91" s="825"/>
      <c r="M91" s="826"/>
      <c r="N91" s="52">
        <f>L88+L89+L90</f>
        <v>58301.191319453574</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252638.49571763218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7931.6971418345283</v>
      </c>
      <c r="L36" s="270"/>
      <c r="M36" s="336">
        <v>1</v>
      </c>
      <c r="N36" s="272">
        <f>K36/M36</f>
        <v>7931.6971418345283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1582.8190800847531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9514.5162219192807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20508.953376451242</v>
      </c>
      <c r="N48" s="272">
        <f>K48*M48</f>
        <v>699601.41757750476</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30345.067824601625</v>
      </c>
      <c r="N49" s="272">
        <f>K49*M49</f>
        <v>4551.7601736902434</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417455.81945773441</v>
      </c>
      <c r="N50" s="272">
        <f>K50*M50</f>
        <v>52599.433251674534</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33060.220508249244</v>
      </c>
      <c r="N51" s="272">
        <f>K51*M51</f>
        <v>33060.220508249244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789812.8315111188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28">
        <f>VLOOKUP(A61,TRANSPORTE!A3:D117,4,FALSE)</f>
        <v>1310.8700129498243</v>
      </c>
      <c r="M61" s="829"/>
      <c r="N61" s="287">
        <f>K61*L61</f>
        <v>165.16962163167787</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165.16962163167787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79140.954004237647</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878633.47135890753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175726.69427178151</v>
      </c>
      <c r="M85" s="859"/>
      <c r="N85" s="51"/>
    </row>
    <row r="86" spans="1:14">
      <c r="B86" s="89" t="s">
        <v>973</v>
      </c>
      <c r="C86" s="90"/>
      <c r="D86" s="90"/>
      <c r="E86" s="90"/>
      <c r="F86" s="90"/>
      <c r="G86" s="90"/>
      <c r="H86" s="90"/>
      <c r="I86" s="87"/>
      <c r="J86" s="88"/>
      <c r="K86" s="304">
        <v>0.05</v>
      </c>
      <c r="L86" s="858">
        <f>N80*K86</f>
        <v>43931.673567945378</v>
      </c>
      <c r="M86" s="859"/>
      <c r="N86" s="51"/>
    </row>
    <row r="87" spans="1:14" ht="15.75" thickBot="1">
      <c r="B87" s="91" t="s">
        <v>974</v>
      </c>
      <c r="C87" s="92"/>
      <c r="D87" s="92"/>
      <c r="E87" s="92"/>
      <c r="F87" s="92"/>
      <c r="G87" s="92"/>
      <c r="H87" s="92"/>
      <c r="I87" s="93"/>
      <c r="J87" s="94"/>
      <c r="K87" s="305">
        <v>0.05</v>
      </c>
      <c r="L87" s="860">
        <f>N80*K87</f>
        <v>43931.673567945378</v>
      </c>
      <c r="M87" s="861"/>
      <c r="N87" s="51"/>
    </row>
    <row r="88" spans="1:14" ht="15.75" thickBot="1">
      <c r="B88" s="824" t="s">
        <v>953</v>
      </c>
      <c r="C88" s="825"/>
      <c r="D88" s="825"/>
      <c r="E88" s="825"/>
      <c r="F88" s="825"/>
      <c r="G88" s="825"/>
      <c r="H88" s="825"/>
      <c r="I88" s="825"/>
      <c r="J88" s="825"/>
      <c r="K88" s="825"/>
      <c r="L88" s="825"/>
      <c r="M88" s="826"/>
      <c r="N88" s="52">
        <f>L85+L86+L87</f>
        <v>263590.04140767228</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1142223.5127665799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7931.6971418345283</v>
      </c>
      <c r="L36" s="270"/>
      <c r="M36" s="336">
        <v>1</v>
      </c>
      <c r="N36" s="272">
        <f>K36/M36</f>
        <v>7931.6971418345283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1582.8190800847531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9514.5162219192807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20508.953376451242</v>
      </c>
      <c r="N48" s="272">
        <f>K48*M48</f>
        <v>699601.41757750476</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30345.067824601625</v>
      </c>
      <c r="N49" s="272">
        <f>K49*M49</f>
        <v>4551.7601736902434</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445539.9727953815</v>
      </c>
      <c r="N50" s="272">
        <f>K50*M50</f>
        <v>56138.036572218072</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33060.220508249244</v>
      </c>
      <c r="N51" s="272">
        <f>K51*M51</f>
        <v>33060.220508249244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793351.43483166234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28">
        <f>VLOOKUP(A61,TRANSPORTE!A3:D117,4,FALSE)</f>
        <v>1310.8700129498243</v>
      </c>
      <c r="M61" s="829"/>
      <c r="N61" s="287">
        <f>K61*L61</f>
        <v>165.16962163167787</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165.16962163167787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f>SUM(N72:N77)</f>
        <v>79140.954004237647</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882172.07467945106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176434.41493589024</v>
      </c>
      <c r="M85" s="859"/>
      <c r="N85" s="51"/>
    </row>
    <row r="86" spans="1:14">
      <c r="B86" s="89" t="s">
        <v>973</v>
      </c>
      <c r="C86" s="90"/>
      <c r="D86" s="90"/>
      <c r="E86" s="90"/>
      <c r="F86" s="90"/>
      <c r="G86" s="90"/>
      <c r="H86" s="90"/>
      <c r="I86" s="87"/>
      <c r="J86" s="88"/>
      <c r="K86" s="304">
        <v>0.05</v>
      </c>
      <c r="L86" s="858">
        <f>N80*K86</f>
        <v>44108.603733972559</v>
      </c>
      <c r="M86" s="859"/>
      <c r="N86" s="51"/>
    </row>
    <row r="87" spans="1:14" ht="15.75" thickBot="1">
      <c r="B87" s="91" t="s">
        <v>974</v>
      </c>
      <c r="C87" s="92"/>
      <c r="D87" s="92"/>
      <c r="E87" s="92"/>
      <c r="F87" s="92"/>
      <c r="G87" s="92"/>
      <c r="H87" s="92"/>
      <c r="I87" s="93"/>
      <c r="J87" s="94"/>
      <c r="K87" s="305">
        <v>0.05</v>
      </c>
      <c r="L87" s="860">
        <f>N80*K87</f>
        <v>44108.603733972559</v>
      </c>
      <c r="M87" s="861"/>
      <c r="N87" s="51"/>
    </row>
    <row r="88" spans="1:14" ht="15.75" thickBot="1">
      <c r="B88" s="824" t="s">
        <v>953</v>
      </c>
      <c r="C88" s="825"/>
      <c r="D88" s="825"/>
      <c r="E88" s="825"/>
      <c r="F88" s="825"/>
      <c r="G88" s="825"/>
      <c r="H88" s="825"/>
      <c r="I88" s="825"/>
      <c r="J88" s="825"/>
      <c r="K88" s="825"/>
      <c r="L88" s="825"/>
      <c r="M88" s="826"/>
      <c r="N88" s="52">
        <f>L85+L86+L87</f>
        <v>264651.62240383535</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1146823.6970832865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156</v>
      </c>
      <c r="B36" s="837" t="str">
        <f>VLOOKUP(A36,EQUIPOS!A6:D154,3,FALSE)</f>
        <v>Cizalla manual de 90 cm.</v>
      </c>
      <c r="C36" s="838"/>
      <c r="D36" s="838"/>
      <c r="E36" s="838"/>
      <c r="F36" s="838"/>
      <c r="G36" s="838"/>
      <c r="H36" s="839"/>
      <c r="I36" s="267"/>
      <c r="J36" s="268"/>
      <c r="K36" s="269">
        <f>VLOOKUP(A36,EQUIPOS!A6:D163,4,FALSE)</f>
        <v>1032.0623441881464</v>
      </c>
      <c r="L36" s="270"/>
      <c r="M36" s="336">
        <v>37.5</v>
      </c>
      <c r="N36" s="272">
        <f>K36/M36</f>
        <v>27.521662511683903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16.081724361440799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43.603386873124705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20508.953376451242</v>
      </c>
      <c r="N48" s="272">
        <f>K48*M48</f>
        <v>21534.401045273804</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5804.4207669201633</v>
      </c>
      <c r="N49" s="272">
        <f>K49*M49</f>
        <v>174.13262300760488</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21708.533668281409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8">
        <f>VLOOKUP(A61,TRANSPORTE!A3:D117,4,FALSE)</f>
        <v>0.45778255518152761</v>
      </c>
      <c r="M61" s="829"/>
      <c r="N61" s="287">
        <f>K61*L61</f>
        <v>0.48067168294060403</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0.48067168294060403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804.08621807203986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22556.703944909514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4511.3407889819027</v>
      </c>
      <c r="M85" s="859"/>
      <c r="N85" s="51"/>
    </row>
    <row r="86" spans="1:14">
      <c r="B86" s="89" t="s">
        <v>973</v>
      </c>
      <c r="C86" s="90"/>
      <c r="D86" s="90"/>
      <c r="E86" s="90"/>
      <c r="F86" s="90"/>
      <c r="G86" s="90"/>
      <c r="H86" s="90"/>
      <c r="I86" s="87"/>
      <c r="J86" s="88"/>
      <c r="K86" s="304">
        <v>0.05</v>
      </c>
      <c r="L86" s="858">
        <f>N80*K86</f>
        <v>1127.8351972454757</v>
      </c>
      <c r="M86" s="859"/>
      <c r="N86" s="51"/>
    </row>
    <row r="87" spans="1:14" ht="15.75" thickBot="1">
      <c r="B87" s="91" t="s">
        <v>974</v>
      </c>
      <c r="C87" s="92"/>
      <c r="D87" s="92"/>
      <c r="E87" s="92"/>
      <c r="F87" s="92"/>
      <c r="G87" s="92"/>
      <c r="H87" s="92"/>
      <c r="I87" s="93"/>
      <c r="J87" s="94"/>
      <c r="K87" s="305">
        <v>0.05</v>
      </c>
      <c r="L87" s="860">
        <f>N80*K87</f>
        <v>1127.8351972454757</v>
      </c>
      <c r="M87" s="861"/>
      <c r="N87" s="51"/>
    </row>
    <row r="88" spans="1:14" ht="15.75" thickBot="1">
      <c r="B88" s="824" t="s">
        <v>953</v>
      </c>
      <c r="C88" s="825"/>
      <c r="D88" s="825"/>
      <c r="E88" s="825"/>
      <c r="F88" s="825"/>
      <c r="G88" s="825"/>
      <c r="H88" s="825"/>
      <c r="I88" s="825"/>
      <c r="J88" s="825"/>
      <c r="K88" s="825"/>
      <c r="L88" s="825"/>
      <c r="M88" s="826"/>
      <c r="N88" s="52">
        <f>L85+L86+L87</f>
        <v>6767.0111834728541</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29323.71512838237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156</v>
      </c>
      <c r="B36" s="837" t="str">
        <f>VLOOKUP(A36,EQUIPOS!A6:D154,3,FALSE)</f>
        <v>Cizalla manual de 90 cm.</v>
      </c>
      <c r="C36" s="838"/>
      <c r="D36" s="838"/>
      <c r="E36" s="838"/>
      <c r="F36" s="838"/>
      <c r="G36" s="838"/>
      <c r="H36" s="839"/>
      <c r="I36" s="267"/>
      <c r="J36" s="268"/>
      <c r="K36" s="269">
        <f>VLOOKUP(A36,EQUIPOS!A6:D163,4,FALSE)</f>
        <v>1032.0623441881464</v>
      </c>
      <c r="L36" s="270"/>
      <c r="M36" s="336">
        <v>37.5</v>
      </c>
      <c r="N36" s="272">
        <f>K36/M36</f>
        <v>27.521662511683903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16.081724361440799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43.603386873124705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3839.5643420442138</v>
      </c>
      <c r="N48" s="272">
        <f>K48*M48</f>
        <v>4031.5425591464245</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5804.4207669201633</v>
      </c>
      <c r="N49" s="272">
        <f>K49*M49</f>
        <v>174.13262300760488</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4205.6751821540292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8">
        <f>VLOOKUP(A61,TRANSPORTE!A3:D117,4,FALSE)</f>
        <v>0.45778255518152761</v>
      </c>
      <c r="M61" s="829"/>
      <c r="N61" s="287">
        <f>K61*L61</f>
        <v>0.48067168294060403</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0.48067168294060403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804.08621807203986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5053.8454587821343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1010.7690917564269</v>
      </c>
      <c r="M85" s="859"/>
      <c r="N85" s="51"/>
    </row>
    <row r="86" spans="1:14">
      <c r="B86" s="89" t="s">
        <v>973</v>
      </c>
      <c r="C86" s="90"/>
      <c r="D86" s="90"/>
      <c r="E86" s="90"/>
      <c r="F86" s="90"/>
      <c r="G86" s="90"/>
      <c r="H86" s="90"/>
      <c r="I86" s="87"/>
      <c r="J86" s="88"/>
      <c r="K86" s="304">
        <v>0.05</v>
      </c>
      <c r="L86" s="858">
        <f>N80*K86</f>
        <v>252.69227293910672</v>
      </c>
      <c r="M86" s="859"/>
      <c r="N86" s="51"/>
    </row>
    <row r="87" spans="1:14" ht="15.75" thickBot="1">
      <c r="B87" s="91" t="s">
        <v>974</v>
      </c>
      <c r="C87" s="92"/>
      <c r="D87" s="92"/>
      <c r="E87" s="92"/>
      <c r="F87" s="92"/>
      <c r="G87" s="92"/>
      <c r="H87" s="92"/>
      <c r="I87" s="93"/>
      <c r="J87" s="94"/>
      <c r="K87" s="305">
        <v>0.05</v>
      </c>
      <c r="L87" s="860">
        <f>N80*K87</f>
        <v>252.69227293910672</v>
      </c>
      <c r="M87" s="861"/>
      <c r="N87" s="51"/>
    </row>
    <row r="88" spans="1:14" ht="15.75" thickBot="1">
      <c r="B88" s="824" t="s">
        <v>953</v>
      </c>
      <c r="C88" s="825"/>
      <c r="D88" s="825"/>
      <c r="E88" s="825"/>
      <c r="F88" s="825"/>
      <c r="G88" s="825"/>
      <c r="H88" s="825"/>
      <c r="I88" s="825"/>
      <c r="J88" s="825"/>
      <c r="K88" s="825"/>
      <c r="L88" s="825"/>
      <c r="M88" s="826"/>
      <c r="N88" s="52">
        <f>L85+L86+L87</f>
        <v>1516.1536376346403</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6569.9990964167746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16181.486379332631</v>
      </c>
      <c r="L36" s="270"/>
      <c r="M36" s="336">
        <v>670</v>
      </c>
      <c r="N36" s="272">
        <f>K36/M36</f>
        <v>24.151472207959152</v>
      </c>
    </row>
    <row r="37" spans="1:14">
      <c r="A37" s="113" t="s">
        <v>125</v>
      </c>
      <c r="B37" s="837" t="str">
        <f>VLOOKUP(A37,EQUIPOS!A7:D154,3,FALSE)</f>
        <v>Bomba para gato de tensionamiento</v>
      </c>
      <c r="C37" s="838"/>
      <c r="D37" s="838"/>
      <c r="E37" s="838"/>
      <c r="F37" s="838"/>
      <c r="G37" s="838"/>
      <c r="H37" s="839"/>
      <c r="I37" s="421"/>
      <c r="J37" s="422"/>
      <c r="K37" s="269">
        <f>VLOOKUP(A37,EQUIPOS!A7:D164,4,FALSE)</f>
        <v>46739.214652874427</v>
      </c>
      <c r="L37" s="335"/>
      <c r="M37" s="336">
        <v>670</v>
      </c>
      <c r="N37" s="272">
        <f>K37/M37</f>
        <v>69.760021869961832</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147597.80257387916</v>
      </c>
      <c r="L38" s="423"/>
      <c r="M38" s="424">
        <v>670</v>
      </c>
      <c r="N38" s="272">
        <f>K38/M38</f>
        <v>220.2952277222077</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6.4163654810271034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320.62308728115579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20956.977387707855</v>
      </c>
      <c r="N48" s="272">
        <f t="shared" ref="N48:N53" si="0">K48*M48</f>
        <v>83.827909550831421</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20261.472606312796</v>
      </c>
      <c r="N49" s="272">
        <f t="shared" si="0"/>
        <v>81.045890425251187</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1222.097894856222</v>
      </c>
      <c r="N50" s="272">
        <f t="shared" si="0"/>
        <v>24.441957897124439</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5935.0630905300723</v>
      </c>
      <c r="N51" s="272">
        <f t="shared" si="0"/>
        <v>504.48036269505616</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78340.635059540553</v>
      </c>
      <c r="N52" s="272">
        <f t="shared" si="0"/>
        <v>78.34063505954056</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5804.4207669201633</v>
      </c>
      <c r="N53" s="272">
        <f t="shared" si="0"/>
        <v>116.08841533840327</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888.22517096620697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f>SUM(N72:N77)</f>
        <v>320.81827405135516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1529.6665322987178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305.93330645974356</v>
      </c>
      <c r="M85" s="859"/>
      <c r="N85" s="51"/>
    </row>
    <row r="86" spans="1:14">
      <c r="B86" s="89" t="s">
        <v>973</v>
      </c>
      <c r="C86" s="90"/>
      <c r="D86" s="90"/>
      <c r="E86" s="90"/>
      <c r="F86" s="90"/>
      <c r="G86" s="90"/>
      <c r="H86" s="90"/>
      <c r="I86" s="87"/>
      <c r="J86" s="88"/>
      <c r="K86" s="304">
        <v>0.05</v>
      </c>
      <c r="L86" s="858">
        <f>N80*K86</f>
        <v>76.483326614935891</v>
      </c>
      <c r="M86" s="859"/>
      <c r="N86" s="51"/>
    </row>
    <row r="87" spans="1:14" ht="15.75" thickBot="1">
      <c r="B87" s="91" t="s">
        <v>974</v>
      </c>
      <c r="C87" s="92"/>
      <c r="D87" s="92"/>
      <c r="E87" s="92"/>
      <c r="F87" s="92"/>
      <c r="G87" s="92"/>
      <c r="H87" s="92"/>
      <c r="I87" s="93"/>
      <c r="J87" s="94"/>
      <c r="K87" s="305">
        <v>0.05</v>
      </c>
      <c r="L87" s="860">
        <f>N80*K87</f>
        <v>76.483326614935891</v>
      </c>
      <c r="M87" s="861"/>
      <c r="N87" s="51"/>
    </row>
    <row r="88" spans="1:14" ht="15.75" thickBot="1">
      <c r="B88" s="824" t="s">
        <v>953</v>
      </c>
      <c r="C88" s="825"/>
      <c r="D88" s="825"/>
      <c r="E88" s="825"/>
      <c r="F88" s="825"/>
      <c r="G88" s="825"/>
      <c r="H88" s="825"/>
      <c r="I88" s="825"/>
      <c r="J88" s="825"/>
      <c r="K88" s="825"/>
      <c r="L88" s="825"/>
      <c r="M88" s="826"/>
      <c r="N88" s="52">
        <f>L85+L86+L87</f>
        <v>458.89995968961534</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1988.5664919883332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16181.486379332631</v>
      </c>
      <c r="L36" s="270"/>
      <c r="M36" s="336">
        <v>670</v>
      </c>
      <c r="N36" s="272">
        <f>K36/M36</f>
        <v>24.151472207959152</v>
      </c>
    </row>
    <row r="37" spans="1:14">
      <c r="A37" s="113" t="s">
        <v>125</v>
      </c>
      <c r="B37" s="837" t="str">
        <f>VLOOKUP(A37,EQUIPOS!A7:D154,3,FALSE)</f>
        <v>Bomba para gato de tensionamiento</v>
      </c>
      <c r="C37" s="838"/>
      <c r="D37" s="838"/>
      <c r="E37" s="838"/>
      <c r="F37" s="838"/>
      <c r="G37" s="838"/>
      <c r="H37" s="839"/>
      <c r="I37" s="421"/>
      <c r="J37" s="422"/>
      <c r="K37" s="269">
        <f>VLOOKUP(A37,EQUIPOS!A7:D164,4,FALSE)</f>
        <v>46739.214652874427</v>
      </c>
      <c r="L37" s="335"/>
      <c r="M37" s="336">
        <v>670</v>
      </c>
      <c r="N37" s="272">
        <f>K37/M37</f>
        <v>69.760021869961832</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147597.80257387916</v>
      </c>
      <c r="L38" s="423"/>
      <c r="M38" s="424">
        <v>670</v>
      </c>
      <c r="N38" s="272">
        <f>K38/M38</f>
        <v>220.2952277222077</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6.4163654810271034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320.62308728115579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20956.977387707855</v>
      </c>
      <c r="N48" s="272">
        <f t="shared" ref="N48:N53" si="0">K48*M48</f>
        <v>83.827909550831421</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20261.472606312796</v>
      </c>
      <c r="N49" s="272">
        <f t="shared" si="0"/>
        <v>81.045890425251187</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1222.097894856222</v>
      </c>
      <c r="N50" s="272">
        <f t="shared" si="0"/>
        <v>24.441957897124439</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5935.0630905300723</v>
      </c>
      <c r="N51" s="272">
        <f t="shared" si="0"/>
        <v>32820.898890631302</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78340.635059540553</v>
      </c>
      <c r="N52" s="272">
        <f t="shared" si="0"/>
        <v>78.34063505954056</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5804.4207669201633</v>
      </c>
      <c r="N53" s="272">
        <f t="shared" si="0"/>
        <v>116.08841533840327</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33204.643698902451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320.81827405135516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33846.085060234967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6769.2170120469937</v>
      </c>
      <c r="M85" s="859"/>
      <c r="N85" s="51"/>
    </row>
    <row r="86" spans="1:14">
      <c r="B86" s="89" t="s">
        <v>973</v>
      </c>
      <c r="C86" s="90"/>
      <c r="D86" s="90"/>
      <c r="E86" s="90"/>
      <c r="F86" s="90"/>
      <c r="G86" s="90"/>
      <c r="H86" s="90"/>
      <c r="I86" s="87"/>
      <c r="J86" s="88"/>
      <c r="K86" s="304">
        <v>0.05</v>
      </c>
      <c r="L86" s="858">
        <f>N80*K86</f>
        <v>1692.3042530117484</v>
      </c>
      <c r="M86" s="859"/>
      <c r="N86" s="51"/>
    </row>
    <row r="87" spans="1:14" ht="15.75" thickBot="1">
      <c r="B87" s="91" t="s">
        <v>974</v>
      </c>
      <c r="C87" s="92"/>
      <c r="D87" s="92"/>
      <c r="E87" s="92"/>
      <c r="F87" s="92"/>
      <c r="G87" s="92"/>
      <c r="H87" s="92"/>
      <c r="I87" s="93"/>
      <c r="J87" s="94"/>
      <c r="K87" s="305">
        <v>0.05</v>
      </c>
      <c r="L87" s="860">
        <f>N80*K87</f>
        <v>1692.3042530117484</v>
      </c>
      <c r="M87" s="861"/>
      <c r="N87" s="51"/>
    </row>
    <row r="88" spans="1:14" ht="15.75" thickBot="1">
      <c r="B88" s="824" t="s">
        <v>953</v>
      </c>
      <c r="C88" s="825"/>
      <c r="D88" s="825"/>
      <c r="E88" s="825"/>
      <c r="F88" s="825"/>
      <c r="G88" s="825"/>
      <c r="H88" s="825"/>
      <c r="I88" s="825"/>
      <c r="J88" s="825"/>
      <c r="K88" s="825"/>
      <c r="L88" s="825"/>
      <c r="M88" s="826"/>
      <c r="N88" s="52">
        <f>L85+L86+L87</f>
        <v>10153.825518070491</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43999.910578305455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3"/>
      <c r="C1" s="925"/>
      <c r="D1" s="926"/>
      <c r="E1" s="926"/>
      <c r="F1" s="926"/>
      <c r="G1" s="926"/>
      <c r="H1" s="926"/>
      <c r="I1" s="926"/>
      <c r="J1" s="927"/>
      <c r="K1" s="984" t="s">
        <v>933</v>
      </c>
      <c r="L1" s="930" t="s">
        <v>2198</v>
      </c>
      <c r="M1" s="931"/>
      <c r="N1" s="932"/>
    </row>
    <row r="2" spans="2:14">
      <c r="B2" s="914"/>
      <c r="C2" s="936" t="s">
        <v>934</v>
      </c>
      <c r="D2" s="937"/>
      <c r="E2" s="937"/>
      <c r="F2" s="937"/>
      <c r="G2" s="937"/>
      <c r="H2" s="937"/>
      <c r="I2" s="937"/>
      <c r="J2" s="938"/>
      <c r="K2" s="983"/>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83"/>
      <c r="L4" s="933"/>
      <c r="M4" s="934"/>
      <c r="N4" s="93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982" t="s">
        <v>945</v>
      </c>
      <c r="M30" s="836"/>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10" t="s">
        <v>948</v>
      </c>
      <c r="J35" s="807"/>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957"/>
      <c r="D41" s="957"/>
      <c r="E41" s="38"/>
      <c r="F41" s="39"/>
      <c r="G41" s="39"/>
      <c r="H41" s="40"/>
      <c r="I41" s="36"/>
      <c r="J41" s="37"/>
      <c r="K41" s="279"/>
      <c r="L41" s="276"/>
      <c r="M41" s="401">
        <v>0.01</v>
      </c>
      <c r="N41" s="344">
        <f>N78*M41</f>
        <v>16.915937500000002</v>
      </c>
    </row>
    <row r="42" spans="1:14" ht="15.75" thickBot="1">
      <c r="B42" s="958"/>
      <c r="C42" s="959"/>
      <c r="D42" s="959"/>
      <c r="E42" s="959"/>
      <c r="F42" s="959"/>
      <c r="G42" s="959"/>
      <c r="H42" s="960"/>
      <c r="I42" s="846"/>
      <c r="J42" s="847"/>
      <c r="K42" s="41"/>
      <c r="L42" s="848"/>
      <c r="M42" s="961"/>
      <c r="N42" s="105"/>
    </row>
    <row r="43" spans="1:14" ht="15.75" thickBot="1">
      <c r="B43" s="824" t="s">
        <v>953</v>
      </c>
      <c r="C43" s="825"/>
      <c r="D43" s="825"/>
      <c r="E43" s="825"/>
      <c r="F43" s="825"/>
      <c r="G43" s="825"/>
      <c r="H43" s="825"/>
      <c r="I43" s="825"/>
      <c r="J43" s="825"/>
      <c r="K43" s="825"/>
      <c r="L43" s="825"/>
      <c r="M43" s="826"/>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484001.39276911301</v>
      </c>
      <c r="N48" s="272">
        <f>K48*M48</f>
        <v>484001.39276911301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484001.39276911301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981"/>
      <c r="I71" s="73" t="s">
        <v>964</v>
      </c>
      <c r="J71" s="75" t="s">
        <v>1410</v>
      </c>
      <c r="K71" s="74" t="s">
        <v>966</v>
      </c>
      <c r="L71" s="852" t="s">
        <v>950</v>
      </c>
      <c r="M71" s="976"/>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47"/>
      <c r="I77" s="126"/>
      <c r="J77" s="126"/>
      <c r="K77" s="126"/>
      <c r="L77" s="980"/>
      <c r="M77" s="849"/>
      <c r="N77" s="127"/>
    </row>
    <row r="78" spans="1:15" ht="15.75" thickBot="1">
      <c r="B78" s="830" t="s">
        <v>953</v>
      </c>
      <c r="C78" s="831"/>
      <c r="D78" s="831"/>
      <c r="E78" s="831"/>
      <c r="F78" s="831"/>
      <c r="G78" s="831"/>
      <c r="H78" s="831"/>
      <c r="I78" s="831"/>
      <c r="J78" s="831"/>
      <c r="K78" s="831"/>
      <c r="L78" s="831"/>
      <c r="M78" s="832"/>
      <c r="N78" s="460">
        <f>SUM(N72:N77)</f>
        <v>1691.59375</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485709.90245661302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97141.980491322611</v>
      </c>
      <c r="M85" s="859"/>
      <c r="N85" s="51"/>
    </row>
    <row r="86" spans="1:14">
      <c r="B86" s="89" t="s">
        <v>973</v>
      </c>
      <c r="C86" s="90"/>
      <c r="D86" s="90"/>
      <c r="E86" s="90"/>
      <c r="F86" s="90"/>
      <c r="G86" s="90"/>
      <c r="H86" s="90"/>
      <c r="I86" s="87"/>
      <c r="J86" s="88"/>
      <c r="K86" s="304">
        <v>0.05</v>
      </c>
      <c r="L86" s="858">
        <f>N80*K86</f>
        <v>24285.495122830653</v>
      </c>
      <c r="M86" s="859"/>
      <c r="N86" s="51"/>
    </row>
    <row r="87" spans="1:14" ht="15.75" thickBot="1">
      <c r="B87" s="91" t="s">
        <v>974</v>
      </c>
      <c r="C87" s="92"/>
      <c r="D87" s="92"/>
      <c r="E87" s="92"/>
      <c r="F87" s="92"/>
      <c r="G87" s="92"/>
      <c r="H87" s="92"/>
      <c r="I87" s="93"/>
      <c r="J87" s="94"/>
      <c r="K87" s="305">
        <v>0.05</v>
      </c>
      <c r="L87" s="860">
        <f>N80*K87</f>
        <v>24285.495122830653</v>
      </c>
      <c r="M87" s="861"/>
      <c r="N87" s="51"/>
    </row>
    <row r="88" spans="1:14" ht="15.75" thickBot="1">
      <c r="B88" s="824" t="s">
        <v>953</v>
      </c>
      <c r="C88" s="825"/>
      <c r="D88" s="825"/>
      <c r="E88" s="825"/>
      <c r="F88" s="825"/>
      <c r="G88" s="825"/>
      <c r="H88" s="825"/>
      <c r="I88" s="825"/>
      <c r="J88" s="825"/>
      <c r="K88" s="825"/>
      <c r="L88" s="825"/>
      <c r="M88" s="826"/>
      <c r="N88" s="52">
        <f>L85+L86+L87</f>
        <v>145712.9707369839</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631422.87319359696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N78*M41</f>
        <v>54.131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36135.97150475753</v>
      </c>
      <c r="N48" s="272">
        <f>K48*M48</f>
        <v>37942.770079995411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37942.770079995411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1082.6199999999999</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39079.521079995415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7815.9042159990831</v>
      </c>
      <c r="M85" s="859"/>
      <c r="N85" s="51"/>
    </row>
    <row r="86" spans="1:14">
      <c r="B86" s="89" t="s">
        <v>973</v>
      </c>
      <c r="C86" s="90"/>
      <c r="D86" s="90"/>
      <c r="E86" s="90"/>
      <c r="F86" s="90"/>
      <c r="G86" s="90"/>
      <c r="H86" s="90"/>
      <c r="I86" s="87"/>
      <c r="J86" s="88"/>
      <c r="K86" s="304">
        <v>0.05</v>
      </c>
      <c r="L86" s="858">
        <f>N80*K86</f>
        <v>1953.9760539997708</v>
      </c>
      <c r="M86" s="859"/>
      <c r="N86" s="51"/>
    </row>
    <row r="87" spans="1:14" ht="15.75" thickBot="1">
      <c r="B87" s="91" t="s">
        <v>974</v>
      </c>
      <c r="C87" s="92"/>
      <c r="D87" s="92"/>
      <c r="E87" s="92"/>
      <c r="F87" s="92"/>
      <c r="G87" s="92"/>
      <c r="H87" s="92"/>
      <c r="I87" s="93"/>
      <c r="J87" s="94"/>
      <c r="K87" s="305">
        <v>0.05</v>
      </c>
      <c r="L87" s="860">
        <f>N80*K87</f>
        <v>1953.9760539997708</v>
      </c>
      <c r="M87" s="861"/>
      <c r="N87" s="51"/>
    </row>
    <row r="88" spans="1:14" ht="15.75" thickBot="1">
      <c r="B88" s="824" t="s">
        <v>953</v>
      </c>
      <c r="C88" s="825"/>
      <c r="D88" s="825"/>
      <c r="E88" s="825"/>
      <c r="F88" s="825"/>
      <c r="G88" s="825"/>
      <c r="H88" s="825"/>
      <c r="I88" s="825"/>
      <c r="J88" s="825"/>
      <c r="K88" s="825"/>
      <c r="L88" s="825"/>
      <c r="M88" s="826"/>
      <c r="N88" s="52">
        <f>L85+L86+L87</f>
        <v>11723.856323998625</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50803.37740399404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0"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4599.7117795606991</v>
      </c>
      <c r="L36" s="270"/>
      <c r="M36" s="336">
        <v>40</v>
      </c>
      <c r="N36" s="272">
        <f>K36/M36</f>
        <v>114.99279448901748</v>
      </c>
    </row>
    <row r="37" spans="1:14">
      <c r="A37" s="113" t="s">
        <v>195</v>
      </c>
      <c r="B37" s="837" t="str">
        <f>VLOOKUP(A37,EQUIPOS!A7:D154,3,FALSE)</f>
        <v xml:space="preserve">Equipo de oxicorte, Capacidad de corte: hasta 6´´ (152mm) </v>
      </c>
      <c r="C37" s="838"/>
      <c r="D37" s="838"/>
      <c r="E37" s="838"/>
      <c r="F37" s="838"/>
      <c r="G37" s="838"/>
      <c r="H37" s="839"/>
      <c r="I37" s="421"/>
      <c r="J37" s="422"/>
      <c r="K37" s="269">
        <f>VLOOKUP(A37,EQUIPOS!A7:D164,4,FALSE)</f>
        <v>11685.609122904498</v>
      </c>
      <c r="L37" s="335"/>
      <c r="M37" s="336">
        <v>40</v>
      </c>
      <c r="N37" s="272">
        <f t="shared" ref="N37:N43" si="0">K37/M37</f>
        <v>292.14022807261244</v>
      </c>
    </row>
    <row r="38" spans="1:14">
      <c r="A38" s="113" t="s">
        <v>204</v>
      </c>
      <c r="B38" s="837" t="str">
        <f>VLOOKUP(A38,EQUIPOS!A8:D154,3,FALSE)</f>
        <v xml:space="preserve">Equipo de soldadura 250 AMP
</v>
      </c>
      <c r="C38" s="838"/>
      <c r="D38" s="838"/>
      <c r="E38" s="838"/>
      <c r="F38" s="838"/>
      <c r="G38" s="838"/>
      <c r="H38" s="839"/>
      <c r="I38" s="421"/>
      <c r="J38" s="422"/>
      <c r="K38" s="269">
        <f>VLOOKUP(A38,EQUIPOS!A8:D165,4,FALSE)</f>
        <v>14912.817597707184</v>
      </c>
      <c r="L38" s="335"/>
      <c r="M38" s="336">
        <v>40</v>
      </c>
      <c r="N38" s="272">
        <f t="shared" si="0"/>
        <v>372.82043994267963</v>
      </c>
    </row>
    <row r="39" spans="1:14">
      <c r="A39" s="113" t="s">
        <v>208</v>
      </c>
      <c r="B39" s="837" t="str">
        <f>VLOOKUP(A39,EQUIPOS!A9:D154,3,FALSE)</f>
        <v>Equipo de soldadura 400</v>
      </c>
      <c r="C39" s="838"/>
      <c r="D39" s="838"/>
      <c r="E39" s="838"/>
      <c r="F39" s="838"/>
      <c r="G39" s="838"/>
      <c r="H39" s="839"/>
      <c r="I39" s="421"/>
      <c r="J39" s="422"/>
      <c r="K39" s="269">
        <f>VLOOKUP(A39,EQUIPOS!A9:D166,4,FALSE)</f>
        <v>15861.11213456268</v>
      </c>
      <c r="L39" s="335"/>
      <c r="M39" s="336">
        <v>40</v>
      </c>
      <c r="N39" s="272">
        <f t="shared" si="0"/>
        <v>396.52780336406698</v>
      </c>
    </row>
    <row r="40" spans="1:14">
      <c r="A40" s="113" t="s">
        <v>210</v>
      </c>
      <c r="B40" s="837" t="str">
        <f>VLOOKUP(A40,EQUIPOS!A10:D154,3,FALSE)</f>
        <v>Equipo de soldadura 600</v>
      </c>
      <c r="C40" s="838"/>
      <c r="D40" s="838"/>
      <c r="E40" s="838"/>
      <c r="F40" s="838"/>
      <c r="G40" s="838"/>
      <c r="H40" s="839"/>
      <c r="I40" s="421"/>
      <c r="J40" s="422"/>
      <c r="K40" s="269">
        <f>VLOOKUP(A40,EQUIPOS!A10:D167,4,FALSE)</f>
        <v>17723.203243387343</v>
      </c>
      <c r="L40" s="335"/>
      <c r="M40" s="336">
        <v>40</v>
      </c>
      <c r="N40" s="272">
        <f t="shared" si="0"/>
        <v>443.08008108468357</v>
      </c>
    </row>
    <row r="41" spans="1:14">
      <c r="A41" s="113" t="s">
        <v>202</v>
      </c>
      <c r="B41" s="837" t="str">
        <f>VLOOKUP(A41,EQUIPOS!A11:D155,3,FALSE)</f>
        <v xml:space="preserve">Equipo de rayos X y/o ultrasonido
</v>
      </c>
      <c r="C41" s="838"/>
      <c r="D41" s="838"/>
      <c r="E41" s="838"/>
      <c r="F41" s="838"/>
      <c r="G41" s="838"/>
      <c r="H41" s="839"/>
      <c r="I41" s="421"/>
      <c r="J41" s="422"/>
      <c r="K41" s="269">
        <f>VLOOKUP(A41,EQUIPOS!A11:D168,4,FALSE)</f>
        <v>91732.192706737478</v>
      </c>
      <c r="L41" s="335"/>
      <c r="M41" s="336">
        <v>4000</v>
      </c>
      <c r="N41" s="272">
        <f t="shared" si="0"/>
        <v>22.93304817668437</v>
      </c>
    </row>
    <row r="42" spans="1:14">
      <c r="A42" s="113" t="s">
        <v>294</v>
      </c>
      <c r="B42" s="837" t="str">
        <f>VLOOKUP(A42,EQUIPOS!A12:D156,3,FALSE)</f>
        <v>Puente grúa</v>
      </c>
      <c r="C42" s="838"/>
      <c r="D42" s="838"/>
      <c r="E42" s="838"/>
      <c r="F42" s="838"/>
      <c r="G42" s="838"/>
      <c r="H42" s="839"/>
      <c r="I42" s="421"/>
      <c r="J42" s="422"/>
      <c r="K42" s="269">
        <f>VLOOKUP(A42,EQUIPOS!A12:D169,4,FALSE)</f>
        <v>745611.81892104179</v>
      </c>
      <c r="L42" s="335"/>
      <c r="M42" s="336">
        <v>40000</v>
      </c>
      <c r="N42" s="272">
        <f t="shared" si="0"/>
        <v>18.640295473026043</v>
      </c>
    </row>
    <row r="43" spans="1:14">
      <c r="A43" s="113" t="s">
        <v>334</v>
      </c>
      <c r="B43" s="837" t="str">
        <f>VLOOKUP(A43,EQUIPOS!A13:D157,3,FALSE)</f>
        <v>Taladro industrial</v>
      </c>
      <c r="C43" s="838"/>
      <c r="D43" s="838"/>
      <c r="E43" s="838"/>
      <c r="F43" s="838"/>
      <c r="G43" s="838"/>
      <c r="H43" s="839"/>
      <c r="I43" s="421"/>
      <c r="J43" s="422"/>
      <c r="K43" s="269">
        <f>VLOOKUP(A43,EQUIPOS!A13:D170,4,FALSE)</f>
        <v>3188.6516330679556</v>
      </c>
      <c r="L43" s="335"/>
      <c r="M43" s="336">
        <v>40</v>
      </c>
      <c r="N43" s="272">
        <f t="shared" si="0"/>
        <v>79.716290826698895</v>
      </c>
    </row>
    <row r="44" spans="1:14">
      <c r="B44" s="837"/>
      <c r="C44" s="838"/>
      <c r="D44" s="838"/>
      <c r="E44" s="838"/>
      <c r="F44" s="838"/>
      <c r="G44" s="838"/>
      <c r="H44" s="839"/>
      <c r="I44" s="36"/>
      <c r="J44" s="37"/>
      <c r="K44" s="269"/>
      <c r="L44" s="276"/>
      <c r="M44" s="336"/>
      <c r="N44" s="272"/>
    </row>
    <row r="45" spans="1:14">
      <c r="B45" s="320"/>
      <c r="C45" s="321"/>
      <c r="D45" s="321"/>
      <c r="E45" s="321"/>
      <c r="F45" s="323"/>
      <c r="G45" s="323"/>
      <c r="H45" s="125"/>
      <c r="I45" s="36"/>
      <c r="J45" s="37"/>
      <c r="K45" s="269"/>
      <c r="L45" s="276"/>
      <c r="M45" s="277"/>
      <c r="N45" s="273"/>
    </row>
    <row r="46" spans="1:14">
      <c r="B46" s="844" t="s">
        <v>952</v>
      </c>
      <c r="C46" s="845"/>
      <c r="D46" s="845"/>
      <c r="E46" s="38"/>
      <c r="F46" s="39"/>
      <c r="G46" s="39"/>
      <c r="H46" s="40"/>
      <c r="I46" s="36"/>
      <c r="J46" s="37"/>
      <c r="K46" s="279"/>
      <c r="L46" s="276"/>
      <c r="M46" s="401">
        <v>0.1</v>
      </c>
      <c r="N46" s="344">
        <f>N83*M46</f>
        <v>201.60799618480041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SUM(N36:N46)</f>
        <v>1942.45897761427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22695.285198657835</v>
      </c>
      <c r="N53" s="272">
        <f t="shared" ref="N53:N58" si="1">K53*M53</f>
        <v>113.47642599328918</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4054.5269570555433</v>
      </c>
      <c r="N54" s="272">
        <f t="shared" si="1"/>
        <v>20.272634785277717</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10276.263589703694</v>
      </c>
      <c r="N55" s="272">
        <f t="shared" si="1"/>
        <v>51.381317948518472</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8226.9941402285767</v>
      </c>
      <c r="N56" s="272">
        <f t="shared" si="1"/>
        <v>82.269941402285767</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20020.977554942259</v>
      </c>
      <c r="N57" s="272">
        <f t="shared" si="1"/>
        <v>200.2097755494226</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4534.5247138688583</v>
      </c>
      <c r="N58" s="272">
        <f t="shared" si="1"/>
        <v>4534.5247138688583</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4" t="s">
        <v>953</v>
      </c>
      <c r="C61" s="825"/>
      <c r="D61" s="825"/>
      <c r="E61" s="825"/>
      <c r="F61" s="825"/>
      <c r="G61" s="825"/>
      <c r="H61" s="825"/>
      <c r="I61" s="825"/>
      <c r="J61" s="825"/>
      <c r="K61" s="825"/>
      <c r="L61" s="825"/>
      <c r="M61" s="826"/>
      <c r="N61" s="394">
        <f>SUM(N53:N60)</f>
        <v>5002.1348095476524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B66" s="46"/>
      <c r="C66" s="317"/>
      <c r="D66" s="317"/>
      <c r="E66" s="317"/>
      <c r="F66" s="317"/>
      <c r="G66" s="31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311"/>
      <c r="I68" s="279"/>
      <c r="J68" s="286"/>
      <c r="K68" s="279"/>
      <c r="L68" s="828"/>
      <c r="M68" s="829"/>
      <c r="N68" s="287"/>
    </row>
    <row r="69" spans="1:15">
      <c r="B69" s="46"/>
      <c r="C69" s="47"/>
      <c r="D69" s="47"/>
      <c r="E69" s="47"/>
      <c r="F69" s="47"/>
      <c r="G69" s="47"/>
      <c r="H69" s="311"/>
      <c r="I69" s="279"/>
      <c r="J69" s="286"/>
      <c r="K69" s="279"/>
      <c r="L69" s="828"/>
      <c r="M69" s="829"/>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1"/>
      <c r="C82" s="812" t="e">
        <f>VLOOKUP(B82,'MANO DE OBRA'!B12:E73,3,FALSE)</f>
        <v>#N/A</v>
      </c>
      <c r="D82" s="812" t="e">
        <f>VLOOKUP(C82,'MANO DE OBRA'!C12:F73,3,FALSE)</f>
        <v>#N/A</v>
      </c>
      <c r="E82" s="812" t="e">
        <f>VLOOKUP(D82,'MANO DE OBRA'!D12:G73,3,FALSE)</f>
        <v>#N/A</v>
      </c>
      <c r="F82" s="812" t="e">
        <f>VLOOKUP(E82,'MANO DE OBRA'!E12:H73,3,FALSE)</f>
        <v>#N/A</v>
      </c>
      <c r="G82" s="812" t="e">
        <f>VLOOKUP(F82,'MANO DE OBRA'!F12:I73,3,FALSE)</f>
        <v>#N/A</v>
      </c>
      <c r="H82" s="812" t="e">
        <f>VLOOKUP(G82,'MANO DE OBRA'!G12:J73,3,FALSE)</f>
        <v>#N/A</v>
      </c>
      <c r="I82" s="470"/>
      <c r="J82" s="471"/>
      <c r="K82" s="474"/>
      <c r="L82" s="475"/>
      <c r="M82" s="476"/>
      <c r="N82" s="440"/>
    </row>
    <row r="83" spans="1:14" ht="15.75" thickBot="1">
      <c r="B83" s="830" t="s">
        <v>953</v>
      </c>
      <c r="C83" s="831"/>
      <c r="D83" s="831"/>
      <c r="E83" s="831"/>
      <c r="F83" s="831"/>
      <c r="G83" s="831"/>
      <c r="H83" s="831"/>
      <c r="I83" s="831"/>
      <c r="J83" s="831"/>
      <c r="K83" s="831"/>
      <c r="L83" s="831"/>
      <c r="M83" s="832"/>
      <c r="N83" s="460">
        <f>SUM(N77:N82)</f>
        <v>2016.0799618480041</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8960.6737490099258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1792.1347498019852</v>
      </c>
      <c r="M90" s="859"/>
      <c r="N90" s="51"/>
    </row>
    <row r="91" spans="1:14">
      <c r="B91" s="89" t="s">
        <v>973</v>
      </c>
      <c r="C91" s="90"/>
      <c r="D91" s="90"/>
      <c r="E91" s="90"/>
      <c r="F91" s="90"/>
      <c r="G91" s="90"/>
      <c r="H91" s="90"/>
      <c r="I91" s="87"/>
      <c r="J91" s="88"/>
      <c r="K91" s="304">
        <v>0.05</v>
      </c>
      <c r="L91" s="858">
        <f>N85*K91</f>
        <v>448.0336874504963</v>
      </c>
      <c r="M91" s="859"/>
      <c r="N91" s="51"/>
    </row>
    <row r="92" spans="1:14" ht="15.75" thickBot="1">
      <c r="B92" s="91" t="s">
        <v>974</v>
      </c>
      <c r="C92" s="92"/>
      <c r="D92" s="92"/>
      <c r="E92" s="92"/>
      <c r="F92" s="92"/>
      <c r="G92" s="92"/>
      <c r="H92" s="92"/>
      <c r="I92" s="93"/>
      <c r="J92" s="94"/>
      <c r="K92" s="305">
        <v>0.05</v>
      </c>
      <c r="L92" s="860">
        <f>N85*K92</f>
        <v>448.0336874504963</v>
      </c>
      <c r="M92" s="861"/>
      <c r="N92" s="51"/>
    </row>
    <row r="93" spans="1:14" ht="15.75" thickBot="1">
      <c r="B93" s="824" t="s">
        <v>953</v>
      </c>
      <c r="C93" s="825"/>
      <c r="D93" s="825"/>
      <c r="E93" s="825"/>
      <c r="F93" s="825"/>
      <c r="G93" s="825"/>
      <c r="H93" s="825"/>
      <c r="I93" s="825"/>
      <c r="J93" s="825"/>
      <c r="K93" s="825"/>
      <c r="L93" s="825"/>
      <c r="M93" s="826"/>
      <c r="N93" s="52">
        <f>L90+L91+L92</f>
        <v>2688.2021247029779</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11648.875873712903</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4599.7117795606991</v>
      </c>
      <c r="L36" s="270"/>
      <c r="M36" s="336">
        <v>40</v>
      </c>
      <c r="N36" s="272">
        <f t="shared" ref="N36:N41" si="0">K36/M36</f>
        <v>114.99279448901748</v>
      </c>
    </row>
    <row r="37" spans="1:14">
      <c r="A37" s="113" t="s">
        <v>334</v>
      </c>
      <c r="B37" s="837" t="str">
        <f>VLOOKUP(A37,EQUIPOS!A7:D154,3,FALSE)</f>
        <v>Taladro industrial</v>
      </c>
      <c r="C37" s="838"/>
      <c r="D37" s="838"/>
      <c r="E37" s="838"/>
      <c r="F37" s="838"/>
      <c r="G37" s="838"/>
      <c r="H37" s="839"/>
      <c r="I37" s="421"/>
      <c r="J37" s="422"/>
      <c r="K37" s="269">
        <f>VLOOKUP(A37,EQUIPOS!A7:D164,4,FALSE)</f>
        <v>3188.6516330679556</v>
      </c>
      <c r="L37" s="335"/>
      <c r="M37" s="336">
        <v>40</v>
      </c>
      <c r="N37" s="272">
        <f t="shared" si="0"/>
        <v>79.716290826698895</v>
      </c>
    </row>
    <row r="38" spans="1:14">
      <c r="A38" s="113" t="s">
        <v>195</v>
      </c>
      <c r="B38" s="837" t="str">
        <f>VLOOKUP(A38,EQUIPOS!A8:D154,3,FALSE)</f>
        <v xml:space="preserve">Equipo de oxicorte, Capacidad de corte: hasta 6´´ (152mm) </v>
      </c>
      <c r="C38" s="838"/>
      <c r="D38" s="838"/>
      <c r="E38" s="838"/>
      <c r="F38" s="838"/>
      <c r="G38" s="838"/>
      <c r="H38" s="839"/>
      <c r="I38" s="421"/>
      <c r="J38" s="422"/>
      <c r="K38" s="269">
        <f>VLOOKUP(A38,EQUIPOS!A8:D165,4,FALSE)</f>
        <v>11685.609122904498</v>
      </c>
      <c r="L38" s="335"/>
      <c r="M38" s="336">
        <v>40</v>
      </c>
      <c r="N38" s="272">
        <f t="shared" si="0"/>
        <v>292.14022807261244</v>
      </c>
    </row>
    <row r="39" spans="1:14">
      <c r="A39" s="113" t="s">
        <v>204</v>
      </c>
      <c r="B39" s="837" t="str">
        <f>VLOOKUP(A39,EQUIPOS!A9:D154,3,FALSE)</f>
        <v xml:space="preserve">Equipo de soldadura 250 AMP
</v>
      </c>
      <c r="C39" s="838"/>
      <c r="D39" s="838"/>
      <c r="E39" s="838"/>
      <c r="F39" s="838"/>
      <c r="G39" s="838"/>
      <c r="H39" s="839"/>
      <c r="I39" s="421"/>
      <c r="J39" s="422"/>
      <c r="K39" s="269">
        <f>VLOOKUP(A39,EQUIPOS!A9:D166,4,FALSE)</f>
        <v>14912.817597707184</v>
      </c>
      <c r="L39" s="335"/>
      <c r="M39" s="336">
        <v>40</v>
      </c>
      <c r="N39" s="272">
        <f t="shared" si="0"/>
        <v>372.82043994267963</v>
      </c>
    </row>
    <row r="40" spans="1:14">
      <c r="A40" s="113" t="s">
        <v>208</v>
      </c>
      <c r="B40" s="837" t="str">
        <f>VLOOKUP(A40,EQUIPOS!A10:D154,3,FALSE)</f>
        <v>Equipo de soldadura 400</v>
      </c>
      <c r="C40" s="838"/>
      <c r="D40" s="838"/>
      <c r="E40" s="838"/>
      <c r="F40" s="838"/>
      <c r="G40" s="838"/>
      <c r="H40" s="839"/>
      <c r="I40" s="421"/>
      <c r="J40" s="422"/>
      <c r="K40" s="269">
        <f>VLOOKUP(A40,EQUIPOS!A10:D167,4,FALSE)</f>
        <v>15861.11213456268</v>
      </c>
      <c r="L40" s="335"/>
      <c r="M40" s="336">
        <v>40</v>
      </c>
      <c r="N40" s="272">
        <f t="shared" si="0"/>
        <v>396.52780336406698</v>
      </c>
    </row>
    <row r="41" spans="1:14">
      <c r="A41" s="113" t="s">
        <v>210</v>
      </c>
      <c r="B41" s="837" t="str">
        <f>VLOOKUP(A41,EQUIPOS!A11:D155,3,FALSE)</f>
        <v>Equipo de soldadura 600</v>
      </c>
      <c r="C41" s="838"/>
      <c r="D41" s="838"/>
      <c r="E41" s="838"/>
      <c r="F41" s="838"/>
      <c r="G41" s="838"/>
      <c r="H41" s="839"/>
      <c r="I41" s="421"/>
      <c r="J41" s="422"/>
      <c r="K41" s="269">
        <f>VLOOKUP(A41,EQUIPOS!A11:D168,4,FALSE)</f>
        <v>17723.203243387343</v>
      </c>
      <c r="L41" s="335"/>
      <c r="M41" s="336">
        <v>40</v>
      </c>
      <c r="N41" s="272">
        <f t="shared" si="0"/>
        <v>443.08008108468357</v>
      </c>
    </row>
    <row r="42" spans="1:14">
      <c r="B42" s="837"/>
      <c r="C42" s="838"/>
      <c r="D42" s="838"/>
      <c r="E42" s="838"/>
      <c r="F42" s="838"/>
      <c r="G42" s="838"/>
      <c r="H42" s="839"/>
      <c r="I42" s="36"/>
      <c r="J42" s="37"/>
      <c r="K42" s="269"/>
      <c r="L42" s="276"/>
      <c r="M42" s="336"/>
      <c r="N42" s="272"/>
    </row>
    <row r="43" spans="1:14">
      <c r="B43" s="320"/>
      <c r="C43" s="321"/>
      <c r="D43" s="321"/>
      <c r="E43" s="321"/>
      <c r="F43" s="323"/>
      <c r="G43" s="323"/>
      <c r="H43" s="125"/>
      <c r="I43" s="36"/>
      <c r="J43" s="37"/>
      <c r="K43" s="269"/>
      <c r="L43" s="276"/>
      <c r="M43" s="277"/>
      <c r="N43" s="273"/>
    </row>
    <row r="44" spans="1:14">
      <c r="B44" s="844" t="s">
        <v>952</v>
      </c>
      <c r="C44" s="845"/>
      <c r="D44" s="845"/>
      <c r="E44" s="38"/>
      <c r="F44" s="39"/>
      <c r="G44" s="39"/>
      <c r="H44" s="40"/>
      <c r="I44" s="36"/>
      <c r="J44" s="37"/>
      <c r="K44" s="279"/>
      <c r="L44" s="276"/>
      <c r="M44" s="401">
        <v>0.05</v>
      </c>
      <c r="N44" s="344">
        <f>N81*M44</f>
        <v>100.80399809240021</v>
      </c>
    </row>
    <row r="45" spans="1:14" ht="15.75" thickBot="1">
      <c r="B45" s="837"/>
      <c r="C45" s="838"/>
      <c r="D45" s="838"/>
      <c r="E45" s="838"/>
      <c r="F45" s="838"/>
      <c r="G45" s="838"/>
      <c r="H45" s="839"/>
      <c r="I45" s="846"/>
      <c r="J45" s="847"/>
      <c r="K45" s="41"/>
      <c r="L45" s="848"/>
      <c r="M45" s="849"/>
      <c r="N45" s="105"/>
    </row>
    <row r="46" spans="1:14" ht="15.75" thickBot="1">
      <c r="B46" s="824" t="s">
        <v>953</v>
      </c>
      <c r="C46" s="825"/>
      <c r="D46" s="825"/>
      <c r="E46" s="825"/>
      <c r="F46" s="825"/>
      <c r="G46" s="825"/>
      <c r="H46" s="825"/>
      <c r="I46" s="825"/>
      <c r="J46" s="825"/>
      <c r="K46" s="825"/>
      <c r="L46" s="825"/>
      <c r="M46" s="826"/>
      <c r="N46" s="394">
        <f>SUM(N36:N44)</f>
        <v>1800.0816358721593</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5" t="s">
        <v>944</v>
      </c>
      <c r="C50" s="816"/>
      <c r="D50" s="816"/>
      <c r="E50" s="816"/>
      <c r="F50" s="816"/>
      <c r="G50" s="816"/>
      <c r="H50" s="816"/>
      <c r="I50" s="817"/>
      <c r="J50" s="315" t="s">
        <v>945</v>
      </c>
      <c r="K50" s="85" t="s">
        <v>946</v>
      </c>
      <c r="L50" s="818" t="s">
        <v>955</v>
      </c>
      <c r="M50" s="817"/>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22695.285198657835</v>
      </c>
      <c r="N51" s="272">
        <f t="shared" ref="N51:N56" si="1">K51*M51</f>
        <v>113.47642599328918</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4054.5269570555433</v>
      </c>
      <c r="N52" s="272">
        <f t="shared" si="1"/>
        <v>20.272634785277717</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10276.263589703694</v>
      </c>
      <c r="N53" s="272">
        <f t="shared" si="1"/>
        <v>51.381317948518472</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8226.9941402285767</v>
      </c>
      <c r="N54" s="272">
        <f t="shared" si="1"/>
        <v>82.269941402285767</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20020.977554942259</v>
      </c>
      <c r="N55" s="272">
        <f t="shared" si="1"/>
        <v>200.2097755494226</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4534.5247138688583</v>
      </c>
      <c r="N56" s="272">
        <f t="shared" si="1"/>
        <v>4534.5247138688583</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SUM(N51:N58)</f>
        <v>5002.1348095476524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B64" s="46"/>
      <c r="C64" s="317"/>
      <c r="D64" s="317"/>
      <c r="E64" s="317"/>
      <c r="F64" s="317"/>
      <c r="G64" s="31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1"/>
      <c r="C80" s="812"/>
      <c r="D80" s="812"/>
      <c r="E80" s="812"/>
      <c r="F80" s="812"/>
      <c r="G80" s="812"/>
      <c r="H80" s="812"/>
      <c r="I80" s="470"/>
      <c r="J80" s="471"/>
      <c r="K80" s="472"/>
      <c r="L80" s="475"/>
      <c r="M80" s="476"/>
      <c r="N80" s="440"/>
    </row>
    <row r="81" spans="1:14" ht="15.75" thickBot="1">
      <c r="B81" s="830" t="s">
        <v>953</v>
      </c>
      <c r="C81" s="831"/>
      <c r="D81" s="831"/>
      <c r="E81" s="831"/>
      <c r="F81" s="831"/>
      <c r="G81" s="831"/>
      <c r="H81" s="831"/>
      <c r="I81" s="831"/>
      <c r="J81" s="831"/>
      <c r="K81" s="831"/>
      <c r="L81" s="831"/>
      <c r="M81" s="832"/>
      <c r="N81" s="301">
        <f>SUM(N75:N80)</f>
        <v>2016.0799618480041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N46+N59+N70+N81</f>
        <v>8818.2964072678151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1763.6592814535632</v>
      </c>
      <c r="M88" s="859"/>
      <c r="N88" s="51"/>
    </row>
    <row r="89" spans="1:14">
      <c r="B89" s="89" t="s">
        <v>973</v>
      </c>
      <c r="C89" s="90"/>
      <c r="D89" s="90"/>
      <c r="E89" s="90"/>
      <c r="F89" s="90"/>
      <c r="G89" s="90"/>
      <c r="H89" s="90"/>
      <c r="I89" s="87"/>
      <c r="J89" s="88"/>
      <c r="K89" s="304">
        <v>0.05</v>
      </c>
      <c r="L89" s="858">
        <f>N83*K89</f>
        <v>440.91482036339079</v>
      </c>
      <c r="M89" s="859"/>
      <c r="N89" s="51"/>
    </row>
    <row r="90" spans="1:14" ht="15.75" thickBot="1">
      <c r="B90" s="91" t="s">
        <v>974</v>
      </c>
      <c r="C90" s="92"/>
      <c r="D90" s="92"/>
      <c r="E90" s="92"/>
      <c r="F90" s="92"/>
      <c r="G90" s="92"/>
      <c r="H90" s="92"/>
      <c r="I90" s="93"/>
      <c r="J90" s="94"/>
      <c r="K90" s="305">
        <v>0.05</v>
      </c>
      <c r="L90" s="860">
        <f>N83*K90</f>
        <v>440.91482036339079</v>
      </c>
      <c r="M90" s="861"/>
      <c r="N90" s="51"/>
    </row>
    <row r="91" spans="1:14" ht="15.75" thickBot="1">
      <c r="B91" s="824" t="s">
        <v>953</v>
      </c>
      <c r="C91" s="825"/>
      <c r="D91" s="825"/>
      <c r="E91" s="825"/>
      <c r="F91" s="825"/>
      <c r="G91" s="825"/>
      <c r="H91" s="825"/>
      <c r="I91" s="825"/>
      <c r="J91" s="825"/>
      <c r="K91" s="825"/>
      <c r="L91" s="825"/>
      <c r="M91" s="826"/>
      <c r="N91" s="52">
        <f>L88+L89+L90</f>
        <v>2645.4889221803446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11463.785329448159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28">
        <f>VLOOKUP(A61,TRANSPORTE!A3:D117,4,FALSE)</f>
        <v>0.45778255518152761</v>
      </c>
      <c r="M61" s="829"/>
      <c r="N61" s="287">
        <f>K61*L61</f>
        <v>0.45778255518152761</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0.45778255518152761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0.45778255518152761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9.1556511036305521E-2</v>
      </c>
      <c r="M85" s="859"/>
      <c r="N85" s="51"/>
    </row>
    <row r="86" spans="1:14">
      <c r="B86" s="89" t="s">
        <v>973</v>
      </c>
      <c r="C86" s="90"/>
      <c r="D86" s="90"/>
      <c r="E86" s="90"/>
      <c r="F86" s="90"/>
      <c r="G86" s="90"/>
      <c r="H86" s="90"/>
      <c r="I86" s="87"/>
      <c r="J86" s="88"/>
      <c r="K86" s="304">
        <v>0.05</v>
      </c>
      <c r="L86" s="858">
        <f>N80*K86</f>
        <v>2.288912775907638E-2</v>
      </c>
      <c r="M86" s="859"/>
      <c r="N86" s="51"/>
    </row>
    <row r="87" spans="1:14" ht="15.75" thickBot="1">
      <c r="B87" s="91" t="s">
        <v>974</v>
      </c>
      <c r="C87" s="92"/>
      <c r="D87" s="92"/>
      <c r="E87" s="92"/>
      <c r="F87" s="92"/>
      <c r="G87" s="92"/>
      <c r="H87" s="92"/>
      <c r="I87" s="93"/>
      <c r="J87" s="94"/>
      <c r="K87" s="305">
        <v>0.05</v>
      </c>
      <c r="L87" s="860">
        <f>N80*K87</f>
        <v>2.288912775907638E-2</v>
      </c>
      <c r="M87" s="861"/>
      <c r="N87" s="51"/>
    </row>
    <row r="88" spans="1:14" ht="15.75" thickBot="1">
      <c r="B88" s="824" t="s">
        <v>953</v>
      </c>
      <c r="C88" s="825"/>
      <c r="D88" s="825"/>
      <c r="E88" s="825"/>
      <c r="F88" s="825"/>
      <c r="G88" s="825"/>
      <c r="H88" s="825"/>
      <c r="I88" s="825"/>
      <c r="J88" s="825"/>
      <c r="K88" s="825"/>
      <c r="L88" s="825"/>
      <c r="M88" s="826"/>
      <c r="N88" s="52">
        <f>L85+L86+L87</f>
        <v>0.13733476655445828</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52">
        <f>N80+N88</f>
        <v>0.59511732173598586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4599.7117795606991</v>
      </c>
      <c r="L36" s="270"/>
      <c r="M36" s="336">
        <v>40</v>
      </c>
      <c r="N36" s="272">
        <f t="shared" ref="N36:N41" si="0">K36/M36</f>
        <v>114.99279448901748</v>
      </c>
    </row>
    <row r="37" spans="1:14">
      <c r="A37" s="113" t="s">
        <v>195</v>
      </c>
      <c r="B37" s="837" t="str">
        <f>VLOOKUP(A37,EQUIPOS!A7:D154,3,FALSE)</f>
        <v xml:space="preserve">Equipo de oxicorte, Capacidad de corte: hasta 6´´ (152mm) </v>
      </c>
      <c r="C37" s="838"/>
      <c r="D37" s="838"/>
      <c r="E37" s="838"/>
      <c r="F37" s="838"/>
      <c r="G37" s="838"/>
      <c r="H37" s="839"/>
      <c r="I37" s="421"/>
      <c r="J37" s="422"/>
      <c r="K37" s="269">
        <f>VLOOKUP(A37,EQUIPOS!A7:D164,4,FALSE)</f>
        <v>11685.609122904498</v>
      </c>
      <c r="L37" s="335"/>
      <c r="M37" s="336">
        <v>400</v>
      </c>
      <c r="N37" s="272">
        <f t="shared" si="0"/>
        <v>29.214022807261244</v>
      </c>
    </row>
    <row r="38" spans="1:14">
      <c r="A38" s="113" t="s">
        <v>204</v>
      </c>
      <c r="B38" s="837" t="str">
        <f>VLOOKUP(A38,EQUIPOS!A8:D154,3,FALSE)</f>
        <v xml:space="preserve">Equipo de soldadura 250 AMP
</v>
      </c>
      <c r="C38" s="838"/>
      <c r="D38" s="838"/>
      <c r="E38" s="838"/>
      <c r="F38" s="838"/>
      <c r="G38" s="838"/>
      <c r="H38" s="839"/>
      <c r="I38" s="421"/>
      <c r="J38" s="422"/>
      <c r="K38" s="269">
        <f>VLOOKUP(A38,EQUIPOS!A8:D165,4,FALSE)</f>
        <v>14912.817597707184</v>
      </c>
      <c r="L38" s="335"/>
      <c r="M38" s="336">
        <v>400</v>
      </c>
      <c r="N38" s="272">
        <f t="shared" si="0"/>
        <v>37.282043994267958</v>
      </c>
    </row>
    <row r="39" spans="1:14">
      <c r="A39" s="113" t="s">
        <v>208</v>
      </c>
      <c r="B39" s="837" t="str">
        <f>VLOOKUP(A39,EQUIPOS!A9:D154,3,FALSE)</f>
        <v>Equipo de soldadura 400</v>
      </c>
      <c r="C39" s="838"/>
      <c r="D39" s="838"/>
      <c r="E39" s="838"/>
      <c r="F39" s="838"/>
      <c r="G39" s="838"/>
      <c r="H39" s="839"/>
      <c r="I39" s="421"/>
      <c r="J39" s="422"/>
      <c r="K39" s="269">
        <f>VLOOKUP(A39,EQUIPOS!A9:D166,4,FALSE)</f>
        <v>15861.11213456268</v>
      </c>
      <c r="L39" s="335"/>
      <c r="M39" s="336">
        <v>400</v>
      </c>
      <c r="N39" s="272">
        <f t="shared" si="0"/>
        <v>39.6527803364067</v>
      </c>
    </row>
    <row r="40" spans="1:14">
      <c r="A40" s="113" t="s">
        <v>210</v>
      </c>
      <c r="B40" s="837" t="str">
        <f>VLOOKUP(A40,EQUIPOS!A10:D154,3,FALSE)</f>
        <v>Equipo de soldadura 600</v>
      </c>
      <c r="C40" s="838"/>
      <c r="D40" s="838"/>
      <c r="E40" s="838"/>
      <c r="F40" s="838"/>
      <c r="G40" s="838"/>
      <c r="H40" s="839"/>
      <c r="I40" s="421"/>
      <c r="J40" s="422"/>
      <c r="K40" s="269">
        <f>VLOOKUP(A40,EQUIPOS!A10:D167,4,FALSE)</f>
        <v>17723.203243387343</v>
      </c>
      <c r="L40" s="335"/>
      <c r="M40" s="336">
        <v>400</v>
      </c>
      <c r="N40" s="272">
        <f t="shared" si="0"/>
        <v>44.308008108468357</v>
      </c>
    </row>
    <row r="41" spans="1:14">
      <c r="A41" s="113" t="s">
        <v>243</v>
      </c>
      <c r="B41" s="837" t="str">
        <f>VLOOKUP(A41,EQUIPOS!A11:D155,3,FALSE)</f>
        <v>Grúa 10 ton</v>
      </c>
      <c r="C41" s="838"/>
      <c r="D41" s="838"/>
      <c r="E41" s="838"/>
      <c r="F41" s="838"/>
      <c r="G41" s="838"/>
      <c r="H41" s="839"/>
      <c r="I41" s="421"/>
      <c r="J41" s="422"/>
      <c r="K41" s="269">
        <f>VLOOKUP(A41,EQUIPOS!A11:D168,4,FALSE)</f>
        <v>166048.19911201901</v>
      </c>
      <c r="L41" s="335"/>
      <c r="M41" s="336">
        <v>400</v>
      </c>
      <c r="N41" s="272">
        <f t="shared" si="0"/>
        <v>415.12049778004751</v>
      </c>
    </row>
    <row r="42" spans="1:14">
      <c r="B42" s="837"/>
      <c r="C42" s="838"/>
      <c r="D42" s="838"/>
      <c r="E42" s="838"/>
      <c r="F42" s="838"/>
      <c r="G42" s="838"/>
      <c r="H42" s="839"/>
      <c r="I42" s="36"/>
      <c r="J42" s="37"/>
      <c r="K42" s="269"/>
      <c r="L42" s="276"/>
      <c r="M42" s="336"/>
      <c r="N42" s="272"/>
    </row>
    <row r="43" spans="1:14">
      <c r="B43" s="320"/>
      <c r="C43" s="321"/>
      <c r="D43" s="321"/>
      <c r="E43" s="321"/>
      <c r="F43" s="323"/>
      <c r="G43" s="323"/>
      <c r="H43" s="125"/>
      <c r="I43" s="36"/>
      <c r="J43" s="37"/>
      <c r="K43" s="269"/>
      <c r="L43" s="276"/>
      <c r="M43" s="277"/>
      <c r="N43" s="273"/>
    </row>
    <row r="44" spans="1:14">
      <c r="B44" s="844" t="s">
        <v>952</v>
      </c>
      <c r="C44" s="845"/>
      <c r="D44" s="845"/>
      <c r="E44" s="38"/>
      <c r="F44" s="39"/>
      <c r="G44" s="39"/>
      <c r="H44" s="40"/>
      <c r="I44" s="36"/>
      <c r="J44" s="37"/>
      <c r="K44" s="279"/>
      <c r="L44" s="276"/>
      <c r="M44" s="401">
        <v>0.05</v>
      </c>
      <c r="N44" s="344">
        <f>N81*M44</f>
        <v>100.80399809240021</v>
      </c>
    </row>
    <row r="45" spans="1:14" ht="15.75" thickBot="1">
      <c r="B45" s="837"/>
      <c r="C45" s="838"/>
      <c r="D45" s="838"/>
      <c r="E45" s="838"/>
      <c r="F45" s="838"/>
      <c r="G45" s="838"/>
      <c r="H45" s="839"/>
      <c r="I45" s="846"/>
      <c r="J45" s="847"/>
      <c r="K45" s="41"/>
      <c r="L45" s="848"/>
      <c r="M45" s="849"/>
      <c r="N45" s="105"/>
    </row>
    <row r="46" spans="1:14" ht="15.75" thickBot="1">
      <c r="B46" s="824" t="s">
        <v>953</v>
      </c>
      <c r="C46" s="825"/>
      <c r="D46" s="825"/>
      <c r="E46" s="825"/>
      <c r="F46" s="825"/>
      <c r="G46" s="825"/>
      <c r="H46" s="825"/>
      <c r="I46" s="825"/>
      <c r="J46" s="825"/>
      <c r="K46" s="825"/>
      <c r="L46" s="825"/>
      <c r="M46" s="826"/>
      <c r="N46" s="394">
        <f>SUM(N36:N44)</f>
        <v>781.37414560786942</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5" t="s">
        <v>944</v>
      </c>
      <c r="C50" s="816"/>
      <c r="D50" s="816"/>
      <c r="E50" s="816"/>
      <c r="F50" s="816"/>
      <c r="G50" s="816"/>
      <c r="H50" s="816"/>
      <c r="I50" s="817"/>
      <c r="J50" s="315" t="s">
        <v>945</v>
      </c>
      <c r="K50" s="85" t="s">
        <v>946</v>
      </c>
      <c r="L50" s="818" t="s">
        <v>955</v>
      </c>
      <c r="M50" s="817"/>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22695.285198657835</v>
      </c>
      <c r="N51" s="272">
        <f>K51*M51</f>
        <v>113.47642599328918</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4054.5269570555433</v>
      </c>
      <c r="N52" s="272">
        <f t="shared" ref="N52:N58" si="1">K52*M52</f>
        <v>20.272634785277717</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10276.263589703694</v>
      </c>
      <c r="N53" s="272">
        <f t="shared" si="1"/>
        <v>51.381317948518472</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8226.9941402285767</v>
      </c>
      <c r="N54" s="272">
        <f t="shared" si="1"/>
        <v>82.269941402285767</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20020.977554942259</v>
      </c>
      <c r="N55" s="272">
        <f t="shared" si="1"/>
        <v>200.2097755494226</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30345.067824601625</v>
      </c>
      <c r="N56" s="272">
        <f t="shared" si="1"/>
        <v>15.172533912300812</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53236.961095792329</v>
      </c>
      <c r="N57" s="272">
        <f t="shared" si="1"/>
        <v>53.236961095792331</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17884.769870062126</v>
      </c>
      <c r="N58" s="272">
        <f t="shared" si="1"/>
        <v>17.884769870062126</v>
      </c>
    </row>
    <row r="59" spans="1:14" ht="15.75" thickBot="1">
      <c r="B59" s="824" t="s">
        <v>953</v>
      </c>
      <c r="C59" s="825"/>
      <c r="D59" s="825"/>
      <c r="E59" s="825"/>
      <c r="F59" s="825"/>
      <c r="G59" s="825"/>
      <c r="H59" s="825"/>
      <c r="I59" s="825"/>
      <c r="J59" s="825"/>
      <c r="K59" s="825"/>
      <c r="L59" s="825"/>
      <c r="M59" s="826"/>
      <c r="N59" s="394">
        <f>SUM(N51:N58)</f>
        <v>553.90436055694897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B64" s="46"/>
      <c r="C64" s="317"/>
      <c r="D64" s="317"/>
      <c r="E64" s="317"/>
      <c r="F64" s="317"/>
      <c r="G64" s="31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1"/>
      <c r="C80" s="812"/>
      <c r="D80" s="812"/>
      <c r="E80" s="812"/>
      <c r="F80" s="812"/>
      <c r="G80" s="812"/>
      <c r="H80" s="812"/>
      <c r="I80" s="470"/>
      <c r="J80" s="471"/>
      <c r="K80" s="474"/>
      <c r="L80" s="475"/>
      <c r="M80" s="476"/>
      <c r="N80" s="395"/>
    </row>
    <row r="81" spans="1:14" ht="15.75" thickBot="1">
      <c r="B81" s="830" t="s">
        <v>953</v>
      </c>
      <c r="C81" s="831"/>
      <c r="D81" s="831"/>
      <c r="E81" s="831"/>
      <c r="F81" s="831"/>
      <c r="G81" s="831"/>
      <c r="H81" s="831"/>
      <c r="I81" s="831"/>
      <c r="J81" s="831"/>
      <c r="K81" s="831"/>
      <c r="L81" s="831"/>
      <c r="M81" s="832"/>
      <c r="N81" s="301">
        <f>SUM(N75:N80)</f>
        <v>2016.0799618480041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N46+N59+N70+N81</f>
        <v>3351.3584680128224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670.27169360256448</v>
      </c>
      <c r="M88" s="859"/>
      <c r="N88" s="51"/>
    </row>
    <row r="89" spans="1:14">
      <c r="B89" s="89" t="s">
        <v>973</v>
      </c>
      <c r="C89" s="90"/>
      <c r="D89" s="90"/>
      <c r="E89" s="90"/>
      <c r="F89" s="90"/>
      <c r="G89" s="90"/>
      <c r="H89" s="90"/>
      <c r="I89" s="87"/>
      <c r="J89" s="88"/>
      <c r="K89" s="304">
        <v>0.05</v>
      </c>
      <c r="L89" s="858">
        <f>N83*K89</f>
        <v>167.56792340064112</v>
      </c>
      <c r="M89" s="859"/>
      <c r="N89" s="51"/>
    </row>
    <row r="90" spans="1:14" ht="15.75" thickBot="1">
      <c r="B90" s="91" t="s">
        <v>974</v>
      </c>
      <c r="C90" s="92"/>
      <c r="D90" s="92"/>
      <c r="E90" s="92"/>
      <c r="F90" s="92"/>
      <c r="G90" s="92"/>
      <c r="H90" s="92"/>
      <c r="I90" s="93"/>
      <c r="J90" s="94"/>
      <c r="K90" s="305">
        <v>0.05</v>
      </c>
      <c r="L90" s="860">
        <f>N83*K90</f>
        <v>167.56792340064112</v>
      </c>
      <c r="M90" s="861"/>
      <c r="N90" s="51"/>
    </row>
    <row r="91" spans="1:14" ht="15.75" thickBot="1">
      <c r="B91" s="824" t="s">
        <v>953</v>
      </c>
      <c r="C91" s="825"/>
      <c r="D91" s="825"/>
      <c r="E91" s="825"/>
      <c r="F91" s="825"/>
      <c r="G91" s="825"/>
      <c r="H91" s="825"/>
      <c r="I91" s="825"/>
      <c r="J91" s="825"/>
      <c r="K91" s="825"/>
      <c r="L91" s="825"/>
      <c r="M91" s="826"/>
      <c r="N91" s="52">
        <f>L88+L89+L90</f>
        <v>1005.4075404038467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4356.7660084166691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42.75" customHeight="1" thickBot="1">
      <c r="A31" t="s">
        <v>1845</v>
      </c>
      <c r="B31" s="80" t="s">
        <v>1128</v>
      </c>
      <c r="C31" s="964" t="s">
        <v>2132</v>
      </c>
      <c r="D31" s="965"/>
      <c r="E31" s="965"/>
      <c r="F31" s="965"/>
      <c r="G31" s="965"/>
      <c r="H31" s="965"/>
      <c r="I31" s="965"/>
      <c r="J31" s="965"/>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188</v>
      </c>
      <c r="B36" s="837" t="str">
        <f>VLOOKUP(A36,EQUIPOS!A6:D154,3,FALSE)</f>
        <v>Diferencial</v>
      </c>
      <c r="C36" s="838"/>
      <c r="D36" s="838"/>
      <c r="E36" s="838"/>
      <c r="F36" s="838"/>
      <c r="G36" s="838"/>
      <c r="H36" s="839"/>
      <c r="I36" s="267"/>
      <c r="J36" s="268"/>
      <c r="K36" s="269">
        <f>VLOOKUP(A36,EQUIPOS!A6:D163,4,FALSE)</f>
        <v>3439.8498318778707</v>
      </c>
      <c r="L36" s="270"/>
      <c r="M36" s="336">
        <v>4</v>
      </c>
      <c r="N36" s="272">
        <f>K36/M36</f>
        <v>859.96245796946766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1010.0320112950249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1869.9944692644926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487974.97696481604</v>
      </c>
      <c r="N48" s="272">
        <f>K48*M48</f>
        <v>4879.7497696481605</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134630.27165349142</v>
      </c>
      <c r="N49" s="272">
        <f>K49*M49</f>
        <v>134630.27165349142</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423557.63142983028</v>
      </c>
      <c r="N50" s="272">
        <f>K50*M50</f>
        <v>154598.53547188806</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294108.55689502764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3.0932299518176318</v>
      </c>
      <c r="M58" s="829"/>
      <c r="N58" s="287">
        <f>K58*L58</f>
        <v>0.86610438650893695</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f>
        <v>0.86610438650893695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10100.320112950249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306079.73758162884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61215.947516325774</v>
      </c>
      <c r="M82" s="859"/>
      <c r="N82" s="51"/>
    </row>
    <row r="83" spans="1:14">
      <c r="B83" s="89" t="s">
        <v>973</v>
      </c>
      <c r="C83" s="90"/>
      <c r="D83" s="90"/>
      <c r="E83" s="90"/>
      <c r="F83" s="90"/>
      <c r="G83" s="90"/>
      <c r="H83" s="90"/>
      <c r="I83" s="87"/>
      <c r="J83" s="88"/>
      <c r="K83" s="304">
        <v>0.05</v>
      </c>
      <c r="L83" s="858">
        <f>N77*K83</f>
        <v>15303.986879081443</v>
      </c>
      <c r="M83" s="859"/>
      <c r="N83" s="51"/>
    </row>
    <row r="84" spans="1:14" ht="15.75" thickBot="1">
      <c r="B84" s="91" t="s">
        <v>974</v>
      </c>
      <c r="C84" s="92"/>
      <c r="D84" s="92"/>
      <c r="E84" s="92"/>
      <c r="F84" s="92"/>
      <c r="G84" s="92"/>
      <c r="H84" s="92"/>
      <c r="I84" s="93"/>
      <c r="J84" s="94"/>
      <c r="K84" s="305">
        <v>0.05</v>
      </c>
      <c r="L84" s="860">
        <f>N77*K84</f>
        <v>15303.986879081443</v>
      </c>
      <c r="M84" s="861"/>
      <c r="N84" s="51"/>
    </row>
    <row r="85" spans="1:14" ht="15.75" thickBot="1">
      <c r="B85" s="824" t="s">
        <v>953</v>
      </c>
      <c r="C85" s="825"/>
      <c r="D85" s="825"/>
      <c r="E85" s="825"/>
      <c r="F85" s="825"/>
      <c r="G85" s="825"/>
      <c r="H85" s="825"/>
      <c r="I85" s="825"/>
      <c r="J85" s="825"/>
      <c r="K85" s="825"/>
      <c r="L85" s="825"/>
      <c r="M85" s="826"/>
      <c r="N85" s="52">
        <f>L82+L83+L84</f>
        <v>91823.921274488646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397903.65885611752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45" customHeight="1" thickBot="1">
      <c r="A31" t="s">
        <v>1845</v>
      </c>
      <c r="B31" s="80" t="s">
        <v>1129</v>
      </c>
      <c r="C31" s="985" t="s">
        <v>2133</v>
      </c>
      <c r="D31" s="986"/>
      <c r="E31" s="986"/>
      <c r="F31" s="986"/>
      <c r="G31" s="986"/>
      <c r="H31" s="986"/>
      <c r="I31" s="986"/>
      <c r="J31" s="986"/>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188</v>
      </c>
      <c r="B36" s="837" t="str">
        <f>VLOOKUP(A36,EQUIPOS!A6:D154,3,FALSE)</f>
        <v>Diferencial</v>
      </c>
      <c r="C36" s="838"/>
      <c r="D36" s="838"/>
      <c r="E36" s="838"/>
      <c r="F36" s="838"/>
      <c r="G36" s="838"/>
      <c r="H36" s="839"/>
      <c r="I36" s="267"/>
      <c r="J36" s="268"/>
      <c r="K36" s="269">
        <f>VLOOKUP(A36,EQUIPOS!A6:D163,4,FALSE)</f>
        <v>3439.8498318778707</v>
      </c>
      <c r="L36" s="270"/>
      <c r="M36" s="441">
        <v>4</v>
      </c>
      <c r="N36" s="272">
        <f>K36/M36</f>
        <v>859.96245796946766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1010.0320112950249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1869.9944692644926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487974.97696481604</v>
      </c>
      <c r="N48" s="272">
        <f>K48*M48</f>
        <v>9759.499539296321</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134630.27165349142</v>
      </c>
      <c r="N49" s="272">
        <f>K49*M49</f>
        <v>134630.27165349142</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423557.63142983028</v>
      </c>
      <c r="N50" s="272">
        <f>K50*M50</f>
        <v>194836.51045772195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339226.28165050969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3.0932299518176318</v>
      </c>
      <c r="M58" s="829"/>
      <c r="N58" s="287">
        <f>K58*L58</f>
        <v>0.86610438650893695</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f>
        <v>0.86610438650893695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10100.320112950249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351197.46233711089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70239.492467422184</v>
      </c>
      <c r="M82" s="859"/>
      <c r="N82" s="51"/>
    </row>
    <row r="83" spans="1:14">
      <c r="B83" s="89" t="s">
        <v>973</v>
      </c>
      <c r="C83" s="90"/>
      <c r="D83" s="90"/>
      <c r="E83" s="90"/>
      <c r="F83" s="90"/>
      <c r="G83" s="90"/>
      <c r="H83" s="90"/>
      <c r="I83" s="87"/>
      <c r="J83" s="88"/>
      <c r="K83" s="304">
        <v>0.05</v>
      </c>
      <c r="L83" s="858">
        <f>N77*K83</f>
        <v>17559.873116855546</v>
      </c>
      <c r="M83" s="859"/>
      <c r="N83" s="51"/>
    </row>
    <row r="84" spans="1:14" ht="15.75" thickBot="1">
      <c r="B84" s="91" t="s">
        <v>974</v>
      </c>
      <c r="C84" s="92"/>
      <c r="D84" s="92"/>
      <c r="E84" s="92"/>
      <c r="F84" s="92"/>
      <c r="G84" s="92"/>
      <c r="H84" s="92"/>
      <c r="I84" s="93"/>
      <c r="J84" s="94"/>
      <c r="K84" s="305">
        <v>0.05</v>
      </c>
      <c r="L84" s="860">
        <f>N77*K84</f>
        <v>17559.873116855546</v>
      </c>
      <c r="M84" s="861"/>
      <c r="N84" s="51"/>
    </row>
    <row r="85" spans="1:14" ht="15.75" thickBot="1">
      <c r="B85" s="824" t="s">
        <v>953</v>
      </c>
      <c r="C85" s="825"/>
      <c r="D85" s="825"/>
      <c r="E85" s="825"/>
      <c r="F85" s="825"/>
      <c r="G85" s="825"/>
      <c r="H85" s="825"/>
      <c r="I85" s="825"/>
      <c r="J85" s="825"/>
      <c r="K85" s="825"/>
      <c r="L85" s="825"/>
      <c r="M85" s="826"/>
      <c r="N85" s="52">
        <f>L82+L83+L84</f>
        <v>105359.23870113326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456556.70103824418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310</v>
      </c>
      <c r="B36" s="837" t="str">
        <f>VLOOKUP(A36,EQUIPOS!A6:D154,3,FALSE)</f>
        <v>Retroexcavadora A25C</v>
      </c>
      <c r="C36" s="838"/>
      <c r="D36" s="838"/>
      <c r="E36" s="838"/>
      <c r="F36" s="838"/>
      <c r="G36" s="838"/>
      <c r="H36" s="839"/>
      <c r="I36" s="267"/>
      <c r="J36" s="268"/>
      <c r="K36" s="269">
        <f>VLOOKUP(A36,EQUIPOS!A6:D163,4,FALSE)</f>
        <v>168899.15384547209</v>
      </c>
      <c r="L36" s="270"/>
      <c r="M36" s="336">
        <v>3</v>
      </c>
      <c r="N36" s="272">
        <f>K36/M36</f>
        <v>56299.717948490696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1346.7093483933668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57646.42729688406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487974.97696481604</v>
      </c>
      <c r="N48" s="272">
        <f>K48*M48</f>
        <v>9759.499539296321</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31667.013210002751</v>
      </c>
      <c r="N49" s="272">
        <f>K49*M49</f>
        <v>14566.826076601266</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424294.02230490907</v>
      </c>
      <c r="N50" s="272">
        <f>K50*M50</f>
        <v>424294.02230490907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448620.34792080667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3.0932299518176318</v>
      </c>
      <c r="M58" s="829"/>
      <c r="N58" s="287">
        <f>K58*L58</f>
        <v>0.86610438650893695</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28">
        <f>VLOOKUP(A59,TRANSPORTE!A1:D117,4,FALSE)</f>
        <v>1310.8700129498243</v>
      </c>
      <c r="M59" s="829"/>
      <c r="N59" s="287">
        <f>K59*L59</f>
        <v>603.00020595691922</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603.86631034342815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13467.093483933666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520337.73501196783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104067.54700239358</v>
      </c>
      <c r="M82" s="859"/>
      <c r="N82" s="51"/>
    </row>
    <row r="83" spans="1:14">
      <c r="B83" s="89" t="s">
        <v>973</v>
      </c>
      <c r="C83" s="90"/>
      <c r="D83" s="90"/>
      <c r="E83" s="90"/>
      <c r="F83" s="90"/>
      <c r="G83" s="90"/>
      <c r="H83" s="90"/>
      <c r="I83" s="87"/>
      <c r="J83" s="88"/>
      <c r="K83" s="304">
        <v>0.05</v>
      </c>
      <c r="L83" s="858">
        <f>N77*K83</f>
        <v>26016.886750598394</v>
      </c>
      <c r="M83" s="859"/>
      <c r="N83" s="51"/>
    </row>
    <row r="84" spans="1:14" ht="15.75" thickBot="1">
      <c r="B84" s="91" t="s">
        <v>974</v>
      </c>
      <c r="C84" s="92"/>
      <c r="D84" s="92"/>
      <c r="E84" s="92"/>
      <c r="F84" s="92"/>
      <c r="G84" s="92"/>
      <c r="H84" s="92"/>
      <c r="I84" s="93"/>
      <c r="J84" s="94"/>
      <c r="K84" s="305">
        <v>0.05</v>
      </c>
      <c r="L84" s="860">
        <f>N77*K84</f>
        <v>26016.886750598394</v>
      </c>
      <c r="M84" s="861"/>
      <c r="N84" s="51"/>
    </row>
    <row r="85" spans="1:14" ht="15.75" thickBot="1">
      <c r="B85" s="824" t="s">
        <v>953</v>
      </c>
      <c r="C85" s="825"/>
      <c r="D85" s="825"/>
      <c r="E85" s="825"/>
      <c r="F85" s="825"/>
      <c r="G85" s="825"/>
      <c r="H85" s="825"/>
      <c r="I85" s="825"/>
      <c r="J85" s="825"/>
      <c r="K85" s="825"/>
      <c r="L85" s="825"/>
      <c r="M85" s="826"/>
      <c r="N85" s="52">
        <f>L82+L83+L84</f>
        <v>156101.32050359037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676439.05551555823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7666.9722566768787</v>
      </c>
      <c r="L36" s="270"/>
      <c r="M36" s="336">
        <v>0.5</v>
      </c>
      <c r="N36" s="272">
        <f>K36/M36</f>
        <v>15333.944513353757</v>
      </c>
    </row>
    <row r="37" spans="1:14">
      <c r="A37" s="113" t="s">
        <v>320</v>
      </c>
      <c r="B37" s="837" t="str">
        <f>VLOOKUP(A37,EQUIPOS!A7:D154,3,FALSE)</f>
        <v>Retroexcavadora sobre llantas, motor 62HP, Profundidad de excavación de 5.41 metros.</v>
      </c>
      <c r="C37" s="838"/>
      <c r="D37" s="838"/>
      <c r="E37" s="838"/>
      <c r="F37" s="838"/>
      <c r="G37" s="838"/>
      <c r="H37" s="839"/>
      <c r="I37" s="421"/>
      <c r="J37" s="422"/>
      <c r="K37" s="269">
        <f>VLOOKUP(A37,EQUIPOS!A7:D164,4,FALSE)</f>
        <v>120538.65291293796</v>
      </c>
      <c r="L37" s="335"/>
      <c r="M37" s="336">
        <v>1.5</v>
      </c>
      <c r="N37" s="272">
        <f>K37/M37</f>
        <v>80359.101941958637</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2693.4186967867336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98386.465152099117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31667.013210002751</v>
      </c>
      <c r="N48" s="272">
        <f>K48*M48</f>
        <v>18366.867661801596</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193315.55791328274</v>
      </c>
      <c r="N49" s="272">
        <f>K49*M49</f>
        <v>193315.55791328274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211682.42557508434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8">
        <f>VLOOKUP(A58,TRANSPORTE!A1:D117,4,FALSE)</f>
        <v>1096.4276307937212</v>
      </c>
      <c r="M58" s="829"/>
      <c r="N58" s="287">
        <f>K58*L58</f>
        <v>1096.4276307937212</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8">
        <f>VLOOKUP(A59,TRANSPORTE!A1:D117,4,FALSE)</f>
        <v>1310.8700129498243</v>
      </c>
      <c r="M59" s="829"/>
      <c r="N59" s="287">
        <f>K59*L59</f>
        <v>760.30460751089799</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f>
        <v>1856.7322383046192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26934.186967867332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338859.80993335537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67771.961986671071</v>
      </c>
      <c r="M82" s="859"/>
      <c r="N82" s="51"/>
    </row>
    <row r="83" spans="1:14">
      <c r="B83" s="89" t="s">
        <v>973</v>
      </c>
      <c r="C83" s="90"/>
      <c r="D83" s="90"/>
      <c r="E83" s="90"/>
      <c r="F83" s="90"/>
      <c r="G83" s="90"/>
      <c r="H83" s="90"/>
      <c r="I83" s="87"/>
      <c r="J83" s="88"/>
      <c r="K83" s="304">
        <v>0.05</v>
      </c>
      <c r="L83" s="858">
        <f>N77*K83</f>
        <v>16942.990496667768</v>
      </c>
      <c r="M83" s="859"/>
      <c r="N83" s="51"/>
    </row>
    <row r="84" spans="1:14" ht="15.75" thickBot="1">
      <c r="B84" s="91" t="s">
        <v>974</v>
      </c>
      <c r="C84" s="92"/>
      <c r="D84" s="92"/>
      <c r="E84" s="92"/>
      <c r="F84" s="92"/>
      <c r="G84" s="92"/>
      <c r="H84" s="92"/>
      <c r="I84" s="93"/>
      <c r="J84" s="94"/>
      <c r="K84" s="305">
        <v>0.05</v>
      </c>
      <c r="L84" s="860">
        <f>N77*K84</f>
        <v>16942.990496667768</v>
      </c>
      <c r="M84" s="861"/>
      <c r="N84" s="51"/>
    </row>
    <row r="85" spans="1:14" ht="15.75" thickBot="1">
      <c r="B85" s="824" t="s">
        <v>953</v>
      </c>
      <c r="C85" s="825"/>
      <c r="D85" s="825"/>
      <c r="E85" s="825"/>
      <c r="F85" s="825"/>
      <c r="G85" s="825"/>
      <c r="H85" s="825"/>
      <c r="I85" s="825"/>
      <c r="J85" s="825"/>
      <c r="K85" s="825"/>
      <c r="L85" s="825"/>
      <c r="M85" s="826"/>
      <c r="N85" s="52">
        <f>L82+L83+L84</f>
        <v>101657.94298000661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440517.752913362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7666.9722566768787</v>
      </c>
      <c r="L36" s="270"/>
      <c r="M36" s="336">
        <v>0.5</v>
      </c>
      <c r="N36" s="272">
        <f>K36/M36</f>
        <v>15333.944513353757</v>
      </c>
    </row>
    <row r="37" spans="1:14">
      <c r="A37" s="113" t="s">
        <v>303</v>
      </c>
      <c r="B37" s="837" t="str">
        <f>VLOOKUP(A37,EQUIPOS!A7:D154,3,FALSE)</f>
        <v>Retrocargador, pala de 1,1 m3 de capacidad, profundidad de excavación de 4.400 mm y una altura de 5.680 mm</v>
      </c>
      <c r="C37" s="838"/>
      <c r="D37" s="838"/>
      <c r="E37" s="838"/>
      <c r="F37" s="838"/>
      <c r="G37" s="838"/>
      <c r="H37" s="839"/>
      <c r="I37" s="421"/>
      <c r="J37" s="422"/>
      <c r="K37" s="269">
        <f>VLOOKUP(A37,EQUIPOS!A7:D164,4,FALSE)</f>
        <v>88829.036288628165</v>
      </c>
      <c r="L37" s="335"/>
      <c r="M37" s="336">
        <v>1.5</v>
      </c>
      <c r="N37" s="272">
        <f>K37/M37</f>
        <v>59219.357525752108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2693.4186967867336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77246.720735892595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31667.013210002751</v>
      </c>
      <c r="N48" s="272">
        <f>K48*M48</f>
        <v>18366.867661801596</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193315.55791328274</v>
      </c>
      <c r="N49" s="272">
        <f>K49*M49</f>
        <v>193315.55791328274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211682.42557508434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8">
        <f>VLOOKUP(A58,TRANSPORTE!A1:D117,4,FALSE)</f>
        <v>1096.4276307937212</v>
      </c>
      <c r="M58" s="829"/>
      <c r="N58" s="287">
        <f>K58*L58</f>
        <v>1096.4276307937212</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8">
        <f>VLOOKUP(A59,TRANSPORTE!A1:D117,4,FALSE)</f>
        <v>1310.8700129498243</v>
      </c>
      <c r="M59" s="829"/>
      <c r="N59" s="287">
        <f>K59*L59</f>
        <v>760.30460751089799</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1856.7322383046192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26934.186967867332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317720.06551714888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63544.013103429781</v>
      </c>
      <c r="M82" s="859"/>
      <c r="N82" s="51"/>
    </row>
    <row r="83" spans="1:14">
      <c r="B83" s="89" t="s">
        <v>973</v>
      </c>
      <c r="C83" s="90"/>
      <c r="D83" s="90"/>
      <c r="E83" s="90"/>
      <c r="F83" s="90"/>
      <c r="G83" s="90"/>
      <c r="H83" s="90"/>
      <c r="I83" s="87"/>
      <c r="J83" s="88"/>
      <c r="K83" s="304">
        <v>0.05</v>
      </c>
      <c r="L83" s="858">
        <f>N77*K83</f>
        <v>15886.003275857445</v>
      </c>
      <c r="M83" s="859"/>
      <c r="N83" s="51"/>
    </row>
    <row r="84" spans="1:14" ht="15.75" thickBot="1">
      <c r="B84" s="91" t="s">
        <v>974</v>
      </c>
      <c r="C84" s="92"/>
      <c r="D84" s="92"/>
      <c r="E84" s="92"/>
      <c r="F84" s="92"/>
      <c r="G84" s="92"/>
      <c r="H84" s="92"/>
      <c r="I84" s="93"/>
      <c r="J84" s="94"/>
      <c r="K84" s="305">
        <v>0.05</v>
      </c>
      <c r="L84" s="860">
        <f>N77*K84</f>
        <v>15886.003275857445</v>
      </c>
      <c r="M84" s="861"/>
      <c r="N84" s="51"/>
    </row>
    <row r="85" spans="1:14" ht="15.75" thickBot="1">
      <c r="B85" s="824" t="s">
        <v>953</v>
      </c>
      <c r="C85" s="825"/>
      <c r="D85" s="825"/>
      <c r="E85" s="825"/>
      <c r="F85" s="825"/>
      <c r="G85" s="825"/>
      <c r="H85" s="825"/>
      <c r="I85" s="825"/>
      <c r="J85" s="825"/>
      <c r="K85" s="825"/>
      <c r="L85" s="825"/>
      <c r="M85" s="826"/>
      <c r="N85" s="52">
        <f>L82+L83+L84</f>
        <v>95316.019655144686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413036.08517229359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134.53962180720401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4516.7173362756894</v>
      </c>
      <c r="N48" s="272">
        <f>K48*M48</f>
        <v>4516.7173362756894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4516.7173362756894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2690.7924361440801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7342.0493942269732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1468.4098788453948</v>
      </c>
      <c r="M82" s="859"/>
      <c r="N82" s="51"/>
    </row>
    <row r="83" spans="1:14">
      <c r="B83" s="89" t="s">
        <v>973</v>
      </c>
      <c r="C83" s="90"/>
      <c r="D83" s="90"/>
      <c r="E83" s="90"/>
      <c r="F83" s="90"/>
      <c r="G83" s="90"/>
      <c r="H83" s="90"/>
      <c r="I83" s="87"/>
      <c r="J83" s="88"/>
      <c r="K83" s="304">
        <v>0.05</v>
      </c>
      <c r="L83" s="858">
        <f>N77*K83</f>
        <v>367.1024697113487</v>
      </c>
      <c r="M83" s="859"/>
      <c r="N83" s="51"/>
    </row>
    <row r="84" spans="1:14" ht="15.75" thickBot="1">
      <c r="B84" s="91" t="s">
        <v>974</v>
      </c>
      <c r="C84" s="92"/>
      <c r="D84" s="92"/>
      <c r="E84" s="92"/>
      <c r="F84" s="92"/>
      <c r="G84" s="92"/>
      <c r="H84" s="92"/>
      <c r="I84" s="93"/>
      <c r="J84" s="94"/>
      <c r="K84" s="305">
        <v>0.05</v>
      </c>
      <c r="L84" s="860">
        <f>N77*K84</f>
        <v>367.1024697113487</v>
      </c>
      <c r="M84" s="861"/>
      <c r="N84" s="51"/>
    </row>
    <row r="85" spans="1:14" ht="15.75" thickBot="1">
      <c r="B85" s="824" t="s">
        <v>953</v>
      </c>
      <c r="C85" s="825"/>
      <c r="D85" s="825"/>
      <c r="E85" s="825"/>
      <c r="F85" s="825"/>
      <c r="G85" s="825"/>
      <c r="H85" s="825"/>
      <c r="I85" s="825"/>
      <c r="J85" s="825"/>
      <c r="K85" s="825"/>
      <c r="L85" s="825"/>
      <c r="M85" s="826"/>
      <c r="N85" s="52">
        <f>L82+L83+L84</f>
        <v>2202.6148182680922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9544.6642124950649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30" customHeight="1" thickBot="1">
      <c r="A31" t="s">
        <v>1845</v>
      </c>
      <c r="B31" s="80" t="s">
        <v>1132</v>
      </c>
      <c r="C31" s="987" t="s">
        <v>2137</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33465.169717856043</v>
      </c>
      <c r="N48" s="272">
        <f>K48*M48</f>
        <v>36811.686689641647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7481.2534329193213</v>
      </c>
      <c r="N49" s="272">
        <f>K49*M49</f>
        <v>8603.441447857218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440728.76653833687</v>
      </c>
      <c r="N50" s="272">
        <f>K50*M50</f>
        <v>52887.451984600426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6739.1987959123471</v>
      </c>
      <c r="N51" s="272">
        <f>K51*M51</f>
        <v>13478.397591824694</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77392.276892268841</v>
      </c>
      <c r="N52" s="272">
        <f>K52*M52</f>
        <v>38696.138446134421</v>
      </c>
    </row>
    <row r="53" spans="1:14" ht="15.75" thickBot="1">
      <c r="B53" s="824" t="s">
        <v>953</v>
      </c>
      <c r="C53" s="825"/>
      <c r="D53" s="825"/>
      <c r="E53" s="825"/>
      <c r="F53" s="825"/>
      <c r="G53" s="825"/>
      <c r="H53" s="825"/>
      <c r="I53" s="825"/>
      <c r="J53" s="825"/>
      <c r="K53" s="825"/>
      <c r="L53" s="825"/>
      <c r="M53" s="826"/>
      <c r="N53" s="394">
        <f>SUM(N48:N52)</f>
        <v>150477.11616005842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1310.8700129498243</v>
      </c>
      <c r="M58" s="829"/>
      <c r="N58" s="287">
        <f>K58*L58</f>
        <v>1441.9570142448069</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1441.9570142448069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194340.41764869427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38868.083529738855</v>
      </c>
      <c r="M82" s="859"/>
      <c r="N82" s="51"/>
    </row>
    <row r="83" spans="1:14">
      <c r="B83" s="89" t="s">
        <v>973</v>
      </c>
      <c r="C83" s="90"/>
      <c r="D83" s="90"/>
      <c r="E83" s="90"/>
      <c r="F83" s="90"/>
      <c r="G83" s="90"/>
      <c r="H83" s="90"/>
      <c r="I83" s="87"/>
      <c r="J83" s="88"/>
      <c r="K83" s="304">
        <v>0.05</v>
      </c>
      <c r="L83" s="858">
        <f>N77*K83</f>
        <v>9717.0208824347137</v>
      </c>
      <c r="M83" s="859"/>
      <c r="N83" s="51"/>
    </row>
    <row r="84" spans="1:14" ht="15.75" thickBot="1">
      <c r="B84" s="91" t="s">
        <v>974</v>
      </c>
      <c r="C84" s="92"/>
      <c r="D84" s="92"/>
      <c r="E84" s="92"/>
      <c r="F84" s="92"/>
      <c r="G84" s="92"/>
      <c r="H84" s="92"/>
      <c r="I84" s="93"/>
      <c r="J84" s="94"/>
      <c r="K84" s="305">
        <v>0.05</v>
      </c>
      <c r="L84" s="860">
        <f>N77*K84</f>
        <v>9717.0208824347137</v>
      </c>
      <c r="M84" s="861"/>
      <c r="N84" s="51"/>
    </row>
    <row r="85" spans="1:14" ht="15.75" thickBot="1">
      <c r="B85" s="824" t="s">
        <v>953</v>
      </c>
      <c r="C85" s="825"/>
      <c r="D85" s="825"/>
      <c r="E85" s="825"/>
      <c r="F85" s="825"/>
      <c r="G85" s="825"/>
      <c r="H85" s="825"/>
      <c r="I85" s="825"/>
      <c r="J85" s="825"/>
      <c r="K85" s="825"/>
      <c r="L85" s="825"/>
      <c r="M85" s="826"/>
      <c r="N85" s="52">
        <f>L82+L83+L84</f>
        <v>58302.125294608282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252642.54294330254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7" customHeight="1" thickBot="1">
      <c r="A31" t="s">
        <v>1845</v>
      </c>
      <c r="B31" s="80" t="s">
        <v>1133</v>
      </c>
      <c r="C31" s="987" t="s">
        <v>2138</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33465.169717856043</v>
      </c>
      <c r="N48" s="272">
        <f>K48*M48</f>
        <v>36811.686689641647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7481.2534329193213</v>
      </c>
      <c r="N49" s="272">
        <f>K49*M49</f>
        <v>8603.441447857218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440728.76653833687</v>
      </c>
      <c r="N50" s="272">
        <f>K50*M50</f>
        <v>52887.451984600426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6739.1987959123471</v>
      </c>
      <c r="N51" s="272">
        <f>K51*M51</f>
        <v>13478.397591824694</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183794.67357663627</v>
      </c>
      <c r="N52" s="272">
        <f>K52*M52</f>
        <v>91897.336788318134</v>
      </c>
    </row>
    <row r="53" spans="1:14" ht="15.75" thickBot="1">
      <c r="B53" s="824" t="s">
        <v>953</v>
      </c>
      <c r="C53" s="825"/>
      <c r="D53" s="825"/>
      <c r="E53" s="825"/>
      <c r="F53" s="825"/>
      <c r="G53" s="825"/>
      <c r="H53" s="825"/>
      <c r="I53" s="825"/>
      <c r="J53" s="825"/>
      <c r="K53" s="825"/>
      <c r="L53" s="825"/>
      <c r="M53" s="826"/>
      <c r="N53" s="394">
        <f>SUM(N48:N52)</f>
        <v>203678.31450224214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1310.8700129498243</v>
      </c>
      <c r="M58" s="829"/>
      <c r="N58" s="287">
        <f>K58*L58</f>
        <v>1441.9570142448069</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1441.9570142448069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247541.615990878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49508.323198175603</v>
      </c>
      <c r="M82" s="859"/>
      <c r="N82" s="51"/>
    </row>
    <row r="83" spans="1:14">
      <c r="B83" s="89" t="s">
        <v>973</v>
      </c>
      <c r="C83" s="90"/>
      <c r="D83" s="90"/>
      <c r="E83" s="90"/>
      <c r="F83" s="90"/>
      <c r="G83" s="90"/>
      <c r="H83" s="90"/>
      <c r="I83" s="87"/>
      <c r="J83" s="88"/>
      <c r="K83" s="304">
        <v>0.05</v>
      </c>
      <c r="L83" s="858">
        <f>N77*K83</f>
        <v>12377.080799543901</v>
      </c>
      <c r="M83" s="859"/>
      <c r="N83" s="51"/>
    </row>
    <row r="84" spans="1:14" ht="15.75" thickBot="1">
      <c r="B84" s="91" t="s">
        <v>974</v>
      </c>
      <c r="C84" s="92"/>
      <c r="D84" s="92"/>
      <c r="E84" s="92"/>
      <c r="F84" s="92"/>
      <c r="G84" s="92"/>
      <c r="H84" s="92"/>
      <c r="I84" s="93"/>
      <c r="J84" s="94"/>
      <c r="K84" s="305">
        <v>0.05</v>
      </c>
      <c r="L84" s="860">
        <f>N77*K84</f>
        <v>12377.080799543901</v>
      </c>
      <c r="M84" s="861"/>
      <c r="N84" s="51"/>
    </row>
    <row r="85" spans="1:14" ht="15.75" thickBot="1">
      <c r="B85" s="824" t="s">
        <v>953</v>
      </c>
      <c r="C85" s="825"/>
      <c r="D85" s="825"/>
      <c r="E85" s="825"/>
      <c r="F85" s="825"/>
      <c r="G85" s="825"/>
      <c r="H85" s="825"/>
      <c r="I85" s="825"/>
      <c r="J85" s="825"/>
      <c r="K85" s="825"/>
      <c r="L85" s="825"/>
      <c r="M85" s="826"/>
      <c r="N85" s="52">
        <f>L82+L83+L84</f>
        <v>74262.484797263402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321804.10078814137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7" customHeight="1" thickBot="1">
      <c r="A31" t="s">
        <v>1845</v>
      </c>
      <c r="B31" s="80" t="s">
        <v>1680</v>
      </c>
      <c r="C31" s="987" t="s">
        <v>2139</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33465.169717856043</v>
      </c>
      <c r="N48" s="272">
        <f>K48*M48</f>
        <v>36811.686689641647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7481.2534329193213</v>
      </c>
      <c r="N49" s="272">
        <f>K49*M49</f>
        <v>8603.441447857218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440728.76653833687</v>
      </c>
      <c r="N50" s="272">
        <f>K50*M50</f>
        <v>52887.451984600426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6739.1987959123471</v>
      </c>
      <c r="N51" s="272">
        <f>K51*M51</f>
        <v>13478.397591824694</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185464.54044809373</v>
      </c>
      <c r="N52" s="272">
        <f>K52*M52</f>
        <v>92732.270224046864</v>
      </c>
    </row>
    <row r="53" spans="1:14" ht="15.75" thickBot="1">
      <c r="B53" s="824" t="s">
        <v>953</v>
      </c>
      <c r="C53" s="825"/>
      <c r="D53" s="825"/>
      <c r="E53" s="825"/>
      <c r="F53" s="825"/>
      <c r="G53" s="825"/>
      <c r="H53" s="825"/>
      <c r="I53" s="825"/>
      <c r="J53" s="825"/>
      <c r="K53" s="825"/>
      <c r="L53" s="825"/>
      <c r="M53" s="826"/>
      <c r="N53" s="394">
        <f>SUM(N48:N52)</f>
        <v>204513.24793797085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1310.8700129498243</v>
      </c>
      <c r="M58" s="829"/>
      <c r="N58" s="287">
        <f>K58*L58</f>
        <v>1441.9570142448069</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1441.9570142448069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248376.54942660671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49675.309885321345</v>
      </c>
      <c r="M82" s="859"/>
      <c r="N82" s="51"/>
    </row>
    <row r="83" spans="1:14">
      <c r="B83" s="89" t="s">
        <v>973</v>
      </c>
      <c r="C83" s="90"/>
      <c r="D83" s="90"/>
      <c r="E83" s="90"/>
      <c r="F83" s="90"/>
      <c r="G83" s="90"/>
      <c r="H83" s="90"/>
      <c r="I83" s="87"/>
      <c r="J83" s="88"/>
      <c r="K83" s="304">
        <v>0.05</v>
      </c>
      <c r="L83" s="858">
        <f>N77*K83</f>
        <v>12418.827471330336</v>
      </c>
      <c r="M83" s="859"/>
      <c r="N83" s="51"/>
    </row>
    <row r="84" spans="1:14" ht="15.75" thickBot="1">
      <c r="B84" s="91" t="s">
        <v>974</v>
      </c>
      <c r="C84" s="92"/>
      <c r="D84" s="92"/>
      <c r="E84" s="92"/>
      <c r="F84" s="92"/>
      <c r="G84" s="92"/>
      <c r="H84" s="92"/>
      <c r="I84" s="93"/>
      <c r="J84" s="94"/>
      <c r="K84" s="305">
        <v>0.05</v>
      </c>
      <c r="L84" s="860">
        <f>N77*K84</f>
        <v>12418.827471330336</v>
      </c>
      <c r="M84" s="861"/>
      <c r="N84" s="51"/>
    </row>
    <row r="85" spans="1:14" ht="15.75" thickBot="1">
      <c r="B85" s="824" t="s">
        <v>953</v>
      </c>
      <c r="C85" s="825"/>
      <c r="D85" s="825"/>
      <c r="E85" s="825"/>
      <c r="F85" s="825"/>
      <c r="G85" s="825"/>
      <c r="H85" s="825"/>
      <c r="I85" s="825"/>
      <c r="J85" s="825"/>
      <c r="K85" s="825"/>
      <c r="L85" s="825"/>
      <c r="M85" s="826"/>
      <c r="N85" s="52">
        <f>L82+L83+L84</f>
        <v>74512.964827982025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322889.51425458875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8.5" customHeight="1" thickBot="1">
      <c r="A31" t="s">
        <v>1845</v>
      </c>
      <c r="B31" s="80" t="s">
        <v>1681</v>
      </c>
      <c r="C31" s="987" t="s">
        <v>2140</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33465.169717856043</v>
      </c>
      <c r="N48" s="272">
        <f>K48*M48</f>
        <v>36811.686689641647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7481.2534329193213</v>
      </c>
      <c r="N49" s="272">
        <f>K49*M49</f>
        <v>8603.441447857218</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440728.76653833687</v>
      </c>
      <c r="N50" s="272">
        <f>K50*M50</f>
        <v>52887.451984600426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6739.1987959123471</v>
      </c>
      <c r="N51" s="272">
        <f>K51*M51</f>
        <v>13478.397591824694</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160961.2984818166</v>
      </c>
      <c r="N52" s="272">
        <f>K52*M52</f>
        <v>80480.6492409083</v>
      </c>
    </row>
    <row r="53" spans="1:14" ht="15.75" thickBot="1">
      <c r="B53" s="824" t="s">
        <v>953</v>
      </c>
      <c r="C53" s="825"/>
      <c r="D53" s="825"/>
      <c r="E53" s="825"/>
      <c r="F53" s="825"/>
      <c r="G53" s="825"/>
      <c r="H53" s="825"/>
      <c r="I53" s="825"/>
      <c r="J53" s="825"/>
      <c r="K53" s="825"/>
      <c r="L53" s="825"/>
      <c r="M53" s="826"/>
      <c r="N53" s="394">
        <f>SUM(N48:N52)</f>
        <v>192261.62695483229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1310.8700129498243</v>
      </c>
      <c r="M58" s="829"/>
      <c r="N58" s="287">
        <f>K58*L58</f>
        <v>1441.9570142448069</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1441.9570142448069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236124.92844346815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47224.985688693632</v>
      </c>
      <c r="M82" s="859"/>
      <c r="N82" s="51"/>
    </row>
    <row r="83" spans="1:14">
      <c r="B83" s="89" t="s">
        <v>973</v>
      </c>
      <c r="C83" s="90"/>
      <c r="D83" s="90"/>
      <c r="E83" s="90"/>
      <c r="F83" s="90"/>
      <c r="G83" s="90"/>
      <c r="H83" s="90"/>
      <c r="I83" s="87"/>
      <c r="J83" s="88"/>
      <c r="K83" s="304">
        <v>0.05</v>
      </c>
      <c r="L83" s="858">
        <f>N77*K83</f>
        <v>11806.246422173408</v>
      </c>
      <c r="M83" s="859"/>
      <c r="N83" s="51"/>
    </row>
    <row r="84" spans="1:14" ht="15.75" thickBot="1">
      <c r="B84" s="91" t="s">
        <v>974</v>
      </c>
      <c r="C84" s="92"/>
      <c r="D84" s="92"/>
      <c r="E84" s="92"/>
      <c r="F84" s="92"/>
      <c r="G84" s="92"/>
      <c r="H84" s="92"/>
      <c r="I84" s="93"/>
      <c r="J84" s="94"/>
      <c r="K84" s="305">
        <v>0.05</v>
      </c>
      <c r="L84" s="860">
        <f>N77*K84</f>
        <v>11806.246422173408</v>
      </c>
      <c r="M84" s="861"/>
      <c r="N84" s="51"/>
    </row>
    <row r="85" spans="1:14" ht="15.75" thickBot="1">
      <c r="B85" s="824" t="s">
        <v>953</v>
      </c>
      <c r="C85" s="825"/>
      <c r="D85" s="825"/>
      <c r="E85" s="825"/>
      <c r="F85" s="825"/>
      <c r="G85" s="825"/>
      <c r="H85" s="825"/>
      <c r="I85" s="825"/>
      <c r="J85" s="825"/>
      <c r="K85" s="825"/>
      <c r="L85" s="825"/>
      <c r="M85" s="826"/>
      <c r="N85" s="52">
        <f>L82+L83+L84</f>
        <v>70837.478533040456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306962.40697650862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7666.9722566768787</v>
      </c>
      <c r="L36" s="270"/>
      <c r="M36" s="336">
        <v>1</v>
      </c>
      <c r="N36" s="272">
        <f>K36*M36</f>
        <v>7666.9722566768787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3373.3390225900498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11040.311279266929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55749.091926143519</v>
      </c>
      <c r="N48" s="272">
        <f t="shared" ref="N48:N53" si="0">K48*M48</f>
        <v>28097.542330776334</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6739.1987959123471</v>
      </c>
      <c r="N49" s="272">
        <f t="shared" si="0"/>
        <v>13478.397591824694</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40.387062142940295</v>
      </c>
      <c r="N50" s="272">
        <f t="shared" si="0"/>
        <v>4482.9638978663725</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49323.462885526656</v>
      </c>
      <c r="N51" s="272">
        <f t="shared" si="0"/>
        <v>19729.385154210664</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26618.480547896164</v>
      </c>
      <c r="N52" s="273">
        <f t="shared" si="0"/>
        <v>10061.785647104751</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422.73092420146838</v>
      </c>
      <c r="N53" s="273">
        <f t="shared" si="0"/>
        <v>65946.024175429062</v>
      </c>
    </row>
    <row r="54" spans="1:14">
      <c r="B54" s="320"/>
      <c r="C54" s="317"/>
      <c r="D54" s="317"/>
      <c r="E54" s="317"/>
      <c r="F54" s="317"/>
      <c r="G54" s="317"/>
      <c r="H54" s="317"/>
      <c r="I54" s="317"/>
      <c r="J54" s="311"/>
      <c r="K54" s="44"/>
      <c r="L54" s="318"/>
      <c r="M54" s="426"/>
      <c r="N54" s="273"/>
    </row>
    <row r="55" spans="1:14" ht="15.75" thickBot="1">
      <c r="B55" s="830" t="s">
        <v>953</v>
      </c>
      <c r="C55" s="831"/>
      <c r="D55" s="831"/>
      <c r="E55" s="831"/>
      <c r="F55" s="831"/>
      <c r="G55" s="831"/>
      <c r="H55" s="831"/>
      <c r="I55" s="831"/>
      <c r="J55" s="831"/>
      <c r="K55" s="831"/>
      <c r="L55" s="831"/>
      <c r="M55" s="832"/>
      <c r="N55" s="104">
        <f>SUM(N48:N54)</f>
        <v>141796.09879721189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28">
        <f>VLOOKUP(A60,TRANSPORTE!A1:D117,4,FALSE)</f>
        <v>1310.8700129498243</v>
      </c>
      <c r="M60" s="829"/>
      <c r="N60" s="287">
        <f>K60*L60</f>
        <v>524.34800517992971</v>
      </c>
    </row>
    <row r="61" spans="1:14">
      <c r="A61" t="s">
        <v>1229</v>
      </c>
      <c r="B61" s="46" t="str">
        <f>VLOOKUP(A61,TRANSPORTE!A1:D117,3,FALSE)</f>
        <v>Transporte de arena</v>
      </c>
      <c r="C61" s="47"/>
      <c r="D61" s="47"/>
      <c r="E61" s="47"/>
      <c r="F61" s="47"/>
      <c r="G61" s="47"/>
      <c r="H61" s="311" t="s">
        <v>339</v>
      </c>
      <c r="I61" s="279">
        <v>0.378</v>
      </c>
      <c r="J61" s="286">
        <v>1</v>
      </c>
      <c r="K61" s="279">
        <f>I61*J61</f>
        <v>0.378</v>
      </c>
      <c r="L61" s="828">
        <f>VLOOKUP(A61,TRANSPORTE!A1:D117,4,FALSE)</f>
        <v>1310.8700129498243</v>
      </c>
      <c r="M61" s="829"/>
      <c r="N61" s="287">
        <f t="shared" ref="N61:N62" si="1">K61*L61</f>
        <v>495.50886489503358</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28">
        <f>VLOOKUP(A62,TRANSPORTE!A1:D117,4,FALSE)</f>
        <v>1310.8700129498243</v>
      </c>
      <c r="M62" s="829"/>
      <c r="N62" s="287">
        <f t="shared" si="1"/>
        <v>660.67848652671148</v>
      </c>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1680.5353566016747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67466.780451800994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221983.72588488148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44396.745176976299</v>
      </c>
      <c r="M84" s="859"/>
      <c r="N84" s="51"/>
    </row>
    <row r="85" spans="1:14">
      <c r="B85" s="89" t="s">
        <v>973</v>
      </c>
      <c r="C85" s="90"/>
      <c r="D85" s="90"/>
      <c r="E85" s="90"/>
      <c r="F85" s="90"/>
      <c r="G85" s="90"/>
      <c r="H85" s="90"/>
      <c r="I85" s="87"/>
      <c r="J85" s="88"/>
      <c r="K85" s="304">
        <v>0.05</v>
      </c>
      <c r="L85" s="858">
        <f>N79*K85</f>
        <v>11099.186294244075</v>
      </c>
      <c r="M85" s="859"/>
      <c r="N85" s="51"/>
    </row>
    <row r="86" spans="1:14" ht="15.75" thickBot="1">
      <c r="B86" s="91" t="s">
        <v>974</v>
      </c>
      <c r="C86" s="92"/>
      <c r="D86" s="92"/>
      <c r="E86" s="92"/>
      <c r="F86" s="92"/>
      <c r="G86" s="92"/>
      <c r="H86" s="92"/>
      <c r="I86" s="93"/>
      <c r="J86" s="94"/>
      <c r="K86" s="305">
        <v>0.05</v>
      </c>
      <c r="L86" s="860">
        <f>N79*K86</f>
        <v>11099.186294244075</v>
      </c>
      <c r="M86" s="861"/>
      <c r="N86" s="51"/>
    </row>
    <row r="87" spans="1:14" ht="15.75" thickBot="1">
      <c r="B87" s="824" t="s">
        <v>953</v>
      </c>
      <c r="C87" s="825"/>
      <c r="D87" s="825"/>
      <c r="E87" s="825"/>
      <c r="F87" s="825"/>
      <c r="G87" s="825"/>
      <c r="H87" s="825"/>
      <c r="I87" s="825"/>
      <c r="J87" s="825"/>
      <c r="K87" s="825"/>
      <c r="L87" s="825"/>
      <c r="M87" s="826"/>
      <c r="N87" s="52">
        <f>L84+L85+L86</f>
        <v>66595.117765464456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288578.84365034592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1345.39621807204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1355.6547168962427</v>
      </c>
      <c r="N48" s="272">
        <f>K48*M48</f>
        <v>677.82735844812134</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423557.63142983028</v>
      </c>
      <c r="N49" s="272">
        <f>K49*M49</f>
        <v>427793.20774412859</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6739.1987959123471</v>
      </c>
      <c r="N50" s="272">
        <f>K50*M50</f>
        <v>2021.759638773704</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0" t="s">
        <v>953</v>
      </c>
      <c r="C55" s="831"/>
      <c r="D55" s="831"/>
      <c r="E55" s="831"/>
      <c r="F55" s="831"/>
      <c r="G55" s="831"/>
      <c r="H55" s="831"/>
      <c r="I55" s="831"/>
      <c r="J55" s="831"/>
      <c r="K55" s="831"/>
      <c r="L55" s="831"/>
      <c r="M55" s="832"/>
      <c r="N55" s="104">
        <f>SUM(N48:N54)</f>
        <v>430492.7947413504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28">
        <f>VLOOKUP(A60,TRANSPORTE!A1:D117,4,FALSE)</f>
        <v>1310.8700129498243</v>
      </c>
      <c r="M60" s="829"/>
      <c r="N60" s="287">
        <f>K60*L60</f>
        <v>1323.9787130793225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1323.9787130793225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26907.924361440797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460070.09403394256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92014.018806788517</v>
      </c>
      <c r="M84" s="859"/>
      <c r="N84" s="51"/>
    </row>
    <row r="85" spans="1:14">
      <c r="B85" s="89" t="s">
        <v>973</v>
      </c>
      <c r="C85" s="90"/>
      <c r="D85" s="90"/>
      <c r="E85" s="90"/>
      <c r="F85" s="90"/>
      <c r="G85" s="90"/>
      <c r="H85" s="90"/>
      <c r="I85" s="87"/>
      <c r="J85" s="88"/>
      <c r="K85" s="304">
        <v>0.05</v>
      </c>
      <c r="L85" s="858">
        <f>N79*K85</f>
        <v>23003.504701697129</v>
      </c>
      <c r="M85" s="859"/>
      <c r="N85" s="51"/>
    </row>
    <row r="86" spans="1:14" ht="15.75" thickBot="1">
      <c r="B86" s="91" t="s">
        <v>974</v>
      </c>
      <c r="C86" s="92"/>
      <c r="D86" s="92"/>
      <c r="E86" s="92"/>
      <c r="F86" s="92"/>
      <c r="G86" s="92"/>
      <c r="H86" s="92"/>
      <c r="I86" s="93"/>
      <c r="J86" s="94"/>
      <c r="K86" s="305">
        <v>0.05</v>
      </c>
      <c r="L86" s="860">
        <f>N79*K86</f>
        <v>23003.504701697129</v>
      </c>
      <c r="M86" s="861"/>
      <c r="N86" s="51"/>
    </row>
    <row r="87" spans="1:14" ht="15.75" thickBot="1">
      <c r="B87" s="824" t="s">
        <v>953</v>
      </c>
      <c r="C87" s="825"/>
      <c r="D87" s="825"/>
      <c r="E87" s="825"/>
      <c r="F87" s="825"/>
      <c r="G87" s="825"/>
      <c r="H87" s="825"/>
      <c r="I87" s="825"/>
      <c r="J87" s="825"/>
      <c r="K87" s="825"/>
      <c r="L87" s="825"/>
      <c r="M87" s="826"/>
      <c r="N87" s="52">
        <f>L84+L85+L86</f>
        <v>138021.02821018276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598091.12224412535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1135</v>
      </c>
      <c r="C31" s="964" t="s">
        <v>2143</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71.649414538135986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1355.6547168962427</v>
      </c>
      <c r="N48" s="272">
        <f>K48*M48</f>
        <v>67.782735844812137</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59204.638478554902</v>
      </c>
      <c r="N49" s="272">
        <f>K49*M49</f>
        <v>59204.638478554902</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59272.421214399714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1432.9882907627198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60777.058919700568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12155.411783940115</v>
      </c>
      <c r="M84" s="859"/>
      <c r="N84" s="51"/>
    </row>
    <row r="85" spans="1:14">
      <c r="B85" s="89" t="s">
        <v>973</v>
      </c>
      <c r="C85" s="90"/>
      <c r="D85" s="90"/>
      <c r="E85" s="90"/>
      <c r="F85" s="90"/>
      <c r="G85" s="90"/>
      <c r="H85" s="90"/>
      <c r="I85" s="87"/>
      <c r="J85" s="88"/>
      <c r="K85" s="304">
        <v>0.05</v>
      </c>
      <c r="L85" s="858">
        <f>N79*K85</f>
        <v>3038.8529459850288</v>
      </c>
      <c r="M85" s="859"/>
      <c r="N85" s="51"/>
    </row>
    <row r="86" spans="1:14" ht="15.75" thickBot="1">
      <c r="B86" s="91" t="s">
        <v>974</v>
      </c>
      <c r="C86" s="92"/>
      <c r="D86" s="92"/>
      <c r="E86" s="92"/>
      <c r="F86" s="92"/>
      <c r="G86" s="92"/>
      <c r="H86" s="92"/>
      <c r="I86" s="93"/>
      <c r="J86" s="94"/>
      <c r="K86" s="305">
        <v>0.05</v>
      </c>
      <c r="L86" s="860">
        <f>N79*K86</f>
        <v>3038.8529459850288</v>
      </c>
      <c r="M86" s="861"/>
      <c r="N86" s="51"/>
    </row>
    <row r="87" spans="1:14" ht="15.75" thickBot="1">
      <c r="B87" s="824" t="s">
        <v>953</v>
      </c>
      <c r="C87" s="825"/>
      <c r="D87" s="825"/>
      <c r="E87" s="825"/>
      <c r="F87" s="825"/>
      <c r="G87" s="825"/>
      <c r="H87" s="825"/>
      <c r="I87" s="825"/>
      <c r="J87" s="825"/>
      <c r="K87" s="825"/>
      <c r="L87" s="825"/>
      <c r="M87" s="826"/>
      <c r="N87" s="52">
        <f>L84+L85+L86</f>
        <v>18233.117675910173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79010.176595610741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1683</v>
      </c>
      <c r="C31" s="964" t="s">
        <v>2144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7666.9722566768787</v>
      </c>
      <c r="L36" s="270"/>
      <c r="M36" s="336">
        <v>1.25</v>
      </c>
      <c r="N36" s="272">
        <f>K36/M36</f>
        <v>6133.5778053415033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1886.7062180720402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8020.2840234135438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24253.58057229111</v>
      </c>
      <c r="N48" s="272">
        <f>K48*M48</f>
        <v>12126.790286145555</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1355.6547168962427</v>
      </c>
      <c r="N49" s="272">
        <f>K49*M49</f>
        <v>677.82735844812134</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423557.63142983028</v>
      </c>
      <c r="N50" s="272">
        <f>K50*M50</f>
        <v>427793.20774412859</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6739.1987959123471</v>
      </c>
      <c r="N51" s="272">
        <f>K51*M51</f>
        <v>2021.759638773704</v>
      </c>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442619.58502749598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28">
        <f>VLOOKUP(A58,TRANSPORTE!A1:D117,4,FALSE)</f>
        <v>1310.8700129498243</v>
      </c>
      <c r="M58" s="829"/>
      <c r="N58" s="287">
        <f>K58*L58</f>
        <v>1323.9787130793225</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28">
        <f>VLOOKUP(A59,TRANSPORTE!A1:D117,4,FALSE)</f>
        <v>1310.8700129498243</v>
      </c>
      <c r="M59" s="829"/>
      <c r="N59" s="287">
        <f>K59*L59</f>
        <v>655.43500647491214</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1979.4137195542346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37734.124361440801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490353.40713190462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98070.681426380936</v>
      </c>
      <c r="M82" s="859"/>
      <c r="N82" s="51"/>
    </row>
    <row r="83" spans="1:14">
      <c r="B83" s="89" t="s">
        <v>973</v>
      </c>
      <c r="C83" s="90"/>
      <c r="D83" s="90"/>
      <c r="E83" s="90"/>
      <c r="F83" s="90"/>
      <c r="G83" s="90"/>
      <c r="H83" s="90"/>
      <c r="I83" s="87"/>
      <c r="J83" s="88"/>
      <c r="K83" s="304">
        <v>0.05</v>
      </c>
      <c r="L83" s="858">
        <f>N77*K83</f>
        <v>24517.670356595234</v>
      </c>
      <c r="M83" s="859"/>
      <c r="N83" s="51"/>
    </row>
    <row r="84" spans="1:14" ht="15.75" thickBot="1">
      <c r="B84" s="91" t="s">
        <v>974</v>
      </c>
      <c r="C84" s="92"/>
      <c r="D84" s="92"/>
      <c r="E84" s="92"/>
      <c r="F84" s="92"/>
      <c r="G84" s="92"/>
      <c r="H84" s="92"/>
      <c r="I84" s="93"/>
      <c r="J84" s="94"/>
      <c r="K84" s="305">
        <v>0.05</v>
      </c>
      <c r="L84" s="860">
        <f>N77*K84</f>
        <v>24517.670356595234</v>
      </c>
      <c r="M84" s="861"/>
      <c r="N84" s="51"/>
    </row>
    <row r="85" spans="1:14" ht="15.75" thickBot="1">
      <c r="B85" s="824" t="s">
        <v>953</v>
      </c>
      <c r="C85" s="825"/>
      <c r="D85" s="825"/>
      <c r="E85" s="825"/>
      <c r="F85" s="825"/>
      <c r="G85" s="825"/>
      <c r="H85" s="825"/>
      <c r="I85" s="825"/>
      <c r="J85" s="825"/>
      <c r="K85" s="825"/>
      <c r="L85" s="825"/>
      <c r="M85" s="826"/>
      <c r="N85" s="52">
        <f>L82+L83+L84</f>
        <v>147106.0221395714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637459.42927147599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1.5" customHeight="1" thickBot="1">
      <c r="A31" t="s">
        <v>1845</v>
      </c>
      <c r="B31" s="80" t="s">
        <v>1684</v>
      </c>
      <c r="C31" s="964" t="s">
        <v>2145</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7666.9722566768787</v>
      </c>
      <c r="L36" s="270"/>
      <c r="M36" s="336">
        <v>18.75</v>
      </c>
      <c r="N36" s="272">
        <f>K36/M36</f>
        <v>408.90518702276688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107.73674787146933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516.64193489423621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24253.58057229111</v>
      </c>
      <c r="N48" s="272">
        <f>K48*M48</f>
        <v>1212.6790286145556</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1355.6547168962427</v>
      </c>
      <c r="N49" s="272">
        <f>K49*M49</f>
        <v>67.782735844812137</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59204.638478554902</v>
      </c>
      <c r="N50" s="272">
        <f>K50*M50</f>
        <v>59204.638478554902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60485.100243014269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28">
        <f>VLOOKUP(A58,TRANSPORTE!A1:D117,4,FALSE)</f>
        <v>1310.8700129498243</v>
      </c>
      <c r="M58" s="829"/>
      <c r="N58" s="287">
        <f>K58*L58</f>
        <v>65.543500647491214</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65.543500647491214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2154.7349574293867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63222.020635985384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12644.404127197078</v>
      </c>
      <c r="M82" s="859"/>
      <c r="N82" s="51"/>
    </row>
    <row r="83" spans="1:14">
      <c r="B83" s="89" t="s">
        <v>973</v>
      </c>
      <c r="C83" s="90"/>
      <c r="D83" s="90"/>
      <c r="E83" s="90"/>
      <c r="F83" s="90"/>
      <c r="G83" s="90"/>
      <c r="H83" s="90"/>
      <c r="I83" s="87"/>
      <c r="J83" s="88"/>
      <c r="K83" s="304">
        <v>0.05</v>
      </c>
      <c r="L83" s="858">
        <f>N77*K83</f>
        <v>3161.1010317992695</v>
      </c>
      <c r="M83" s="859"/>
      <c r="N83" s="51"/>
    </row>
    <row r="84" spans="1:14" ht="15.75" thickBot="1">
      <c r="B84" s="91" t="s">
        <v>974</v>
      </c>
      <c r="C84" s="92"/>
      <c r="D84" s="92"/>
      <c r="E84" s="92"/>
      <c r="F84" s="92"/>
      <c r="G84" s="92"/>
      <c r="H84" s="92"/>
      <c r="I84" s="93"/>
      <c r="J84" s="94"/>
      <c r="K84" s="305">
        <v>0.05</v>
      </c>
      <c r="L84" s="860">
        <f>N77*K84</f>
        <v>3161.1010317992695</v>
      </c>
      <c r="M84" s="861"/>
      <c r="N84" s="51"/>
    </row>
    <row r="85" spans="1:14" ht="15.75" thickBot="1">
      <c r="B85" s="824" t="s">
        <v>953</v>
      </c>
      <c r="C85" s="825"/>
      <c r="D85" s="825"/>
      <c r="E85" s="825"/>
      <c r="F85" s="825"/>
      <c r="G85" s="825"/>
      <c r="H85" s="825"/>
      <c r="I85" s="825"/>
      <c r="J85" s="825"/>
      <c r="K85" s="825"/>
      <c r="L85" s="825"/>
      <c r="M85" s="826"/>
      <c r="N85" s="52">
        <f>L82+L83+L84</f>
        <v>18966.606190795617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82188.626826780994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134.53962180720401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423557.63142983028</v>
      </c>
      <c r="N48" s="272">
        <f>K48*M48</f>
        <v>29649.034200088121</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6739.1987959123471</v>
      </c>
      <c r="N49" s="272">
        <f>K49*M49</f>
        <v>2021.759638773704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31670.793838861824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28">
        <f>VLOOKUP(A58,TRANSPORTE!A1:D117,4,FALSE)</f>
        <v>1310.8700129498243</v>
      </c>
      <c r="M58" s="829"/>
      <c r="N58" s="287">
        <f>K58*L58</f>
        <v>91.760900906487706</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91.760900906487706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2690.7924361440801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34587.886797719599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6917.5773595439205</v>
      </c>
      <c r="M82" s="859"/>
      <c r="N82" s="51"/>
    </row>
    <row r="83" spans="1:14">
      <c r="B83" s="89" t="s">
        <v>973</v>
      </c>
      <c r="C83" s="90"/>
      <c r="D83" s="90"/>
      <c r="E83" s="90"/>
      <c r="F83" s="90"/>
      <c r="G83" s="90"/>
      <c r="H83" s="90"/>
      <c r="I83" s="87"/>
      <c r="J83" s="88"/>
      <c r="K83" s="304">
        <v>0.05</v>
      </c>
      <c r="L83" s="858">
        <f>N77*K83</f>
        <v>1729.3943398859801</v>
      </c>
      <c r="M83" s="859"/>
      <c r="N83" s="51"/>
    </row>
    <row r="84" spans="1:14" ht="15.75" thickBot="1">
      <c r="B84" s="91" t="s">
        <v>974</v>
      </c>
      <c r="C84" s="92"/>
      <c r="D84" s="92"/>
      <c r="E84" s="92"/>
      <c r="F84" s="92"/>
      <c r="G84" s="92"/>
      <c r="H84" s="92"/>
      <c r="I84" s="93"/>
      <c r="J84" s="94"/>
      <c r="K84" s="305">
        <v>0.05</v>
      </c>
      <c r="L84" s="860">
        <f>N77*K84</f>
        <v>1729.3943398859801</v>
      </c>
      <c r="M84" s="861"/>
      <c r="N84" s="51"/>
    </row>
    <row r="85" spans="1:14" ht="15.75" thickBot="1">
      <c r="B85" s="824" t="s">
        <v>953</v>
      </c>
      <c r="C85" s="825"/>
      <c r="D85" s="825"/>
      <c r="E85" s="825"/>
      <c r="F85" s="825"/>
      <c r="G85" s="825"/>
      <c r="H85" s="825"/>
      <c r="I85" s="825"/>
      <c r="J85" s="825"/>
      <c r="K85" s="825"/>
      <c r="L85" s="825"/>
      <c r="M85" s="826"/>
      <c r="N85" s="52">
        <f>L82+L83+L84</f>
        <v>10376.366039315883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44964.252837035485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71.649414538135986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21294.784438316929</v>
      </c>
      <c r="N48" s="272">
        <f>K48*M48</f>
        <v>26618.480547896161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26618.480547896161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1432.9882907627198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28123.118253197019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5624.6236506394043</v>
      </c>
      <c r="M82" s="859"/>
      <c r="N82" s="51"/>
    </row>
    <row r="83" spans="1:14">
      <c r="B83" s="89" t="s">
        <v>973</v>
      </c>
      <c r="C83" s="90"/>
      <c r="D83" s="90"/>
      <c r="E83" s="90"/>
      <c r="F83" s="90"/>
      <c r="G83" s="90"/>
      <c r="H83" s="90"/>
      <c r="I83" s="87"/>
      <c r="J83" s="88"/>
      <c r="K83" s="304">
        <v>0.05</v>
      </c>
      <c r="L83" s="858">
        <f>N77*K83</f>
        <v>1406.1559126598511</v>
      </c>
      <c r="M83" s="859"/>
      <c r="N83" s="51"/>
    </row>
    <row r="84" spans="1:14" ht="15.75" thickBot="1">
      <c r="B84" s="91" t="s">
        <v>974</v>
      </c>
      <c r="C84" s="92"/>
      <c r="D84" s="92"/>
      <c r="E84" s="92"/>
      <c r="F84" s="92"/>
      <c r="G84" s="92"/>
      <c r="H84" s="92"/>
      <c r="I84" s="93"/>
      <c r="J84" s="94"/>
      <c r="K84" s="305">
        <v>0.05</v>
      </c>
      <c r="L84" s="860">
        <f>N77*K84</f>
        <v>1406.1559126598511</v>
      </c>
      <c r="M84" s="861"/>
      <c r="N84" s="51"/>
    </row>
    <row r="85" spans="1:14" ht="15.75" thickBot="1">
      <c r="B85" s="824" t="s">
        <v>953</v>
      </c>
      <c r="C85" s="825"/>
      <c r="D85" s="825"/>
      <c r="E85" s="825"/>
      <c r="F85" s="825"/>
      <c r="G85" s="825"/>
      <c r="H85" s="825"/>
      <c r="I85" s="825"/>
      <c r="J85" s="825"/>
      <c r="K85" s="825"/>
      <c r="L85" s="825"/>
      <c r="M85" s="826"/>
      <c r="N85" s="52">
        <f>L82+L83+L84</f>
        <v>8436.935475959106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36560.053729156127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161.605121807204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487974.97696481604</v>
      </c>
      <c r="N48" s="272">
        <f>K48*M48</f>
        <v>975.9499539296321</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423557.63142983028</v>
      </c>
      <c r="N49" s="272">
        <f>K49*M49</f>
        <v>29649.034200088121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6739.1987959123471</v>
      </c>
      <c r="N50" s="272">
        <f>K50*M50</f>
        <v>2021.759638773704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32646.743792791454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28">
        <f>VLOOKUP(A58,TRANSPORTE!A1:D117,4,FALSE)</f>
        <v>1310.8700129498243</v>
      </c>
      <c r="M58" s="829"/>
      <c r="N58" s="287">
        <f>K58*L58</f>
        <v>94.382640932387361</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94.382640932387361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3232.1024361440795</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36134.833991675128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7226.9667983350264</v>
      </c>
      <c r="M82" s="859"/>
      <c r="N82" s="51"/>
    </row>
    <row r="83" spans="1:14">
      <c r="B83" s="89" t="s">
        <v>973</v>
      </c>
      <c r="C83" s="90"/>
      <c r="D83" s="90"/>
      <c r="E83" s="90"/>
      <c r="F83" s="90"/>
      <c r="G83" s="90"/>
      <c r="H83" s="90"/>
      <c r="I83" s="87"/>
      <c r="J83" s="88"/>
      <c r="K83" s="304">
        <v>0.05</v>
      </c>
      <c r="L83" s="858">
        <f>N77*K83</f>
        <v>1806.7416995837566</v>
      </c>
      <c r="M83" s="859"/>
      <c r="N83" s="51"/>
    </row>
    <row r="84" spans="1:14" ht="15.75" thickBot="1">
      <c r="B84" s="91" t="s">
        <v>974</v>
      </c>
      <c r="C84" s="92"/>
      <c r="D84" s="92"/>
      <c r="E84" s="92"/>
      <c r="F84" s="92"/>
      <c r="G84" s="92"/>
      <c r="H84" s="92"/>
      <c r="I84" s="93"/>
      <c r="J84" s="94"/>
      <c r="K84" s="305">
        <v>0.05</v>
      </c>
      <c r="L84" s="860">
        <f>N77*K84</f>
        <v>1806.7416995837566</v>
      </c>
      <c r="M84" s="861"/>
      <c r="N84" s="51"/>
    </row>
    <row r="85" spans="1:14" ht="15.75" thickBot="1">
      <c r="B85" s="824" t="s">
        <v>953</v>
      </c>
      <c r="C85" s="825"/>
      <c r="D85" s="825"/>
      <c r="E85" s="825"/>
      <c r="F85" s="825"/>
      <c r="G85" s="825"/>
      <c r="H85" s="825"/>
      <c r="I85" s="825"/>
      <c r="J85" s="825"/>
      <c r="K85" s="825"/>
      <c r="L85" s="825"/>
      <c r="M85" s="826"/>
      <c r="N85" s="52">
        <f>L82+L83+L84</f>
        <v>10840.450197502538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46975.284189177662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89.693081204802667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487974.97696481604</v>
      </c>
      <c r="N48" s="272">
        <f>K48*M48</f>
        <v>975.9499539296321</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21294.784438316929</v>
      </c>
      <c r="N49" s="272">
        <f>K49*M49</f>
        <v>26618.480547896161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27594.430501825795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28">
        <f>VLOOKUP(A58,TRANSPORTE!A1:D117,4,FALSE)</f>
        <v>1310.8700129498243</v>
      </c>
      <c r="M58" s="829"/>
      <c r="N58" s="287">
        <f>K58*L58</f>
        <v>2.6217400258996486</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2.6217400258996486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1793.8616240960532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29480.606947152552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5896.121389430511</v>
      </c>
      <c r="M82" s="859"/>
      <c r="N82" s="51"/>
    </row>
    <row r="83" spans="1:14">
      <c r="B83" s="89" t="s">
        <v>973</v>
      </c>
      <c r="C83" s="90"/>
      <c r="D83" s="90"/>
      <c r="E83" s="90"/>
      <c r="F83" s="90"/>
      <c r="G83" s="90"/>
      <c r="H83" s="90"/>
      <c r="I83" s="87"/>
      <c r="J83" s="88"/>
      <c r="K83" s="304">
        <v>0.05</v>
      </c>
      <c r="L83" s="858">
        <f>N77*K83</f>
        <v>1474.0303473576278</v>
      </c>
      <c r="M83" s="859"/>
      <c r="N83" s="51"/>
    </row>
    <row r="84" spans="1:14" ht="15.75" thickBot="1">
      <c r="B84" s="91" t="s">
        <v>974</v>
      </c>
      <c r="C84" s="92"/>
      <c r="D84" s="92"/>
      <c r="E84" s="92"/>
      <c r="F84" s="92"/>
      <c r="G84" s="92"/>
      <c r="H84" s="92"/>
      <c r="I84" s="93"/>
      <c r="J84" s="94"/>
      <c r="K84" s="305">
        <v>0.05</v>
      </c>
      <c r="L84" s="860">
        <f>N77*K84</f>
        <v>1474.0303473576278</v>
      </c>
      <c r="M84" s="861"/>
      <c r="N84" s="51"/>
    </row>
    <row r="85" spans="1:14" ht="15.75" thickBot="1">
      <c r="B85" s="824" t="s">
        <v>953</v>
      </c>
      <c r="C85" s="825"/>
      <c r="D85" s="825"/>
      <c r="E85" s="825"/>
      <c r="F85" s="825"/>
      <c r="G85" s="825"/>
      <c r="H85" s="825"/>
      <c r="I85" s="825"/>
      <c r="J85" s="825"/>
      <c r="K85" s="825"/>
      <c r="L85" s="825"/>
      <c r="M85" s="826"/>
      <c r="N85" s="52">
        <f>L82+L83+L84</f>
        <v>8844.1820841457666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38324.789031298322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22.554583333333333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5814.4450643524651</v>
      </c>
      <c r="N48" s="272">
        <f>K48*M48</f>
        <v>6395.8895707877118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6395.8895707877118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451.09166666666664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6869.5358207877116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1373.9071641575424</v>
      </c>
      <c r="M82" s="859"/>
      <c r="N82" s="51"/>
    </row>
    <row r="83" spans="1:14">
      <c r="B83" s="89" t="s">
        <v>973</v>
      </c>
      <c r="C83" s="90"/>
      <c r="D83" s="90"/>
      <c r="E83" s="90"/>
      <c r="F83" s="90"/>
      <c r="G83" s="90"/>
      <c r="H83" s="90"/>
      <c r="I83" s="87"/>
      <c r="J83" s="88"/>
      <c r="K83" s="304">
        <v>0.05</v>
      </c>
      <c r="L83" s="858">
        <f>N77*K83</f>
        <v>343.4767910393856</v>
      </c>
      <c r="M83" s="859"/>
      <c r="N83" s="51"/>
    </row>
    <row r="84" spans="1:14" ht="15.75" thickBot="1">
      <c r="B84" s="91" t="s">
        <v>974</v>
      </c>
      <c r="C84" s="92"/>
      <c r="D84" s="92"/>
      <c r="E84" s="92"/>
      <c r="F84" s="92"/>
      <c r="G84" s="92"/>
      <c r="H84" s="92"/>
      <c r="I84" s="93"/>
      <c r="J84" s="94"/>
      <c r="K84" s="305">
        <v>0.05</v>
      </c>
      <c r="L84" s="860">
        <f>N77*K84</f>
        <v>343.4767910393856</v>
      </c>
      <c r="M84" s="861"/>
      <c r="N84" s="51"/>
    </row>
    <row r="85" spans="1:14" ht="15.75" thickBot="1">
      <c r="B85" s="824" t="s">
        <v>953</v>
      </c>
      <c r="C85" s="825"/>
      <c r="D85" s="825"/>
      <c r="E85" s="825"/>
      <c r="F85" s="825"/>
      <c r="G85" s="825"/>
      <c r="H85" s="825"/>
      <c r="I85" s="825"/>
      <c r="J85" s="825"/>
      <c r="K85" s="825"/>
      <c r="L85" s="825"/>
      <c r="M85" s="826"/>
      <c r="N85" s="52">
        <f>L82+L83+L84</f>
        <v>2060.8607462363138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8930.396567024025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22.554583333333333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7335.4979781055472</v>
      </c>
      <c r="N48" s="272">
        <f>K48*M48</f>
        <v>8069.0477759161022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8069.0477759161022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451.09166666666664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8542.694025916102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1708.5388051832206</v>
      </c>
      <c r="M82" s="859"/>
      <c r="N82" s="51"/>
    </row>
    <row r="83" spans="1:14">
      <c r="B83" s="89" t="s">
        <v>973</v>
      </c>
      <c r="C83" s="90"/>
      <c r="D83" s="90"/>
      <c r="E83" s="90"/>
      <c r="F83" s="90"/>
      <c r="G83" s="90"/>
      <c r="H83" s="90"/>
      <c r="I83" s="87"/>
      <c r="J83" s="88"/>
      <c r="K83" s="304">
        <v>0.05</v>
      </c>
      <c r="L83" s="858">
        <f>N77*K83</f>
        <v>427.13470129580514</v>
      </c>
      <c r="M83" s="859"/>
      <c r="N83" s="51"/>
    </row>
    <row r="84" spans="1:14" ht="15.75" thickBot="1">
      <c r="B84" s="91" t="s">
        <v>974</v>
      </c>
      <c r="C84" s="92"/>
      <c r="D84" s="92"/>
      <c r="E84" s="92"/>
      <c r="F84" s="92"/>
      <c r="G84" s="92"/>
      <c r="H84" s="92"/>
      <c r="I84" s="93"/>
      <c r="J84" s="94"/>
      <c r="K84" s="305">
        <v>0.05</v>
      </c>
      <c r="L84" s="860">
        <f>N77*K84</f>
        <v>427.13470129580514</v>
      </c>
      <c r="M84" s="861"/>
      <c r="N84" s="51"/>
    </row>
    <row r="85" spans="1:14" ht="15.75" thickBot="1">
      <c r="B85" s="824" t="s">
        <v>953</v>
      </c>
      <c r="C85" s="825"/>
      <c r="D85" s="825"/>
      <c r="E85" s="825"/>
      <c r="F85" s="825"/>
      <c r="G85" s="825"/>
      <c r="H85" s="825"/>
      <c r="I85" s="825"/>
      <c r="J85" s="825"/>
      <c r="K85" s="825"/>
      <c r="L85" s="825"/>
      <c r="M85" s="826"/>
      <c r="N85" s="52">
        <f>L82+L83+L84</f>
        <v>2562.8082077748304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11105.502233690931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324.78600000000006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48776.645100169437</v>
      </c>
      <c r="N48" s="272">
        <f>K48*M48</f>
        <v>53654.309610186385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53654.309610186385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28">
        <f>VLOOKUP(A58,TRANSPORTE!A1:D117,4,FALSE)</f>
        <v>1310.8700129498243</v>
      </c>
      <c r="M58" s="829"/>
      <c r="N58" s="287">
        <f>K58*L58</f>
        <v>1441.9570142448069</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1441.9570142448069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6495.72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61916.772624431193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12383.354524886239</v>
      </c>
      <c r="M82" s="859"/>
      <c r="N82" s="51"/>
    </row>
    <row r="83" spans="1:14">
      <c r="B83" s="89" t="s">
        <v>973</v>
      </c>
      <c r="C83" s="90"/>
      <c r="D83" s="90"/>
      <c r="E83" s="90"/>
      <c r="F83" s="90"/>
      <c r="G83" s="90"/>
      <c r="H83" s="90"/>
      <c r="I83" s="87"/>
      <c r="J83" s="88"/>
      <c r="K83" s="304">
        <v>0.05</v>
      </c>
      <c r="L83" s="858">
        <f>N77*K83</f>
        <v>3095.8386312215598</v>
      </c>
      <c r="M83" s="859"/>
      <c r="N83" s="51"/>
    </row>
    <row r="84" spans="1:14" ht="15.75" thickBot="1">
      <c r="B84" s="91" t="s">
        <v>974</v>
      </c>
      <c r="C84" s="92"/>
      <c r="D84" s="92"/>
      <c r="E84" s="92"/>
      <c r="F84" s="92"/>
      <c r="G84" s="92"/>
      <c r="H84" s="92"/>
      <c r="I84" s="93"/>
      <c r="J84" s="94"/>
      <c r="K84" s="305">
        <v>0.05</v>
      </c>
      <c r="L84" s="860">
        <f>N77*K84</f>
        <v>3095.8386312215598</v>
      </c>
      <c r="M84" s="861"/>
      <c r="N84" s="51"/>
    </row>
    <row r="85" spans="1:14" ht="15.75" thickBot="1">
      <c r="B85" s="824" t="s">
        <v>953</v>
      </c>
      <c r="C85" s="825"/>
      <c r="D85" s="825"/>
      <c r="E85" s="825"/>
      <c r="F85" s="825"/>
      <c r="G85" s="825"/>
      <c r="H85" s="825"/>
      <c r="I85" s="825"/>
      <c r="J85" s="825"/>
      <c r="K85" s="825"/>
      <c r="L85" s="825"/>
      <c r="M85" s="826"/>
      <c r="N85" s="52">
        <f>L82+L83+L84</f>
        <v>18575.031787329357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80491.804411760546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7666.9722566768787</v>
      </c>
      <c r="L36" s="270"/>
      <c r="M36" s="336">
        <v>3</v>
      </c>
      <c r="N36" s="272">
        <f>K36/M36</f>
        <v>2555.6574188922928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451.0916666666667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3006.7490855589595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64080.80526679859</v>
      </c>
      <c r="N48" s="272">
        <f>K48*M48</f>
        <v>80101.006583498238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80101.006583498238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28">
        <f>VLOOKUP(A60,TRANSPORTE!A1:D117,4,FALSE)</f>
        <v>1310.8700129498243</v>
      </c>
      <c r="M60" s="829"/>
      <c r="N60" s="287">
        <f>K60*L60</f>
        <v>1638.5875161872805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1638.5875161872805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4510.916666666667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89257.259851911149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17851.45197038223</v>
      </c>
      <c r="M84" s="859"/>
      <c r="N84" s="51"/>
    </row>
    <row r="85" spans="1:14">
      <c r="B85" s="89" t="s">
        <v>973</v>
      </c>
      <c r="C85" s="90"/>
      <c r="D85" s="90"/>
      <c r="E85" s="90"/>
      <c r="F85" s="90"/>
      <c r="G85" s="90"/>
      <c r="H85" s="90"/>
      <c r="I85" s="87"/>
      <c r="J85" s="88"/>
      <c r="K85" s="304">
        <v>0.05</v>
      </c>
      <c r="L85" s="858">
        <f>N79*K85</f>
        <v>4462.8629925955574</v>
      </c>
      <c r="M85" s="859"/>
      <c r="N85" s="51"/>
    </row>
    <row r="86" spans="1:14" ht="15.75" thickBot="1">
      <c r="B86" s="91" t="s">
        <v>974</v>
      </c>
      <c r="C86" s="92"/>
      <c r="D86" s="92"/>
      <c r="E86" s="92"/>
      <c r="F86" s="92"/>
      <c r="G86" s="92"/>
      <c r="H86" s="92"/>
      <c r="I86" s="93"/>
      <c r="J86" s="94"/>
      <c r="K86" s="305">
        <v>0.05</v>
      </c>
      <c r="L86" s="860">
        <f>N79*K86</f>
        <v>4462.8629925955574</v>
      </c>
      <c r="M86" s="861"/>
      <c r="N86" s="51"/>
    </row>
    <row r="87" spans="1:14" ht="15.75" thickBot="1">
      <c r="B87" s="824" t="s">
        <v>953</v>
      </c>
      <c r="C87" s="825"/>
      <c r="D87" s="825"/>
      <c r="E87" s="825"/>
      <c r="F87" s="825"/>
      <c r="G87" s="825"/>
      <c r="H87" s="825"/>
      <c r="I87" s="825"/>
      <c r="J87" s="825"/>
      <c r="K87" s="825"/>
      <c r="L87" s="825"/>
      <c r="M87" s="826"/>
      <c r="N87" s="52">
        <f>L84+L85+L86</f>
        <v>26777.177955573345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116034.4378074845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197</v>
      </c>
      <c r="B36" s="837" t="str">
        <f>VLOOKUP(A36,EQUIPOS!A6:D154,3,FALSE)</f>
        <v>Equipo de perforación (TRACKDRILL), potencia 40 HP, 2100 golpes / minuto</v>
      </c>
      <c r="C36" s="838"/>
      <c r="D36" s="838"/>
      <c r="E36" s="838"/>
      <c r="F36" s="838"/>
      <c r="G36" s="838"/>
      <c r="H36" s="839"/>
      <c r="I36" s="267"/>
      <c r="J36" s="268"/>
      <c r="K36" s="269">
        <f>VLOOKUP(A36,EQUIPOS!A6:D163,4,FALSE)</f>
        <v>97111.589462240518</v>
      </c>
      <c r="L36" s="270"/>
      <c r="M36" s="336">
        <v>2.5</v>
      </c>
      <c r="N36" s="272">
        <f>K36/M36</f>
        <v>38844.635784896207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402.04310903601998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39246.678893932229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6322.8948258260298</v>
      </c>
      <c r="N48" s="272">
        <f>K48*M48</f>
        <v>6386.1237740842898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6386.1237740842898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8040.862180720399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53673.664848736917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10734.732969747383</v>
      </c>
      <c r="M84" s="859"/>
      <c r="N84" s="51"/>
    </row>
    <row r="85" spans="1:14">
      <c r="B85" s="89" t="s">
        <v>973</v>
      </c>
      <c r="C85" s="90"/>
      <c r="D85" s="90"/>
      <c r="E85" s="90"/>
      <c r="F85" s="90"/>
      <c r="G85" s="90"/>
      <c r="H85" s="90"/>
      <c r="I85" s="87"/>
      <c r="J85" s="88"/>
      <c r="K85" s="304">
        <v>0.05</v>
      </c>
      <c r="L85" s="858">
        <f>N79*K85</f>
        <v>2683.6832424368458</v>
      </c>
      <c r="M85" s="859"/>
      <c r="N85" s="51"/>
    </row>
    <row r="86" spans="1:14" ht="15.75" thickBot="1">
      <c r="B86" s="91" t="s">
        <v>974</v>
      </c>
      <c r="C86" s="92"/>
      <c r="D86" s="92"/>
      <c r="E86" s="92"/>
      <c r="F86" s="92"/>
      <c r="G86" s="92"/>
      <c r="H86" s="92"/>
      <c r="I86" s="93"/>
      <c r="J86" s="94"/>
      <c r="K86" s="305">
        <v>0.05</v>
      </c>
      <c r="L86" s="860">
        <f>N79*K86</f>
        <v>2683.6832424368458</v>
      </c>
      <c r="M86" s="861"/>
      <c r="N86" s="51"/>
    </row>
    <row r="87" spans="1:14" ht="15.75" thickBot="1">
      <c r="B87" s="824" t="s">
        <v>953</v>
      </c>
      <c r="C87" s="825"/>
      <c r="D87" s="825"/>
      <c r="E87" s="825"/>
      <c r="F87" s="825"/>
      <c r="G87" s="825"/>
      <c r="H87" s="825"/>
      <c r="I87" s="825"/>
      <c r="J87" s="825"/>
      <c r="K87" s="825"/>
      <c r="L87" s="825"/>
      <c r="M87" s="826"/>
      <c r="N87" s="52">
        <f>L84+L85+L86</f>
        <v>16102.099454621075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69775.764303357995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197</v>
      </c>
      <c r="B36" s="837" t="str">
        <f>VLOOKUP(A36,EQUIPOS!A6:D154,3,FALSE)</f>
        <v>Equipo de perforación (TRACKDRILL), potencia 40 HP, 2100 golpes / minuto</v>
      </c>
      <c r="C36" s="838"/>
      <c r="D36" s="838"/>
      <c r="E36" s="838"/>
      <c r="F36" s="838"/>
      <c r="G36" s="838"/>
      <c r="H36" s="839"/>
      <c r="I36" s="267"/>
      <c r="J36" s="268"/>
      <c r="K36" s="269">
        <f>VLOOKUP(A36,EQUIPOS!A6:D163,4,FALSE)</f>
        <v>97111.589462240518</v>
      </c>
      <c r="L36" s="270"/>
      <c r="M36" s="336">
        <v>1.25</v>
      </c>
      <c r="N36" s="272">
        <f>K36/M36</f>
        <v>77689.271569792414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1074.7412180720401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78764.012787864456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6322.8948258260298</v>
      </c>
      <c r="N48" s="272">
        <f>K48*M48</f>
        <v>6386.1237740842898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6386.1237740842898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21494.824361440798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106644.96092338955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21328.992184677911</v>
      </c>
      <c r="M84" s="859"/>
      <c r="N84" s="51"/>
    </row>
    <row r="85" spans="1:14">
      <c r="B85" s="89" t="s">
        <v>973</v>
      </c>
      <c r="C85" s="90"/>
      <c r="D85" s="90"/>
      <c r="E85" s="90"/>
      <c r="F85" s="90"/>
      <c r="G85" s="90"/>
      <c r="H85" s="90"/>
      <c r="I85" s="87"/>
      <c r="J85" s="88"/>
      <c r="K85" s="304">
        <v>0.05</v>
      </c>
      <c r="L85" s="858">
        <f>N79*K85</f>
        <v>5332.2480461694777</v>
      </c>
      <c r="M85" s="859"/>
      <c r="N85" s="51"/>
    </row>
    <row r="86" spans="1:14" ht="15.75" thickBot="1">
      <c r="B86" s="91" t="s">
        <v>974</v>
      </c>
      <c r="C86" s="92"/>
      <c r="D86" s="92"/>
      <c r="E86" s="92"/>
      <c r="F86" s="92"/>
      <c r="G86" s="92"/>
      <c r="H86" s="92"/>
      <c r="I86" s="93"/>
      <c r="J86" s="94"/>
      <c r="K86" s="305">
        <v>0.05</v>
      </c>
      <c r="L86" s="860">
        <f>N79*K86</f>
        <v>5332.2480461694777</v>
      </c>
      <c r="M86" s="861"/>
      <c r="N86" s="51"/>
    </row>
    <row r="87" spans="1:14" ht="15.75" thickBot="1">
      <c r="B87" s="824" t="s">
        <v>953</v>
      </c>
      <c r="C87" s="825"/>
      <c r="D87" s="825"/>
      <c r="E87" s="825"/>
      <c r="F87" s="825"/>
      <c r="G87" s="825"/>
      <c r="H87" s="825"/>
      <c r="I87" s="825"/>
      <c r="J87" s="825"/>
      <c r="K87" s="825"/>
      <c r="L87" s="825"/>
      <c r="M87" s="826"/>
      <c r="N87" s="52">
        <f>L84+L85+L86</f>
        <v>31993.48827701687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138638.44920040641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314</v>
      </c>
      <c r="B36" s="837" t="str">
        <f>VLOOKUP(A36,EQUIPOS!A6:D154,3,FALSE)</f>
        <v xml:space="preserve">Retroexcavadora E-200 sobre orugas
</v>
      </c>
      <c r="C36" s="838"/>
      <c r="D36" s="838"/>
      <c r="E36" s="838"/>
      <c r="F36" s="838"/>
      <c r="G36" s="838"/>
      <c r="H36" s="839"/>
      <c r="I36" s="267"/>
      <c r="J36" s="268"/>
      <c r="K36" s="269">
        <f>VLOOKUP(A36,EQUIPOS!A6:D163,4,FALSE)</f>
        <v>147597.80257387916</v>
      </c>
      <c r="L36" s="270"/>
      <c r="M36" s="336">
        <v>23</v>
      </c>
      <c r="N36" s="272">
        <f>K36/M36</f>
        <v>6417.2957640817031</v>
      </c>
    </row>
    <row r="37" spans="1:14">
      <c r="A37" s="113" t="s">
        <v>328</v>
      </c>
      <c r="B37" s="837" t="str">
        <f>VLOOKUP(A37,EQUIPOS!A7:D154,3,FALSE)</f>
        <v xml:space="preserve">Taco metálico o puntal (escamas en concreto)
</v>
      </c>
      <c r="C37" s="838"/>
      <c r="D37" s="838"/>
      <c r="E37" s="838"/>
      <c r="F37" s="838"/>
      <c r="G37" s="838"/>
      <c r="H37" s="839"/>
      <c r="I37" s="421"/>
      <c r="J37" s="422"/>
      <c r="K37" s="269">
        <f>VLOOKUP(A37,EQUIPOS!A7:D164,4,FALSE)</f>
        <v>62.288882375559311</v>
      </c>
      <c r="L37" s="335"/>
      <c r="M37" s="336">
        <v>1</v>
      </c>
      <c r="N37" s="272">
        <f>K37/M37</f>
        <v>62.288882375559311</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1074.7412180720401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7554.3258645293026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4424.222364826479</v>
      </c>
      <c r="N48" s="272">
        <f>K48*M48</f>
        <v>1548.4778276892675</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13035.710878466371</v>
      </c>
      <c r="N49" s="272">
        <f>K49*M49</f>
        <v>13035.710878466371</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20508.953376451242</v>
      </c>
      <c r="N50" s="272">
        <f>K50*M50</f>
        <v>77934.022830514717</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417455.81945773441</v>
      </c>
      <c r="N51" s="272">
        <f>K51*M51</f>
        <v>75142.04750239219</v>
      </c>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167660.25903906254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28">
        <f>VLOOKUP(A58,TRANSPORTE!A1:D117,4,FALSE)</f>
        <v>1310.8700129498243</v>
      </c>
      <c r="M58" s="829"/>
      <c r="N58" s="287">
        <f>K58*L58</f>
        <v>235.95660233096837</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235.95660233096837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21494.824361440798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196945.36586736358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39389.073173472716</v>
      </c>
      <c r="M82" s="859"/>
      <c r="N82" s="51"/>
    </row>
    <row r="83" spans="1:14">
      <c r="B83" s="89" t="s">
        <v>973</v>
      </c>
      <c r="C83" s="90"/>
      <c r="D83" s="90"/>
      <c r="E83" s="90"/>
      <c r="F83" s="90"/>
      <c r="G83" s="90"/>
      <c r="H83" s="90"/>
      <c r="I83" s="87"/>
      <c r="J83" s="88"/>
      <c r="K83" s="304">
        <v>0.05</v>
      </c>
      <c r="L83" s="858">
        <f>N77*K83</f>
        <v>9847.268293368179</v>
      </c>
      <c r="M83" s="859"/>
      <c r="N83" s="51"/>
    </row>
    <row r="84" spans="1:14" ht="15.75" thickBot="1">
      <c r="B84" s="91" t="s">
        <v>974</v>
      </c>
      <c r="C84" s="92"/>
      <c r="D84" s="92"/>
      <c r="E84" s="92"/>
      <c r="F84" s="92"/>
      <c r="G84" s="92"/>
      <c r="H84" s="92"/>
      <c r="I84" s="93"/>
      <c r="J84" s="94"/>
      <c r="K84" s="305">
        <v>0.05</v>
      </c>
      <c r="L84" s="860">
        <f>N77*K84</f>
        <v>9847.268293368179</v>
      </c>
      <c r="M84" s="861"/>
      <c r="N84" s="51"/>
    </row>
    <row r="85" spans="1:14" ht="15.75" thickBot="1">
      <c r="B85" s="824" t="s">
        <v>953</v>
      </c>
      <c r="C85" s="825"/>
      <c r="D85" s="825"/>
      <c r="E85" s="825"/>
      <c r="F85" s="825"/>
      <c r="G85" s="825"/>
      <c r="H85" s="825"/>
      <c r="I85" s="825"/>
      <c r="J85" s="825"/>
      <c r="K85" s="825"/>
      <c r="L85" s="825"/>
      <c r="M85" s="826"/>
      <c r="N85" s="52">
        <f>L82+L83+L84</f>
        <v>59083.609760209074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256028.97562757265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53.737060903601993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5700.1801136285148</v>
      </c>
      <c r="N48" s="272">
        <f>K48*M48</f>
        <v>5700.1801136285148</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910.09795060102078</v>
      </c>
      <c r="N49" s="272">
        <f>K49*M49</f>
        <v>3640.3918024040831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9340.5719160325971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537.37060903601991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9931.6795859722188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1986.3359171944439</v>
      </c>
      <c r="M82" s="859"/>
      <c r="N82" s="51"/>
    </row>
    <row r="83" spans="1:14">
      <c r="B83" s="89" t="s">
        <v>973</v>
      </c>
      <c r="C83" s="90"/>
      <c r="D83" s="90"/>
      <c r="E83" s="90"/>
      <c r="F83" s="90"/>
      <c r="G83" s="90"/>
      <c r="H83" s="90"/>
      <c r="I83" s="87"/>
      <c r="J83" s="88"/>
      <c r="K83" s="304">
        <v>0.05</v>
      </c>
      <c r="L83" s="858">
        <f>N77*K83</f>
        <v>496.58397929861098</v>
      </c>
      <c r="M83" s="859"/>
      <c r="N83" s="51"/>
    </row>
    <row r="84" spans="1:14" ht="15.75" thickBot="1">
      <c r="B84" s="91" t="s">
        <v>974</v>
      </c>
      <c r="C84" s="92"/>
      <c r="D84" s="92"/>
      <c r="E84" s="92"/>
      <c r="F84" s="92"/>
      <c r="G84" s="92"/>
      <c r="H84" s="92"/>
      <c r="I84" s="93"/>
      <c r="J84" s="94"/>
      <c r="K84" s="305">
        <v>0.05</v>
      </c>
      <c r="L84" s="860">
        <f>N77*K84</f>
        <v>496.58397929861098</v>
      </c>
      <c r="M84" s="861"/>
      <c r="N84" s="51"/>
    </row>
    <row r="85" spans="1:14" ht="15.75" thickBot="1">
      <c r="B85" s="824" t="s">
        <v>953</v>
      </c>
      <c r="C85" s="825"/>
      <c r="D85" s="825"/>
      <c r="E85" s="825"/>
      <c r="F85" s="825"/>
      <c r="G85" s="825"/>
      <c r="H85" s="825"/>
      <c r="I85" s="825"/>
      <c r="J85" s="825"/>
      <c r="K85" s="825"/>
      <c r="L85" s="825"/>
      <c r="M85" s="826"/>
      <c r="N85" s="52">
        <f>L82+L83+L84</f>
        <v>2979.5038757916655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12911.183461763885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269</v>
      </c>
      <c r="B36" s="837" t="str">
        <f>VLOOKUP(A36,EQUIPOS!A6:D154,3,FALSE)</f>
        <v>Motoniveladora  potencia 215 HP, ancho de cuchilla 4,27 m, peso 18 ton.</v>
      </c>
      <c r="C36" s="838"/>
      <c r="D36" s="838"/>
      <c r="E36" s="838"/>
      <c r="F36" s="838"/>
      <c r="G36" s="838"/>
      <c r="H36" s="839"/>
      <c r="I36" s="267"/>
      <c r="J36" s="268"/>
      <c r="K36" s="269">
        <f>VLOOKUP(A36,EQUIPOS!A6:D163,4,FALSE)</f>
        <v>164968.21025030946</v>
      </c>
      <c r="L36" s="270"/>
      <c r="M36" s="336">
        <v>15</v>
      </c>
      <c r="N36" s="272">
        <f>K36/M36</f>
        <v>10997.880683353964</v>
      </c>
    </row>
    <row r="37" spans="1:14">
      <c r="A37" s="113" t="s">
        <v>365</v>
      </c>
      <c r="B37" s="837" t="str">
        <f>VLOOKUP(A37,EQUIPOS!A7:D154,3,FALSE)</f>
        <v xml:space="preserve">Vibrocompatador, potencia 153 HP, peso 10 Ton. </v>
      </c>
      <c r="C37" s="838"/>
      <c r="D37" s="838"/>
      <c r="E37" s="838"/>
      <c r="F37" s="838"/>
      <c r="G37" s="838"/>
      <c r="H37" s="839"/>
      <c r="I37" s="421"/>
      <c r="J37" s="422"/>
      <c r="K37" s="269">
        <f>VLOOKUP(A37,EQUIPOS!A7:D164,4,FALSE)</f>
        <v>135297.89619720195</v>
      </c>
      <c r="L37" s="335"/>
      <c r="M37" s="336">
        <v>15</v>
      </c>
      <c r="N37" s="272">
        <f>K37/M37</f>
        <v>9019.8597464801296</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112.11635150600333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20129.856781340095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24253.58057229111</v>
      </c>
      <c r="N48" s="272">
        <f>K48*M48</f>
        <v>25466.259600905665</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40.387062142940295</v>
      </c>
      <c r="N49" s="272">
        <f>K49*M49</f>
        <v>1211.6118642882088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26677.871465193875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28">
        <f>VLOOKUP(A60,TRANSPORTE!A1:D117,4,FALSE)</f>
        <v>1310.8700129498243</v>
      </c>
      <c r="M60" s="829"/>
      <c r="N60" s="287">
        <f>K60*L60</f>
        <v>1376.4135135973156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1376.4135135973156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2242.3270301200664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50426.468790251354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10085.293758050271</v>
      </c>
      <c r="M84" s="859"/>
      <c r="N84" s="51"/>
    </row>
    <row r="85" spans="1:14">
      <c r="B85" s="89" t="s">
        <v>973</v>
      </c>
      <c r="C85" s="90"/>
      <c r="D85" s="90"/>
      <c r="E85" s="90"/>
      <c r="F85" s="90"/>
      <c r="G85" s="90"/>
      <c r="H85" s="90"/>
      <c r="I85" s="87"/>
      <c r="J85" s="88"/>
      <c r="K85" s="304">
        <v>0.05</v>
      </c>
      <c r="L85" s="858">
        <f>N79*K85</f>
        <v>2521.3234395125678</v>
      </c>
      <c r="M85" s="859"/>
      <c r="N85" s="51"/>
    </row>
    <row r="86" spans="1:14" ht="15.75" thickBot="1">
      <c r="B86" s="91" t="s">
        <v>974</v>
      </c>
      <c r="C86" s="92"/>
      <c r="D86" s="92"/>
      <c r="E86" s="92"/>
      <c r="F86" s="92"/>
      <c r="G86" s="92"/>
      <c r="H86" s="92"/>
      <c r="I86" s="93"/>
      <c r="J86" s="94"/>
      <c r="K86" s="305">
        <v>0.05</v>
      </c>
      <c r="L86" s="860">
        <f>N79*K86</f>
        <v>2521.3234395125678</v>
      </c>
      <c r="M86" s="861"/>
      <c r="N86" s="51"/>
    </row>
    <row r="87" spans="1:14" ht="15.75" thickBot="1">
      <c r="B87" s="824" t="s">
        <v>953</v>
      </c>
      <c r="C87" s="825"/>
      <c r="D87" s="825"/>
      <c r="E87" s="825"/>
      <c r="F87" s="825"/>
      <c r="G87" s="825"/>
      <c r="H87" s="825"/>
      <c r="I87" s="825"/>
      <c r="J87" s="825"/>
      <c r="K87" s="825"/>
      <c r="L87" s="825"/>
      <c r="M87" s="826"/>
      <c r="N87" s="52">
        <f>L84+L85+L86</f>
        <v>15127.940637075406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65554.409427326755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2.25" customHeight="1" thickBot="1">
      <c r="A31" t="s">
        <v>1845</v>
      </c>
      <c r="B31" s="80" t="s">
        <v>1144</v>
      </c>
      <c r="C31" s="964" t="s">
        <v>2155</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33465.169717856043</v>
      </c>
      <c r="N48" s="272">
        <f>K48*M48</f>
        <v>36811.686689641647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7481.2534329193213</v>
      </c>
      <c r="N49" s="272">
        <f>K49*M49</f>
        <v>8603.441447857218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6739.1987959123471</v>
      </c>
      <c r="N50" s="272">
        <f>K50*M50</f>
        <v>13478.397591824694</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77392.276892268841</v>
      </c>
      <c r="N51" s="272">
        <f>K51*M51</f>
        <v>38696.138446134421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97589.664175457976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1310.8700129498243</v>
      </c>
      <c r="M60" s="829"/>
      <c r="N60" s="287">
        <f>K60*L60</f>
        <v>1441.9570142448069</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1441.9570142448069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116000.1589794592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23200.031795891842</v>
      </c>
      <c r="M84" s="859"/>
      <c r="N84" s="51"/>
    </row>
    <row r="85" spans="1:14">
      <c r="B85" s="89" t="s">
        <v>973</v>
      </c>
      <c r="C85" s="90"/>
      <c r="D85" s="90"/>
      <c r="E85" s="90"/>
      <c r="F85" s="90"/>
      <c r="G85" s="90"/>
      <c r="H85" s="90"/>
      <c r="I85" s="87"/>
      <c r="J85" s="88"/>
      <c r="K85" s="304">
        <v>0.05</v>
      </c>
      <c r="L85" s="858">
        <f>N79*K85</f>
        <v>5800.0079489729605</v>
      </c>
      <c r="M85" s="859"/>
      <c r="N85" s="51"/>
    </row>
    <row r="86" spans="1:14" ht="15.75" thickBot="1">
      <c r="B86" s="91" t="s">
        <v>974</v>
      </c>
      <c r="C86" s="92"/>
      <c r="D86" s="92"/>
      <c r="E86" s="92"/>
      <c r="F86" s="92"/>
      <c r="G86" s="92"/>
      <c r="H86" s="92"/>
      <c r="I86" s="93"/>
      <c r="J86" s="94"/>
      <c r="K86" s="305">
        <v>0.05</v>
      </c>
      <c r="L86" s="860">
        <f>N79*K86</f>
        <v>5800.0079489729605</v>
      </c>
      <c r="M86" s="861"/>
      <c r="N86" s="51"/>
    </row>
    <row r="87" spans="1:14" ht="15.75" thickBot="1">
      <c r="B87" s="824" t="s">
        <v>953</v>
      </c>
      <c r="C87" s="825"/>
      <c r="D87" s="825"/>
      <c r="E87" s="825"/>
      <c r="F87" s="825"/>
      <c r="G87" s="825"/>
      <c r="H87" s="825"/>
      <c r="I87" s="825"/>
      <c r="J87" s="825"/>
      <c r="K87" s="825"/>
      <c r="L87" s="825"/>
      <c r="M87" s="826"/>
      <c r="N87" s="52">
        <f>L84+L85+L86</f>
        <v>34800.047693837761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150800.20667329695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1.5" customHeight="1" thickBot="1">
      <c r="A31" t="s">
        <v>1845</v>
      </c>
      <c r="B31" s="80" t="s">
        <v>1692</v>
      </c>
      <c r="C31" s="964" t="s">
        <v>2156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33465.169717856043</v>
      </c>
      <c r="N48" s="272">
        <f>K48*M48</f>
        <v>36811.686689641647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7481.2534329193213</v>
      </c>
      <c r="N49" s="272">
        <f>K49*M49</f>
        <v>8603.441447857218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6739.1987959123471</v>
      </c>
      <c r="N50" s="272">
        <f>K50*M50</f>
        <v>13478.397591824694</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183794.67357663627</v>
      </c>
      <c r="N51" s="272">
        <f>K51*M51</f>
        <v>91897.336788318134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150790.86251764168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1310.8700129498243</v>
      </c>
      <c r="M60" s="829"/>
      <c r="N60" s="287">
        <f>K60*L60</f>
        <v>1441.9570142448069</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1441.9570142448069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169201.35732164292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33840.271464328587</v>
      </c>
      <c r="M84" s="859"/>
      <c r="N84" s="51"/>
    </row>
    <row r="85" spans="1:14">
      <c r="B85" s="89" t="s">
        <v>973</v>
      </c>
      <c r="C85" s="90"/>
      <c r="D85" s="90"/>
      <c r="E85" s="90"/>
      <c r="F85" s="90"/>
      <c r="G85" s="90"/>
      <c r="H85" s="90"/>
      <c r="I85" s="87"/>
      <c r="J85" s="88"/>
      <c r="K85" s="304">
        <v>0.05</v>
      </c>
      <c r="L85" s="858">
        <f>N79*K85</f>
        <v>8460.0678660821468</v>
      </c>
      <c r="M85" s="859"/>
      <c r="N85" s="51"/>
    </row>
    <row r="86" spans="1:14" ht="15.75" thickBot="1">
      <c r="B86" s="91" t="s">
        <v>974</v>
      </c>
      <c r="C86" s="92"/>
      <c r="D86" s="92"/>
      <c r="E86" s="92"/>
      <c r="F86" s="92"/>
      <c r="G86" s="92"/>
      <c r="H86" s="92"/>
      <c r="I86" s="93"/>
      <c r="J86" s="94"/>
      <c r="K86" s="305">
        <v>0.05</v>
      </c>
      <c r="L86" s="860">
        <f>N79*K86</f>
        <v>8460.0678660821468</v>
      </c>
      <c r="M86" s="861"/>
      <c r="N86" s="51"/>
    </row>
    <row r="87" spans="1:14" ht="15.75" thickBot="1">
      <c r="B87" s="824" t="s">
        <v>953</v>
      </c>
      <c r="C87" s="825"/>
      <c r="D87" s="825"/>
      <c r="E87" s="825"/>
      <c r="F87" s="825"/>
      <c r="G87" s="825"/>
      <c r="H87" s="825"/>
      <c r="I87" s="825"/>
      <c r="J87" s="825"/>
      <c r="K87" s="825"/>
      <c r="L87" s="825"/>
      <c r="M87" s="826"/>
      <c r="N87" s="52">
        <f>L84+L85+L86</f>
        <v>50760.407196492873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219961.76451813581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1693</v>
      </c>
      <c r="C31" s="964" t="s">
        <v>2157</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33465.169717856043</v>
      </c>
      <c r="N48" s="272">
        <f>K48*M48</f>
        <v>36811.686689641647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7481.2534329193213</v>
      </c>
      <c r="N49" s="272">
        <f>K49*M49</f>
        <v>8603.441447857218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6739.1987959123471</v>
      </c>
      <c r="N50" s="272">
        <f>K50*M50</f>
        <v>13478.397591824694</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185464.54044809373</v>
      </c>
      <c r="N51" s="272">
        <f>K51*M51</f>
        <v>92732.270224046864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151625.79595337043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1310.8700129498243</v>
      </c>
      <c r="M60" s="829"/>
      <c r="N60" s="287">
        <f>K60*L60</f>
        <v>1441.9570142448069</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1441.9570142448069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170036.29075737167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34007.258151474336</v>
      </c>
      <c r="M84" s="859"/>
      <c r="N84" s="51"/>
    </row>
    <row r="85" spans="1:14">
      <c r="B85" s="89" t="s">
        <v>973</v>
      </c>
      <c r="C85" s="90"/>
      <c r="D85" s="90"/>
      <c r="E85" s="90"/>
      <c r="F85" s="90"/>
      <c r="G85" s="90"/>
      <c r="H85" s="90"/>
      <c r="I85" s="87"/>
      <c r="J85" s="88"/>
      <c r="K85" s="304">
        <v>0.05</v>
      </c>
      <c r="L85" s="858">
        <f>N79*K85</f>
        <v>8501.814537868584</v>
      </c>
      <c r="M85" s="859"/>
      <c r="N85" s="51"/>
    </row>
    <row r="86" spans="1:14" ht="15.75" thickBot="1">
      <c r="B86" s="91" t="s">
        <v>974</v>
      </c>
      <c r="C86" s="92"/>
      <c r="D86" s="92"/>
      <c r="E86" s="92"/>
      <c r="F86" s="92"/>
      <c r="G86" s="92"/>
      <c r="H86" s="92"/>
      <c r="I86" s="93"/>
      <c r="J86" s="94"/>
      <c r="K86" s="305">
        <v>0.05</v>
      </c>
      <c r="L86" s="860">
        <f>N79*K86</f>
        <v>8501.814537868584</v>
      </c>
      <c r="M86" s="861"/>
      <c r="N86" s="51"/>
    </row>
    <row r="87" spans="1:14" ht="15.75" thickBot="1">
      <c r="B87" s="824" t="s">
        <v>953</v>
      </c>
      <c r="C87" s="825"/>
      <c r="D87" s="825"/>
      <c r="E87" s="825"/>
      <c r="F87" s="825"/>
      <c r="G87" s="825"/>
      <c r="H87" s="825"/>
      <c r="I87" s="825"/>
      <c r="J87" s="825"/>
      <c r="K87" s="825"/>
      <c r="L87" s="825"/>
      <c r="M87" s="826"/>
      <c r="N87" s="52">
        <f>L84+L85+L86</f>
        <v>51010.887227211511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221047.17798458319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1694</v>
      </c>
      <c r="C31" s="964" t="s">
        <v>2158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33465.169717856043</v>
      </c>
      <c r="N48" s="272">
        <f>K48*M48</f>
        <v>36811.686689641647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7481.2534329193213</v>
      </c>
      <c r="N49" s="272">
        <f>K49*M49</f>
        <v>8603.441447857218</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6739.1987959123471</v>
      </c>
      <c r="N50" s="272">
        <f>K50*M50</f>
        <v>13478.397591824694</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160961.2984818166</v>
      </c>
      <c r="N51" s="272">
        <f>K51*M51</f>
        <v>80480.6492409083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139374.17497023186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1310.8700129498243</v>
      </c>
      <c r="M60" s="829"/>
      <c r="N60" s="287">
        <f>K60*L60</f>
        <v>1441.9570142448069</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1441.9570142448069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157784.6697742331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31556.933954846623</v>
      </c>
      <c r="M84" s="859"/>
      <c r="N84" s="51"/>
    </row>
    <row r="85" spans="1:14">
      <c r="B85" s="89" t="s">
        <v>973</v>
      </c>
      <c r="C85" s="90"/>
      <c r="D85" s="90"/>
      <c r="E85" s="90"/>
      <c r="F85" s="90"/>
      <c r="G85" s="90"/>
      <c r="H85" s="90"/>
      <c r="I85" s="87"/>
      <c r="J85" s="88"/>
      <c r="K85" s="304">
        <v>0.05</v>
      </c>
      <c r="L85" s="858">
        <f>N79*K85</f>
        <v>7889.2334887116558</v>
      </c>
      <c r="M85" s="859"/>
      <c r="N85" s="51"/>
    </row>
    <row r="86" spans="1:14" ht="15.75" thickBot="1">
      <c r="B86" s="91" t="s">
        <v>974</v>
      </c>
      <c r="C86" s="92"/>
      <c r="D86" s="92"/>
      <c r="E86" s="92"/>
      <c r="F86" s="92"/>
      <c r="G86" s="92"/>
      <c r="H86" s="92"/>
      <c r="I86" s="93"/>
      <c r="J86" s="94"/>
      <c r="K86" s="305">
        <v>0.05</v>
      </c>
      <c r="L86" s="860">
        <f>N79*K86</f>
        <v>7889.2334887116558</v>
      </c>
      <c r="M86" s="861"/>
      <c r="N86" s="51"/>
    </row>
    <row r="87" spans="1:14" ht="15.75" thickBot="1">
      <c r="B87" s="824" t="s">
        <v>953</v>
      </c>
      <c r="C87" s="825"/>
      <c r="D87" s="825"/>
      <c r="E87" s="825"/>
      <c r="F87" s="825"/>
      <c r="G87" s="825"/>
      <c r="H87" s="825"/>
      <c r="I87" s="825"/>
      <c r="J87" s="825"/>
      <c r="K87" s="825"/>
      <c r="L87" s="825"/>
      <c r="M87" s="826"/>
      <c r="N87" s="52">
        <f>L84+L85+L86</f>
        <v>47335.400932269942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205120.07070650306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1145</v>
      </c>
      <c r="C31" s="964" t="s">
        <v>1734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33465.169717856043</v>
      </c>
      <c r="N48" s="272">
        <f>K48*M48</f>
        <v>36811.686689641647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7481.2534329193213</v>
      </c>
      <c r="N49" s="272">
        <f>K49*M49</f>
        <v>3740.6267164596607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6739.1987959123471</v>
      </c>
      <c r="N50" s="272">
        <f>K50*M50</f>
        <v>6739.1987959123471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0</v>
      </c>
      <c r="N51" s="272">
        <f>K51*M51</f>
        <v>0</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47291.512202013648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1310.8700129498243</v>
      </c>
      <c r="M60" s="829"/>
      <c r="N60" s="287">
        <f>K60*L60</f>
        <v>1441.9570142448069</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1441.9570142448069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65702.007006014872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13140.401401202975</v>
      </c>
      <c r="M84" s="859"/>
      <c r="N84" s="51"/>
    </row>
    <row r="85" spans="1:14">
      <c r="B85" s="89" t="s">
        <v>973</v>
      </c>
      <c r="C85" s="90"/>
      <c r="D85" s="90"/>
      <c r="E85" s="90"/>
      <c r="F85" s="90"/>
      <c r="G85" s="90"/>
      <c r="H85" s="90"/>
      <c r="I85" s="87"/>
      <c r="J85" s="88"/>
      <c r="K85" s="304">
        <v>0.05</v>
      </c>
      <c r="L85" s="858">
        <f>N79*K85</f>
        <v>3285.1003503007437</v>
      </c>
      <c r="M85" s="859"/>
      <c r="N85" s="51"/>
    </row>
    <row r="86" spans="1:14" ht="15.75" thickBot="1">
      <c r="B86" s="91" t="s">
        <v>974</v>
      </c>
      <c r="C86" s="92"/>
      <c r="D86" s="92"/>
      <c r="E86" s="92"/>
      <c r="F86" s="92"/>
      <c r="G86" s="92"/>
      <c r="H86" s="92"/>
      <c r="I86" s="93"/>
      <c r="J86" s="94"/>
      <c r="K86" s="305">
        <v>0.05</v>
      </c>
      <c r="L86" s="860">
        <f>N79*K86</f>
        <v>3285.1003503007437</v>
      </c>
      <c r="M86" s="861"/>
      <c r="N86" s="51"/>
    </row>
    <row r="87" spans="1:14" ht="15.75" thickBot="1">
      <c r="B87" s="824" t="s">
        <v>953</v>
      </c>
      <c r="C87" s="825"/>
      <c r="D87" s="825"/>
      <c r="E87" s="825"/>
      <c r="F87" s="825"/>
      <c r="G87" s="825"/>
      <c r="H87" s="825"/>
      <c r="I87" s="825"/>
      <c r="J87" s="825"/>
      <c r="K87" s="825"/>
      <c r="L87" s="825"/>
      <c r="M87" s="826"/>
      <c r="N87" s="52">
        <f>L84+L85+L86</f>
        <v>19710.602101804463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85412.609107819328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1695</v>
      </c>
      <c r="C31" s="964" t="s">
        <v>1696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33465.169717856043</v>
      </c>
      <c r="N48" s="272">
        <f>K48*M48</f>
        <v>36811.686689641647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7481.2534329193213</v>
      </c>
      <c r="N49" s="272">
        <f>K49*M49</f>
        <v>3740.6267164596607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6739.1987959123471</v>
      </c>
      <c r="N50" s="272">
        <f>K50*M50</f>
        <v>6739.1987959123471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0</v>
      </c>
      <c r="N51" s="272">
        <f>K51*M51</f>
        <v>0</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47291.512202013648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1310.8700129498243</v>
      </c>
      <c r="M60" s="829"/>
      <c r="N60" s="287">
        <f>K60*L60</f>
        <v>1441.9570142448069</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1441.9570142448069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65702.007006014872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13140.401401202975</v>
      </c>
      <c r="M84" s="859"/>
      <c r="N84" s="51"/>
    </row>
    <row r="85" spans="1:14">
      <c r="B85" s="89" t="s">
        <v>973</v>
      </c>
      <c r="C85" s="90"/>
      <c r="D85" s="90"/>
      <c r="E85" s="90"/>
      <c r="F85" s="90"/>
      <c r="G85" s="90"/>
      <c r="H85" s="90"/>
      <c r="I85" s="87"/>
      <c r="J85" s="88"/>
      <c r="K85" s="304">
        <v>0.05</v>
      </c>
      <c r="L85" s="858">
        <f>N79*K85</f>
        <v>3285.1003503007437</v>
      </c>
      <c r="M85" s="859"/>
      <c r="N85" s="51"/>
    </row>
    <row r="86" spans="1:14" ht="15.75" thickBot="1">
      <c r="B86" s="91" t="s">
        <v>974</v>
      </c>
      <c r="C86" s="92"/>
      <c r="D86" s="92"/>
      <c r="E86" s="92"/>
      <c r="F86" s="92"/>
      <c r="G86" s="92"/>
      <c r="H86" s="92"/>
      <c r="I86" s="93"/>
      <c r="J86" s="94"/>
      <c r="K86" s="305">
        <v>0.05</v>
      </c>
      <c r="L86" s="860">
        <f>N79*K86</f>
        <v>3285.1003503007437</v>
      </c>
      <c r="M86" s="861"/>
      <c r="N86" s="51"/>
    </row>
    <row r="87" spans="1:14" ht="15.75" thickBot="1">
      <c r="B87" s="824" t="s">
        <v>953</v>
      </c>
      <c r="C87" s="825"/>
      <c r="D87" s="825"/>
      <c r="E87" s="825"/>
      <c r="F87" s="825"/>
      <c r="G87" s="825"/>
      <c r="H87" s="825"/>
      <c r="I87" s="825"/>
      <c r="J87" s="825"/>
      <c r="K87" s="825"/>
      <c r="L87" s="825"/>
      <c r="M87" s="826"/>
      <c r="N87" s="52">
        <f>L84+L85+L86</f>
        <v>19710.602101804463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85412.609107819328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1697</v>
      </c>
      <c r="C31" s="964" t="s">
        <v>1698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33465.169717856043</v>
      </c>
      <c r="N48" s="272">
        <f>K48*M48</f>
        <v>36811.686689641647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7481.2534329193213</v>
      </c>
      <c r="N49" s="272">
        <f>K49*M49</f>
        <v>3740.6267164596607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6739.1987959123471</v>
      </c>
      <c r="N50" s="272">
        <f>K50*M50</f>
        <v>6739.1987959123471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0</v>
      </c>
      <c r="N51" s="272">
        <f>K51*M51</f>
        <v>0</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47291.512202013648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1310.8700129498243</v>
      </c>
      <c r="M60" s="829"/>
      <c r="N60" s="287">
        <f>K60*L60</f>
        <v>1441.9570142448069</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1441.9570142448069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65702.007006014872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13140.401401202975</v>
      </c>
      <c r="M84" s="859"/>
      <c r="N84" s="51"/>
    </row>
    <row r="85" spans="1:14">
      <c r="B85" s="89" t="s">
        <v>973</v>
      </c>
      <c r="C85" s="90"/>
      <c r="D85" s="90"/>
      <c r="E85" s="90"/>
      <c r="F85" s="90"/>
      <c r="G85" s="90"/>
      <c r="H85" s="90"/>
      <c r="I85" s="87"/>
      <c r="J85" s="88"/>
      <c r="K85" s="304">
        <v>0.05</v>
      </c>
      <c r="L85" s="858">
        <f>N79*K85</f>
        <v>3285.1003503007437</v>
      </c>
      <c r="M85" s="859"/>
      <c r="N85" s="51"/>
    </row>
    <row r="86" spans="1:14" ht="15.75" thickBot="1">
      <c r="B86" s="91" t="s">
        <v>974</v>
      </c>
      <c r="C86" s="92"/>
      <c r="D86" s="92"/>
      <c r="E86" s="92"/>
      <c r="F86" s="92"/>
      <c r="G86" s="92"/>
      <c r="H86" s="92"/>
      <c r="I86" s="93"/>
      <c r="J86" s="94"/>
      <c r="K86" s="305">
        <v>0.05</v>
      </c>
      <c r="L86" s="860">
        <f>N79*K86</f>
        <v>3285.1003503007437</v>
      </c>
      <c r="M86" s="861"/>
      <c r="N86" s="51"/>
    </row>
    <row r="87" spans="1:14" ht="15.75" thickBot="1">
      <c r="B87" s="824" t="s">
        <v>953</v>
      </c>
      <c r="C87" s="825"/>
      <c r="D87" s="825"/>
      <c r="E87" s="825"/>
      <c r="F87" s="825"/>
      <c r="G87" s="825"/>
      <c r="H87" s="825"/>
      <c r="I87" s="825"/>
      <c r="J87" s="825"/>
      <c r="K87" s="825"/>
      <c r="L87" s="825"/>
      <c r="M87" s="826"/>
      <c r="N87" s="52">
        <f>L84+L85+L86</f>
        <v>19710.602101804463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85412.609107819328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1699</v>
      </c>
      <c r="C31" s="964" t="s">
        <v>1700</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33465.169717856043</v>
      </c>
      <c r="N48" s="272">
        <f>K48*M48</f>
        <v>36811.686689641647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7481.2534329193213</v>
      </c>
      <c r="N49" s="272">
        <f>K49*M49</f>
        <v>3740.6267164596607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6739.1987959123471</v>
      </c>
      <c r="N50" s="272">
        <f>K50*M50</f>
        <v>6739.1987959123471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0</v>
      </c>
      <c r="N51" s="272">
        <f>K51*M51</f>
        <v>0</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47291.512202013648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1310.8700129498243</v>
      </c>
      <c r="M60" s="829"/>
      <c r="N60" s="287">
        <f>K60*L60</f>
        <v>1441.9570142448069</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1441.9570142448069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65702.007006014872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13140.401401202975</v>
      </c>
      <c r="M84" s="859"/>
      <c r="N84" s="51"/>
    </row>
    <row r="85" spans="1:14">
      <c r="B85" s="89" t="s">
        <v>973</v>
      </c>
      <c r="C85" s="90"/>
      <c r="D85" s="90"/>
      <c r="E85" s="90"/>
      <c r="F85" s="90"/>
      <c r="G85" s="90"/>
      <c r="H85" s="90"/>
      <c r="I85" s="87"/>
      <c r="J85" s="88"/>
      <c r="K85" s="304">
        <v>0.05</v>
      </c>
      <c r="L85" s="858">
        <f>N79*K85</f>
        <v>3285.1003503007437</v>
      </c>
      <c r="M85" s="859"/>
      <c r="N85" s="51"/>
    </row>
    <row r="86" spans="1:14" ht="15.75" thickBot="1">
      <c r="B86" s="91" t="s">
        <v>974</v>
      </c>
      <c r="C86" s="92"/>
      <c r="D86" s="92"/>
      <c r="E86" s="92"/>
      <c r="F86" s="92"/>
      <c r="G86" s="92"/>
      <c r="H86" s="92"/>
      <c r="I86" s="93"/>
      <c r="J86" s="94"/>
      <c r="K86" s="305">
        <v>0.05</v>
      </c>
      <c r="L86" s="860">
        <f>N79*K86</f>
        <v>3285.1003503007437</v>
      </c>
      <c r="M86" s="861"/>
      <c r="N86" s="51"/>
    </row>
    <row r="87" spans="1:14" ht="15.75" thickBot="1">
      <c r="B87" s="824" t="s">
        <v>953</v>
      </c>
      <c r="C87" s="825"/>
      <c r="D87" s="825"/>
      <c r="E87" s="825"/>
      <c r="F87" s="825"/>
      <c r="G87" s="825"/>
      <c r="H87" s="825"/>
      <c r="I87" s="825"/>
      <c r="J87" s="825"/>
      <c r="K87" s="825"/>
      <c r="L87" s="825"/>
      <c r="M87" s="826"/>
      <c r="N87" s="52">
        <f>L84+L85+L86</f>
        <v>19710.602101804463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85412.609107819328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8.5" customHeight="1" thickBot="1">
      <c r="A31" t="s">
        <v>1845</v>
      </c>
      <c r="B31" s="80" t="s">
        <v>1701</v>
      </c>
      <c r="C31" s="964" t="s">
        <v>1702</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7560.4257352345076</v>
      </c>
      <c r="N48" s="272">
        <f>K48*M48</f>
        <v>9828.5534558048603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9828.5534558048603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11444.6046738769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2288.9209347753799</v>
      </c>
      <c r="M84" s="859"/>
      <c r="N84" s="51"/>
    </row>
    <row r="85" spans="1:14">
      <c r="B85" s="89" t="s">
        <v>973</v>
      </c>
      <c r="C85" s="90"/>
      <c r="D85" s="90"/>
      <c r="E85" s="90"/>
      <c r="F85" s="90"/>
      <c r="G85" s="90"/>
      <c r="H85" s="90"/>
      <c r="I85" s="87"/>
      <c r="J85" s="88"/>
      <c r="K85" s="304">
        <v>0.05</v>
      </c>
      <c r="L85" s="858">
        <f>N79*K85</f>
        <v>572.23023369384498</v>
      </c>
      <c r="M85" s="859"/>
      <c r="N85" s="51"/>
    </row>
    <row r="86" spans="1:14" ht="15.75" thickBot="1">
      <c r="B86" s="91" t="s">
        <v>974</v>
      </c>
      <c r="C86" s="92"/>
      <c r="D86" s="92"/>
      <c r="E86" s="92"/>
      <c r="F86" s="92"/>
      <c r="G86" s="92"/>
      <c r="H86" s="92"/>
      <c r="I86" s="93"/>
      <c r="J86" s="94"/>
      <c r="K86" s="305">
        <v>0.05</v>
      </c>
      <c r="L86" s="860">
        <f>N79*K86</f>
        <v>572.23023369384498</v>
      </c>
      <c r="M86" s="861"/>
      <c r="N86" s="51"/>
    </row>
    <row r="87" spans="1:14" ht="15.75" thickBot="1">
      <c r="B87" s="824" t="s">
        <v>953</v>
      </c>
      <c r="C87" s="825"/>
      <c r="D87" s="825"/>
      <c r="E87" s="825"/>
      <c r="F87" s="825"/>
      <c r="G87" s="825"/>
      <c r="H87" s="825"/>
      <c r="I87" s="825"/>
      <c r="J87" s="825"/>
      <c r="K87" s="825"/>
      <c r="L87" s="825"/>
      <c r="M87" s="826"/>
      <c r="N87" s="52">
        <f>L84+L85+L86</f>
        <v>3433.3814021630701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14877.98607603997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 customHeight="1" thickBot="1">
      <c r="A31" t="s">
        <v>1845</v>
      </c>
      <c r="B31" s="80" t="s">
        <v>1703</v>
      </c>
      <c r="C31" s="964" t="s">
        <v>1704</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15186.737533521169</v>
      </c>
      <c r="N48" s="272">
        <f>K48*M48</f>
        <v>19742.758793577519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19742.758793577519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21358.810011649559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4271.7620023299123</v>
      </c>
      <c r="M84" s="859"/>
      <c r="N84" s="51"/>
    </row>
    <row r="85" spans="1:14">
      <c r="B85" s="89" t="s">
        <v>973</v>
      </c>
      <c r="C85" s="90"/>
      <c r="D85" s="90"/>
      <c r="E85" s="90"/>
      <c r="F85" s="90"/>
      <c r="G85" s="90"/>
      <c r="H85" s="90"/>
      <c r="I85" s="87"/>
      <c r="J85" s="88"/>
      <c r="K85" s="304">
        <v>0.05</v>
      </c>
      <c r="L85" s="858">
        <f>N79*K85</f>
        <v>1067.9405005824781</v>
      </c>
      <c r="M85" s="859"/>
      <c r="N85" s="51"/>
    </row>
    <row r="86" spans="1:14" ht="15.75" thickBot="1">
      <c r="B86" s="91" t="s">
        <v>974</v>
      </c>
      <c r="C86" s="92"/>
      <c r="D86" s="92"/>
      <c r="E86" s="92"/>
      <c r="F86" s="92"/>
      <c r="G86" s="92"/>
      <c r="H86" s="92"/>
      <c r="I86" s="93"/>
      <c r="J86" s="94"/>
      <c r="K86" s="305">
        <v>0.05</v>
      </c>
      <c r="L86" s="860">
        <f>N79*K86</f>
        <v>1067.9405005824781</v>
      </c>
      <c r="M86" s="861"/>
      <c r="N86" s="51"/>
    </row>
    <row r="87" spans="1:14" ht="15.75" thickBot="1">
      <c r="B87" s="824" t="s">
        <v>953</v>
      </c>
      <c r="C87" s="825"/>
      <c r="D87" s="825"/>
      <c r="E87" s="825"/>
      <c r="F87" s="825"/>
      <c r="G87" s="825"/>
      <c r="H87" s="825"/>
      <c r="I87" s="825"/>
      <c r="J87" s="825"/>
      <c r="K87" s="825"/>
      <c r="L87" s="825"/>
      <c r="M87" s="826"/>
      <c r="N87" s="52">
        <f>L84+L85+L86</f>
        <v>6407.6430034948689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27766.453015144427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1705</v>
      </c>
      <c r="C31" s="964" t="s">
        <v>2159</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7560.4257352345076</v>
      </c>
      <c r="N48" s="272">
        <f>K48*M48</f>
        <v>9828.5534558048603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9828.5534558048603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11444.6046738769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2288.9209347753799</v>
      </c>
      <c r="M84" s="859"/>
      <c r="N84" s="51"/>
    </row>
    <row r="85" spans="1:14">
      <c r="B85" s="89" t="s">
        <v>973</v>
      </c>
      <c r="C85" s="90"/>
      <c r="D85" s="90"/>
      <c r="E85" s="90"/>
      <c r="F85" s="90"/>
      <c r="G85" s="90"/>
      <c r="H85" s="90"/>
      <c r="I85" s="87"/>
      <c r="J85" s="88"/>
      <c r="K85" s="304">
        <v>0.05</v>
      </c>
      <c r="L85" s="858">
        <f>N79*K85</f>
        <v>572.23023369384498</v>
      </c>
      <c r="M85" s="859"/>
      <c r="N85" s="51"/>
    </row>
    <row r="86" spans="1:14" ht="15.75" thickBot="1">
      <c r="B86" s="91" t="s">
        <v>974</v>
      </c>
      <c r="C86" s="92"/>
      <c r="D86" s="92"/>
      <c r="E86" s="92"/>
      <c r="F86" s="92"/>
      <c r="G86" s="92"/>
      <c r="H86" s="92"/>
      <c r="I86" s="93"/>
      <c r="J86" s="94"/>
      <c r="K86" s="305">
        <v>0.05</v>
      </c>
      <c r="L86" s="860">
        <f>N79*K86</f>
        <v>572.23023369384498</v>
      </c>
      <c r="M86" s="861"/>
      <c r="N86" s="51"/>
    </row>
    <row r="87" spans="1:14" ht="15.75" thickBot="1">
      <c r="B87" s="824" t="s">
        <v>953</v>
      </c>
      <c r="C87" s="825"/>
      <c r="D87" s="825"/>
      <c r="E87" s="825"/>
      <c r="F87" s="825"/>
      <c r="G87" s="825"/>
      <c r="H87" s="825"/>
      <c r="I87" s="825"/>
      <c r="J87" s="825"/>
      <c r="K87" s="825"/>
      <c r="L87" s="825"/>
      <c r="M87" s="826"/>
      <c r="N87" s="52">
        <f>L84+L85+L86</f>
        <v>3433.3814021630701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14877.98607603997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 customHeight="1" thickBot="1">
      <c r="A31" t="s">
        <v>1845</v>
      </c>
      <c r="B31" s="80" t="s">
        <v>1706</v>
      </c>
      <c r="C31" s="964" t="s">
        <v>2160</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15186.737533521169</v>
      </c>
      <c r="N48" s="272">
        <f>K48*M48</f>
        <v>19742.758793577519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19742.758793577519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21358.810011649559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4271.7620023299123</v>
      </c>
      <c r="M84" s="859"/>
      <c r="N84" s="51"/>
    </row>
    <row r="85" spans="1:14">
      <c r="B85" s="89" t="s">
        <v>973</v>
      </c>
      <c r="C85" s="90"/>
      <c r="D85" s="90"/>
      <c r="E85" s="90"/>
      <c r="F85" s="90"/>
      <c r="G85" s="90"/>
      <c r="H85" s="90"/>
      <c r="I85" s="87"/>
      <c r="J85" s="88"/>
      <c r="K85" s="304">
        <v>0.05</v>
      </c>
      <c r="L85" s="858">
        <f>N79*K85</f>
        <v>1067.9405005824781</v>
      </c>
      <c r="M85" s="859"/>
      <c r="N85" s="51"/>
    </row>
    <row r="86" spans="1:14" ht="15.75" thickBot="1">
      <c r="B86" s="91" t="s">
        <v>974</v>
      </c>
      <c r="C86" s="92"/>
      <c r="D86" s="92"/>
      <c r="E86" s="92"/>
      <c r="F86" s="92"/>
      <c r="G86" s="92"/>
      <c r="H86" s="92"/>
      <c r="I86" s="93"/>
      <c r="J86" s="94"/>
      <c r="K86" s="305">
        <v>0.05</v>
      </c>
      <c r="L86" s="860">
        <f>N79*K86</f>
        <v>1067.9405005824781</v>
      </c>
      <c r="M86" s="861"/>
      <c r="N86" s="51"/>
    </row>
    <row r="87" spans="1:14" ht="15.75" thickBot="1">
      <c r="B87" s="824" t="s">
        <v>953</v>
      </c>
      <c r="C87" s="825"/>
      <c r="D87" s="825"/>
      <c r="E87" s="825"/>
      <c r="F87" s="825"/>
      <c r="G87" s="825"/>
      <c r="H87" s="825"/>
      <c r="I87" s="825"/>
      <c r="J87" s="825"/>
      <c r="K87" s="825"/>
      <c r="L87" s="825"/>
      <c r="M87" s="826"/>
      <c r="N87" s="52">
        <f>L84+L85+L86</f>
        <v>6407.6430034948689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27766.453015144427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63827.847348734758</v>
      </c>
      <c r="L36" s="270"/>
      <c r="M36" s="336">
        <v>15</v>
      </c>
      <c r="N36" s="272">
        <f>K36/M36</f>
        <v>4255.1898232489839</v>
      </c>
    </row>
    <row r="37" spans="1:14">
      <c r="A37" s="113" t="s">
        <v>174</v>
      </c>
      <c r="B37" s="837" t="str">
        <f>VLOOKUP(A37,EQUIPOS!A7:D154,3,FALSE)</f>
        <v>Compactador vibratorio tipo DD-20</v>
      </c>
      <c r="C37" s="838"/>
      <c r="D37" s="838"/>
      <c r="E37" s="838"/>
      <c r="F37" s="838"/>
      <c r="G37" s="838"/>
      <c r="H37" s="839"/>
      <c r="I37" s="421"/>
      <c r="J37" s="422"/>
      <c r="K37" s="269">
        <f>VLOOKUP(A37,EQUIPOS!A7:D164,4,FALSE)</f>
        <v>86099.344636740789</v>
      </c>
      <c r="L37" s="335"/>
      <c r="M37" s="336">
        <v>15</v>
      </c>
      <c r="N37" s="272">
        <f>K37/M37</f>
        <v>5739.9563091160526</v>
      </c>
    </row>
    <row r="38" spans="1:14">
      <c r="A38" s="113" t="s">
        <v>269</v>
      </c>
      <c r="B38" s="837" t="str">
        <f>VLOOKUP(A38,EQUIPOS!A8:D154,3,FALSE)</f>
        <v>Motoniveladora  potencia 215 HP, ancho de cuchilla 4,27 m, peso 18 ton.</v>
      </c>
      <c r="C38" s="838"/>
      <c r="D38" s="838"/>
      <c r="E38" s="838"/>
      <c r="F38" s="838"/>
      <c r="G38" s="838"/>
      <c r="H38" s="839"/>
      <c r="I38" s="328"/>
      <c r="J38" s="330"/>
      <c r="K38" s="269">
        <f>VLOOKUP(A38,EQUIPOS!A8:D165,4,FALSE)</f>
        <v>164968.21025030946</v>
      </c>
      <c r="L38" s="423"/>
      <c r="M38" s="424">
        <v>15</v>
      </c>
      <c r="N38" s="272">
        <f>K38/M38</f>
        <v>10997.880683353964</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N75*M41</f>
        <v>44.846540602401326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21037.873356321401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24253.58057229111</v>
      </c>
      <c r="N48" s="272">
        <f>K48*M48</f>
        <v>31529.654743978444</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40.387062142940295</v>
      </c>
      <c r="N49" s="272">
        <f>K49*M49</f>
        <v>1211.6118642882088</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30" t="s">
        <v>953</v>
      </c>
      <c r="C53" s="831"/>
      <c r="D53" s="831"/>
      <c r="E53" s="831"/>
      <c r="F53" s="831"/>
      <c r="G53" s="831"/>
      <c r="H53" s="831"/>
      <c r="I53" s="831"/>
      <c r="J53" s="831"/>
      <c r="K53" s="831"/>
      <c r="L53" s="831"/>
      <c r="M53" s="832"/>
      <c r="N53" s="104">
        <f>SUM(N48:N52)</f>
        <v>32741.266608266655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28">
        <f>VLOOKUP(A58,TRANSPORTE!A1:D117,4,FALSE)</f>
        <v>1310.8700129498243</v>
      </c>
      <c r="M58" s="829"/>
      <c r="N58" s="287">
        <f>K58*L58</f>
        <v>1704.1310168347716</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1704.1310168347716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2242.3270301200664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57725.598011542897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11545.119602308579</v>
      </c>
      <c r="M82" s="859"/>
      <c r="N82" s="51"/>
    </row>
    <row r="83" spans="1:14">
      <c r="B83" s="89" t="s">
        <v>973</v>
      </c>
      <c r="C83" s="90"/>
      <c r="D83" s="90"/>
      <c r="E83" s="90"/>
      <c r="F83" s="90"/>
      <c r="G83" s="90"/>
      <c r="H83" s="90"/>
      <c r="I83" s="87"/>
      <c r="J83" s="88"/>
      <c r="K83" s="304">
        <v>0.05</v>
      </c>
      <c r="L83" s="858">
        <f>N77*K83</f>
        <v>2886.2799005771449</v>
      </c>
      <c r="M83" s="859"/>
      <c r="N83" s="51"/>
    </row>
    <row r="84" spans="1:14" ht="15.75" thickBot="1">
      <c r="B84" s="91" t="s">
        <v>974</v>
      </c>
      <c r="C84" s="92"/>
      <c r="D84" s="92"/>
      <c r="E84" s="92"/>
      <c r="F84" s="92"/>
      <c r="G84" s="92"/>
      <c r="H84" s="92"/>
      <c r="I84" s="93"/>
      <c r="J84" s="94"/>
      <c r="K84" s="305">
        <v>0.05</v>
      </c>
      <c r="L84" s="860">
        <f>N77*K84</f>
        <v>2886.2799005771449</v>
      </c>
      <c r="M84" s="861"/>
      <c r="N84" s="51"/>
    </row>
    <row r="85" spans="1:14" ht="15.75" thickBot="1">
      <c r="B85" s="824" t="s">
        <v>953</v>
      </c>
      <c r="C85" s="825"/>
      <c r="D85" s="825"/>
      <c r="E85" s="825"/>
      <c r="F85" s="825"/>
      <c r="G85" s="825"/>
      <c r="H85" s="825"/>
      <c r="I85" s="825"/>
      <c r="J85" s="825"/>
      <c r="K85" s="825"/>
      <c r="L85" s="825"/>
      <c r="M85" s="826"/>
      <c r="N85" s="52">
        <f>L82+L83+L84</f>
        <v>17317.679403462869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75043.277415005767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106.68624361440799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14059.746008511089</v>
      </c>
      <c r="N48" s="272">
        <f>K48*M48</f>
        <v>9841.822205957762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9841.822205957762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2133.7248722881595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12082.233321860329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2416.4466643720657</v>
      </c>
      <c r="M84" s="859"/>
      <c r="N84" s="51"/>
    </row>
    <row r="85" spans="1:14">
      <c r="B85" s="89" t="s">
        <v>973</v>
      </c>
      <c r="C85" s="90"/>
      <c r="D85" s="90"/>
      <c r="E85" s="90"/>
      <c r="F85" s="90"/>
      <c r="G85" s="90"/>
      <c r="H85" s="90"/>
      <c r="I85" s="87"/>
      <c r="J85" s="88"/>
      <c r="K85" s="304">
        <v>0.05</v>
      </c>
      <c r="L85" s="858">
        <f>N79*K85</f>
        <v>604.11166609301642</v>
      </c>
      <c r="M85" s="859"/>
      <c r="N85" s="51"/>
    </row>
    <row r="86" spans="1:14" ht="15.75" thickBot="1">
      <c r="B86" s="91" t="s">
        <v>974</v>
      </c>
      <c r="C86" s="92"/>
      <c r="D86" s="92"/>
      <c r="E86" s="92"/>
      <c r="F86" s="92"/>
      <c r="G86" s="92"/>
      <c r="H86" s="92"/>
      <c r="I86" s="93"/>
      <c r="J86" s="94"/>
      <c r="K86" s="305">
        <v>0.05</v>
      </c>
      <c r="L86" s="860">
        <f>N79*K86</f>
        <v>604.11166609301642</v>
      </c>
      <c r="M86" s="861"/>
      <c r="N86" s="51"/>
    </row>
    <row r="87" spans="1:14" ht="15.75" thickBot="1">
      <c r="B87" s="824" t="s">
        <v>953</v>
      </c>
      <c r="C87" s="825"/>
      <c r="D87" s="825"/>
      <c r="E87" s="825"/>
      <c r="F87" s="825"/>
      <c r="G87" s="825"/>
      <c r="H87" s="825"/>
      <c r="I87" s="825"/>
      <c r="J87" s="825"/>
      <c r="K87" s="825"/>
      <c r="L87" s="825"/>
      <c r="M87" s="826"/>
      <c r="N87" s="52">
        <f>L84+L85+L86</f>
        <v>3624.6699965580988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52">
        <f>N79+N87</f>
        <v>15706.903318418428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537.37060903602003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43497.501662295894</v>
      </c>
      <c r="N48" s="272">
        <f>K48*M48</f>
        <v>8699.5003324591798</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2882.1730699499344</v>
      </c>
      <c r="N49" s="272">
        <f>K49*M49</f>
        <v>3026.2817234474314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11725.782055906611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10747.412180720399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23010.56484566303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4602.1129691326059</v>
      </c>
      <c r="M84" s="859"/>
      <c r="N84" s="51"/>
    </row>
    <row r="85" spans="1:14">
      <c r="B85" s="89" t="s">
        <v>973</v>
      </c>
      <c r="C85" s="90"/>
      <c r="D85" s="90"/>
      <c r="E85" s="90"/>
      <c r="F85" s="90"/>
      <c r="G85" s="90"/>
      <c r="H85" s="90"/>
      <c r="I85" s="87"/>
      <c r="J85" s="88"/>
      <c r="K85" s="304">
        <v>0.05</v>
      </c>
      <c r="L85" s="858">
        <f>N79*K85</f>
        <v>1150.5282422831515</v>
      </c>
      <c r="M85" s="859"/>
      <c r="N85" s="51"/>
    </row>
    <row r="86" spans="1:14" ht="15.75" thickBot="1">
      <c r="B86" s="91" t="s">
        <v>974</v>
      </c>
      <c r="C86" s="92"/>
      <c r="D86" s="92"/>
      <c r="E86" s="92"/>
      <c r="F86" s="92"/>
      <c r="G86" s="92"/>
      <c r="H86" s="92"/>
      <c r="I86" s="93"/>
      <c r="J86" s="94"/>
      <c r="K86" s="305">
        <v>0.05</v>
      </c>
      <c r="L86" s="860">
        <f>N79*K86</f>
        <v>1150.5282422831515</v>
      </c>
      <c r="M86" s="861"/>
      <c r="N86" s="51"/>
    </row>
    <row r="87" spans="1:14" ht="15.75" thickBot="1">
      <c r="B87" s="824" t="s">
        <v>953</v>
      </c>
      <c r="C87" s="825"/>
      <c r="D87" s="825"/>
      <c r="E87" s="825"/>
      <c r="F87" s="825"/>
      <c r="G87" s="825"/>
      <c r="H87" s="825"/>
      <c r="I87" s="825"/>
      <c r="J87" s="825"/>
      <c r="K87" s="825"/>
      <c r="L87" s="825"/>
      <c r="M87" s="826"/>
      <c r="N87" s="52">
        <f>L84+L85+L86</f>
        <v>6903.1694536989089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29913.734299361939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8.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36899.719130031772</v>
      </c>
      <c r="L36" s="270"/>
      <c r="M36" s="336">
        <v>1500</v>
      </c>
      <c r="N36" s="272">
        <f>K36/M36</f>
        <v>24.599812753354513</v>
      </c>
    </row>
    <row r="37" spans="1:14">
      <c r="A37" s="113" t="s">
        <v>361</v>
      </c>
      <c r="B37" s="837" t="str">
        <f>VLOOKUP(A37,EQUIPOS!A7:D154,3,FALSE)</f>
        <v>Vehículo delineador</v>
      </c>
      <c r="C37" s="838"/>
      <c r="D37" s="838"/>
      <c r="E37" s="838"/>
      <c r="F37" s="838"/>
      <c r="G37" s="838"/>
      <c r="H37" s="839"/>
      <c r="I37" s="421"/>
      <c r="J37" s="422"/>
      <c r="K37" s="269">
        <f>VLOOKUP(A37,EQUIPOS!A7:D164,4,FALSE)</f>
        <v>121752.2121730135</v>
      </c>
      <c r="L37" s="335"/>
      <c r="M37" s="336">
        <v>1500</v>
      </c>
      <c r="N37" s="272">
        <f>K37/M37</f>
        <v>81.168141448675669</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0.22423270301200668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105.99218690504219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6675.0838819581859</v>
      </c>
      <c r="N48" s="272">
        <f>K48*M48</f>
        <v>307.05385857007656</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75595.605428885785</v>
      </c>
      <c r="N49" s="272">
        <f>K49*M49</f>
        <v>1058.3384760044009</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36035.718844543691</v>
      </c>
      <c r="N50" s="272">
        <f>K50*M50</f>
        <v>15.495359103153787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1380.8876936776312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22.423270301200667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1509.3031508838742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301.86063017677486</v>
      </c>
      <c r="M84" s="859"/>
      <c r="N84" s="51"/>
    </row>
    <row r="85" spans="1:14">
      <c r="B85" s="89" t="s">
        <v>973</v>
      </c>
      <c r="C85" s="90"/>
      <c r="D85" s="90"/>
      <c r="E85" s="90"/>
      <c r="F85" s="90"/>
      <c r="G85" s="90"/>
      <c r="H85" s="90"/>
      <c r="I85" s="87"/>
      <c r="J85" s="88"/>
      <c r="K85" s="304">
        <v>0.05</v>
      </c>
      <c r="L85" s="858">
        <f>N79*K85</f>
        <v>75.465157544193715</v>
      </c>
      <c r="M85" s="859"/>
      <c r="N85" s="51"/>
    </row>
    <row r="86" spans="1:14" ht="15.75" thickBot="1">
      <c r="B86" s="91" t="s">
        <v>974</v>
      </c>
      <c r="C86" s="92"/>
      <c r="D86" s="92"/>
      <c r="E86" s="92"/>
      <c r="F86" s="92"/>
      <c r="G86" s="92"/>
      <c r="H86" s="92"/>
      <c r="I86" s="93"/>
      <c r="J86" s="94"/>
      <c r="K86" s="305">
        <v>0.05</v>
      </c>
      <c r="L86" s="860">
        <f>N79*K86</f>
        <v>75.465157544193715</v>
      </c>
      <c r="M86" s="861"/>
      <c r="N86" s="51"/>
    </row>
    <row r="87" spans="1:14" ht="15.75" thickBot="1">
      <c r="B87" s="824" t="s">
        <v>953</v>
      </c>
      <c r="C87" s="825"/>
      <c r="D87" s="825"/>
      <c r="E87" s="825"/>
      <c r="F87" s="825"/>
      <c r="G87" s="825"/>
      <c r="H87" s="825"/>
      <c r="I87" s="825"/>
      <c r="J87" s="825"/>
      <c r="K87" s="825"/>
      <c r="L87" s="825"/>
      <c r="M87" s="826"/>
      <c r="N87" s="52">
        <f>L84+L85+L86</f>
        <v>452.79094526516235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1962.0940961490364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36899.719130031772</v>
      </c>
      <c r="L36" s="270"/>
      <c r="M36" s="336">
        <v>1200</v>
      </c>
      <c r="N36" s="272">
        <f>K36/M36</f>
        <v>30.749765941693145</v>
      </c>
    </row>
    <row r="37" spans="1:14">
      <c r="A37" s="113" t="s">
        <v>201</v>
      </c>
      <c r="B37" s="837" t="str">
        <f>VLOOKUP(A37,EQUIPOS!A7:D154,3,FALSE)</f>
        <v>Equipo autopropulsado para pintura termoplástica</v>
      </c>
      <c r="C37" s="838"/>
      <c r="D37" s="838"/>
      <c r="E37" s="838"/>
      <c r="F37" s="838"/>
      <c r="G37" s="838"/>
      <c r="H37" s="839"/>
      <c r="I37" s="421"/>
      <c r="J37" s="422"/>
      <c r="K37" s="269">
        <f>VLOOKUP(A37,EQUIPOS!A7:D164,4,FALSE)</f>
        <v>120260.50083474365</v>
      </c>
      <c r="L37" s="335"/>
      <c r="M37" s="336">
        <v>1200</v>
      </c>
      <c r="N37" s="272">
        <f>K37/M37</f>
        <v>100.21708402895304</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0.39306379543167497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131.35991376607788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6675.0838819581859</v>
      </c>
      <c r="N48" s="272">
        <f>K48*M48</f>
        <v>720.90905925148411</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8837.4434464506849</v>
      </c>
      <c r="N49" s="272">
        <f>K49*M49</f>
        <v>689.32058882315346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1410.2296480746377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39.306379543167495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1580.8959413838829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316.17918827677659</v>
      </c>
      <c r="M84" s="859"/>
      <c r="N84" s="51"/>
    </row>
    <row r="85" spans="1:14">
      <c r="B85" s="89" t="s">
        <v>973</v>
      </c>
      <c r="C85" s="90"/>
      <c r="D85" s="90"/>
      <c r="E85" s="90"/>
      <c r="F85" s="90"/>
      <c r="G85" s="90"/>
      <c r="H85" s="90"/>
      <c r="I85" s="87"/>
      <c r="J85" s="88"/>
      <c r="K85" s="304">
        <v>0.05</v>
      </c>
      <c r="L85" s="858">
        <f>N79*K85</f>
        <v>79.044797069194146</v>
      </c>
      <c r="M85" s="859"/>
      <c r="N85" s="51"/>
    </row>
    <row r="86" spans="1:14" ht="15.75" thickBot="1">
      <c r="B86" s="91" t="s">
        <v>974</v>
      </c>
      <c r="C86" s="92"/>
      <c r="D86" s="92"/>
      <c r="E86" s="92"/>
      <c r="F86" s="92"/>
      <c r="G86" s="92"/>
      <c r="H86" s="92"/>
      <c r="I86" s="93"/>
      <c r="J86" s="94"/>
      <c r="K86" s="305">
        <v>0.05</v>
      </c>
      <c r="L86" s="860">
        <f>N79*K86</f>
        <v>79.044797069194146</v>
      </c>
      <c r="M86" s="861"/>
      <c r="N86" s="51"/>
    </row>
    <row r="87" spans="1:14" ht="15.75" thickBot="1">
      <c r="B87" s="824" t="s">
        <v>953</v>
      </c>
      <c r="C87" s="825"/>
      <c r="D87" s="825"/>
      <c r="E87" s="825"/>
      <c r="F87" s="825"/>
      <c r="G87" s="825"/>
      <c r="H87" s="825"/>
      <c r="I87" s="825"/>
      <c r="J87" s="825"/>
      <c r="K87" s="825"/>
      <c r="L87" s="825"/>
      <c r="M87" s="826"/>
      <c r="N87" s="52">
        <f>L84+L85+L86</f>
        <v>474.26878241516488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2055.1647237990478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199</v>
      </c>
      <c r="B36" s="837" t="str">
        <f>VLOOKUP(A36,EQUIPOS!A6:D154,3,FALSE)</f>
        <v xml:space="preserve">Equipo de pintura (Compresor), Presión máxima de trabajo 3300 psi.
</v>
      </c>
      <c r="C36" s="838"/>
      <c r="D36" s="838"/>
      <c r="E36" s="838"/>
      <c r="F36" s="838"/>
      <c r="G36" s="838"/>
      <c r="H36" s="839"/>
      <c r="I36" s="267"/>
      <c r="J36" s="268"/>
      <c r="K36" s="269">
        <f>VLOOKUP(A36,EQUIPOS!A6:D163,4,FALSE)</f>
        <v>11300.062419924743</v>
      </c>
      <c r="L36" s="270"/>
      <c r="M36" s="336">
        <v>6.1</v>
      </c>
      <c r="N36" s="272">
        <f>K36/M36</f>
        <v>1852.4692491679907</v>
      </c>
    </row>
    <row r="37" spans="1:14">
      <c r="A37" s="113" t="s">
        <v>138</v>
      </c>
      <c r="B37" s="837" t="str">
        <f>VLOOKUP(A37,EQUIPOS!A7:D154,3,FALSE)</f>
        <v>Camioneta D-300</v>
      </c>
      <c r="C37" s="838"/>
      <c r="D37" s="838"/>
      <c r="E37" s="838"/>
      <c r="F37" s="838"/>
      <c r="G37" s="838"/>
      <c r="H37" s="839"/>
      <c r="I37" s="421"/>
      <c r="J37" s="422"/>
      <c r="K37" s="269">
        <f>VLOOKUP(A37,EQUIPOS!A7:D164,4,FALSE)</f>
        <v>36899.719130031772</v>
      </c>
      <c r="L37" s="335"/>
      <c r="M37" s="336">
        <v>6.1</v>
      </c>
      <c r="N37" s="272">
        <f>K37/M37</f>
        <v>6049.1342836117665</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77.324025330821314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7978.9275581105785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6675.0838819581859</v>
      </c>
      <c r="N48" s="272">
        <f>K48*M48</f>
        <v>2549.882042908027</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36035.718844543691</v>
      </c>
      <c r="N49" s="272">
        <f>K49*M49</f>
        <v>1801.7859422271847</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75595.605428885785</v>
      </c>
      <c r="N50" s="272">
        <f>K50*M50</f>
        <v>9071.4726514662943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13423.140636601507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7732.4025330821314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29134.470727794218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5826.8941455588438</v>
      </c>
      <c r="M84" s="859"/>
      <c r="N84" s="51"/>
    </row>
    <row r="85" spans="1:14">
      <c r="B85" s="89" t="s">
        <v>973</v>
      </c>
      <c r="C85" s="90"/>
      <c r="D85" s="90"/>
      <c r="E85" s="90"/>
      <c r="F85" s="90"/>
      <c r="G85" s="90"/>
      <c r="H85" s="90"/>
      <c r="I85" s="87"/>
      <c r="J85" s="88"/>
      <c r="K85" s="304">
        <v>0.05</v>
      </c>
      <c r="L85" s="858">
        <f>N79*K85</f>
        <v>1456.7235363897109</v>
      </c>
      <c r="M85" s="859"/>
      <c r="N85" s="51"/>
    </row>
    <row r="86" spans="1:14" ht="15.75" thickBot="1">
      <c r="B86" s="91" t="s">
        <v>974</v>
      </c>
      <c r="C86" s="92"/>
      <c r="D86" s="92"/>
      <c r="E86" s="92"/>
      <c r="F86" s="92"/>
      <c r="G86" s="92"/>
      <c r="H86" s="92"/>
      <c r="I86" s="93"/>
      <c r="J86" s="94"/>
      <c r="K86" s="305">
        <v>0.05</v>
      </c>
      <c r="L86" s="860">
        <f>N79*K86</f>
        <v>1456.7235363897109</v>
      </c>
      <c r="M86" s="861"/>
      <c r="N86" s="51"/>
    </row>
    <row r="87" spans="1:14" ht="15.75" thickBot="1">
      <c r="B87" s="824" t="s">
        <v>953</v>
      </c>
      <c r="C87" s="825"/>
      <c r="D87" s="825"/>
      <c r="E87" s="825"/>
      <c r="F87" s="825"/>
      <c r="G87" s="825"/>
      <c r="H87" s="825"/>
      <c r="I87" s="825"/>
      <c r="J87" s="825"/>
      <c r="K87" s="825"/>
      <c r="L87" s="825"/>
      <c r="M87" s="826"/>
      <c r="N87" s="52">
        <f>L84+L85+L86</f>
        <v>8740.3412183382661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37874.811946132482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36899.719130031772</v>
      </c>
      <c r="L36" s="270"/>
      <c r="M36" s="336">
        <v>6</v>
      </c>
      <c r="N36" s="272">
        <f>K36/M36</f>
        <v>6149.9531883386289</v>
      </c>
    </row>
    <row r="37" spans="1:14">
      <c r="A37" s="113" t="s">
        <v>1711</v>
      </c>
      <c r="B37" s="837" t="str">
        <f>VLOOKUP(A37,EQUIPOS!A7:D154,3,FALSE)</f>
        <v>Caldera para pintura termoplástica</v>
      </c>
      <c r="C37" s="838"/>
      <c r="D37" s="838"/>
      <c r="E37" s="838"/>
      <c r="F37" s="838"/>
      <c r="G37" s="838"/>
      <c r="H37" s="839"/>
      <c r="I37" s="421"/>
      <c r="J37" s="422"/>
      <c r="K37" s="269">
        <f>VLOOKUP(A37,EQUIPOS!A7:D164,4,FALSE)</f>
        <v>69806.50611054062</v>
      </c>
      <c r="L37" s="335"/>
      <c r="M37" s="336">
        <v>6</v>
      </c>
      <c r="N37" s="272">
        <f>K37/M37</f>
        <v>11634.417685090104</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89.890050753001674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17874.260924181734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6675.0838819581859</v>
      </c>
      <c r="N48" s="272">
        <f>K48*M48</f>
        <v>6007.5754937623678</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8837.4434464506849</v>
      </c>
      <c r="N49" s="272">
        <f>K49*M49</f>
        <v>5744.3382401929457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11751.913733955313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8989.0050753001669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38615.17973343721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7723.0359466874424</v>
      </c>
      <c r="M84" s="859"/>
      <c r="N84" s="51"/>
    </row>
    <row r="85" spans="1:14">
      <c r="B85" s="89" t="s">
        <v>973</v>
      </c>
      <c r="C85" s="90"/>
      <c r="D85" s="90"/>
      <c r="E85" s="90"/>
      <c r="F85" s="90"/>
      <c r="G85" s="90"/>
      <c r="H85" s="90"/>
      <c r="I85" s="87"/>
      <c r="J85" s="88"/>
      <c r="K85" s="304">
        <v>0.05</v>
      </c>
      <c r="L85" s="858">
        <f>N79*K85</f>
        <v>1930.7589866718606</v>
      </c>
      <c r="M85" s="859"/>
      <c r="N85" s="51"/>
    </row>
    <row r="86" spans="1:14" ht="15.75" thickBot="1">
      <c r="B86" s="91" t="s">
        <v>974</v>
      </c>
      <c r="C86" s="92"/>
      <c r="D86" s="92"/>
      <c r="E86" s="92"/>
      <c r="F86" s="92"/>
      <c r="G86" s="92"/>
      <c r="H86" s="92"/>
      <c r="I86" s="93"/>
      <c r="J86" s="94"/>
      <c r="K86" s="305">
        <v>0.05</v>
      </c>
      <c r="L86" s="860">
        <f>N79*K86</f>
        <v>1930.7589866718606</v>
      </c>
      <c r="M86" s="861"/>
      <c r="N86" s="51"/>
    </row>
    <row r="87" spans="1:14" ht="15.75" thickBot="1">
      <c r="B87" s="824" t="s">
        <v>953</v>
      </c>
      <c r="C87" s="825"/>
      <c r="D87" s="825"/>
      <c r="E87" s="825"/>
      <c r="F87" s="825"/>
      <c r="G87" s="825"/>
      <c r="H87" s="825"/>
      <c r="I87" s="825"/>
      <c r="J87" s="825"/>
      <c r="K87" s="825"/>
      <c r="L87" s="825"/>
      <c r="M87" s="826"/>
      <c r="N87" s="52">
        <f>L84+L85+L86</f>
        <v>11584.553920031163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50199.733653468371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36899.719130031772</v>
      </c>
      <c r="L36" s="270"/>
      <c r="M36" s="336">
        <v>250</v>
      </c>
      <c r="N36" s="272">
        <f>K36/M36</f>
        <v>147.59887652012708</v>
      </c>
    </row>
    <row r="37" spans="1:14">
      <c r="A37" s="113" t="s">
        <v>251</v>
      </c>
      <c r="B37" s="837" t="str">
        <f>VLOOKUP(A37,EQUIPOS!A7:D154,3,FALSE)</f>
        <v>Maquina térmica pegatachas</v>
      </c>
      <c r="C37" s="838"/>
      <c r="D37" s="838"/>
      <c r="E37" s="838"/>
      <c r="F37" s="838"/>
      <c r="G37" s="838"/>
      <c r="H37" s="839"/>
      <c r="I37" s="421"/>
      <c r="J37" s="422"/>
      <c r="K37" s="269">
        <f>VLOOKUP(A37,EQUIPOS!A7:D164,4,FALSE)</f>
        <v>25219.479738366539</v>
      </c>
      <c r="L37" s="335"/>
      <c r="M37" s="336">
        <v>250</v>
      </c>
      <c r="N37" s="272">
        <f>K37/M37</f>
        <v>100.87791895346615</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1.0747412180720399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249.55153669166526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8837.4434464506849</v>
      </c>
      <c r="N48" s="272">
        <f>K48*M48</f>
        <v>706.99547571605478</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3902.1316080135548</v>
      </c>
      <c r="N49" s="272">
        <f>K49*M49</f>
        <v>3902.1316080135548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4609.1270837296097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107.474121807204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4966.1527422284789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993.23054844569583</v>
      </c>
      <c r="M84" s="859"/>
      <c r="N84" s="51"/>
    </row>
    <row r="85" spans="1:14">
      <c r="B85" s="89" t="s">
        <v>973</v>
      </c>
      <c r="C85" s="90"/>
      <c r="D85" s="90"/>
      <c r="E85" s="90"/>
      <c r="F85" s="90"/>
      <c r="G85" s="90"/>
      <c r="H85" s="90"/>
      <c r="I85" s="87"/>
      <c r="J85" s="88"/>
      <c r="K85" s="304">
        <v>0.05</v>
      </c>
      <c r="L85" s="858">
        <f>N79*K85</f>
        <v>248.30763711142396</v>
      </c>
      <c r="M85" s="859"/>
      <c r="N85" s="51"/>
    </row>
    <row r="86" spans="1:14" ht="15.75" thickBot="1">
      <c r="B86" s="91" t="s">
        <v>974</v>
      </c>
      <c r="C86" s="92"/>
      <c r="D86" s="92"/>
      <c r="E86" s="92"/>
      <c r="F86" s="92"/>
      <c r="G86" s="92"/>
      <c r="H86" s="92"/>
      <c r="I86" s="93"/>
      <c r="J86" s="94"/>
      <c r="K86" s="305">
        <v>0.05</v>
      </c>
      <c r="L86" s="860">
        <f>N79*K86</f>
        <v>248.30763711142396</v>
      </c>
      <c r="M86" s="861"/>
      <c r="N86" s="51"/>
    </row>
    <row r="87" spans="1:14" ht="15.75" thickBot="1">
      <c r="B87" s="824" t="s">
        <v>953</v>
      </c>
      <c r="C87" s="825"/>
      <c r="D87" s="825"/>
      <c r="E87" s="825"/>
      <c r="F87" s="825"/>
      <c r="G87" s="825"/>
      <c r="H87" s="825"/>
      <c r="I87" s="825"/>
      <c r="J87" s="825"/>
      <c r="K87" s="825"/>
      <c r="L87" s="825"/>
      <c r="M87" s="826"/>
      <c r="N87" s="52">
        <f>L84+L85+L86</f>
        <v>1489.8458226685436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6455.9985648970223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36899.719130031772</v>
      </c>
      <c r="L36" s="270"/>
      <c r="M36" s="336">
        <v>3.75</v>
      </c>
      <c r="N36" s="272">
        <f>K36/M36</f>
        <v>9839.9251013418052</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89.693081204802652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9929.6181825466083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134623.54047646764</v>
      </c>
      <c r="N48" s="272">
        <f>K48*M48</f>
        <v>134623.54047646764</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453905.70397315663</v>
      </c>
      <c r="N49" s="272">
        <f>K49*M49</f>
        <v>453905.70397315663</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423557.63142983028</v>
      </c>
      <c r="N50" s="272">
        <f>K50*M50</f>
        <v>12706.728942894908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601235.97339251928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8969.3081204802656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620134.89969554613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124026.97993910924</v>
      </c>
      <c r="M84" s="859"/>
      <c r="N84" s="51"/>
    </row>
    <row r="85" spans="1:14">
      <c r="B85" s="89" t="s">
        <v>973</v>
      </c>
      <c r="C85" s="90"/>
      <c r="D85" s="90"/>
      <c r="E85" s="90"/>
      <c r="F85" s="90"/>
      <c r="G85" s="90"/>
      <c r="H85" s="90"/>
      <c r="I85" s="87"/>
      <c r="J85" s="88"/>
      <c r="K85" s="304">
        <v>0.05</v>
      </c>
      <c r="L85" s="858">
        <f>N79*K85</f>
        <v>31006.74498477731</v>
      </c>
      <c r="M85" s="859"/>
      <c r="N85" s="51"/>
    </row>
    <row r="86" spans="1:14" ht="15.75" thickBot="1">
      <c r="B86" s="91" t="s">
        <v>974</v>
      </c>
      <c r="C86" s="92"/>
      <c r="D86" s="92"/>
      <c r="E86" s="92"/>
      <c r="F86" s="92"/>
      <c r="G86" s="92"/>
      <c r="H86" s="92"/>
      <c r="I86" s="93"/>
      <c r="J86" s="94"/>
      <c r="K86" s="305">
        <v>0.05</v>
      </c>
      <c r="L86" s="860">
        <f>N79*K86</f>
        <v>31006.74498477731</v>
      </c>
      <c r="M86" s="861"/>
      <c r="N86" s="51"/>
    </row>
    <row r="87" spans="1:14" ht="15.75" thickBot="1">
      <c r="B87" s="824" t="s">
        <v>953</v>
      </c>
      <c r="C87" s="825"/>
      <c r="D87" s="825"/>
      <c r="E87" s="825"/>
      <c r="F87" s="825"/>
      <c r="G87" s="825"/>
      <c r="H87" s="825"/>
      <c r="I87" s="825"/>
      <c r="J87" s="825"/>
      <c r="K87" s="825"/>
      <c r="L87" s="825"/>
      <c r="M87" s="826"/>
      <c r="N87" s="52">
        <f>L84+L85+L86</f>
        <v>186040.46990866383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806175.3696042099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8.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36899.719130031772</v>
      </c>
      <c r="L36" s="270"/>
      <c r="M36" s="336">
        <v>3.75</v>
      </c>
      <c r="N36" s="272">
        <f>K36/M36</f>
        <v>9839.9251013418052</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89.693081204802652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9929.6181825466083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134623.54047646764</v>
      </c>
      <c r="N48" s="272">
        <f>K48*M48</f>
        <v>134623.54047646764</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460046.78114455822</v>
      </c>
      <c r="N49" s="272">
        <f>K49*M49</f>
        <v>460046.78114455822</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423557.63142983028</v>
      </c>
      <c r="N50" s="272">
        <f>K50*M50</f>
        <v>12706.728942894908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607377.05056392087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8969.3081204802656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626275.97686694772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125255.19537338955</v>
      </c>
      <c r="M84" s="859"/>
      <c r="N84" s="51"/>
    </row>
    <row r="85" spans="1:14">
      <c r="B85" s="89" t="s">
        <v>973</v>
      </c>
      <c r="C85" s="90"/>
      <c r="D85" s="90"/>
      <c r="E85" s="90"/>
      <c r="F85" s="90"/>
      <c r="G85" s="90"/>
      <c r="H85" s="90"/>
      <c r="I85" s="87"/>
      <c r="J85" s="88"/>
      <c r="K85" s="304">
        <v>0.05</v>
      </c>
      <c r="L85" s="858">
        <f>N79*K85</f>
        <v>31313.798843347387</v>
      </c>
      <c r="M85" s="859"/>
      <c r="N85" s="51"/>
    </row>
    <row r="86" spans="1:14" ht="15.75" thickBot="1">
      <c r="B86" s="91" t="s">
        <v>974</v>
      </c>
      <c r="C86" s="92"/>
      <c r="D86" s="92"/>
      <c r="E86" s="92"/>
      <c r="F86" s="92"/>
      <c r="G86" s="92"/>
      <c r="H86" s="92"/>
      <c r="I86" s="93"/>
      <c r="J86" s="94"/>
      <c r="K86" s="305">
        <v>0.05</v>
      </c>
      <c r="L86" s="860">
        <f>N79*K86</f>
        <v>31313.798843347387</v>
      </c>
      <c r="M86" s="861"/>
      <c r="N86" s="51"/>
    </row>
    <row r="87" spans="1:14" ht="15.75" thickBot="1">
      <c r="B87" s="824" t="s">
        <v>953</v>
      </c>
      <c r="C87" s="825"/>
      <c r="D87" s="825"/>
      <c r="E87" s="825"/>
      <c r="F87" s="825"/>
      <c r="G87" s="825"/>
      <c r="H87" s="825"/>
      <c r="I87" s="825"/>
      <c r="J87" s="825"/>
      <c r="K87" s="825"/>
      <c r="L87" s="825"/>
      <c r="M87" s="826"/>
      <c r="N87" s="52">
        <f>L84+L85+L86</f>
        <v>187882.79306008431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814158.76992703206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36899.719130031772</v>
      </c>
      <c r="L36" s="270"/>
      <c r="M36" s="336">
        <v>3</v>
      </c>
      <c r="N36" s="272">
        <f>K36/M36</f>
        <v>12299.906376677258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45.109166666666674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12345.015543343925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314121.59444509121</v>
      </c>
      <c r="N48" s="272">
        <f>K48*M48</f>
        <v>314121.59444509121</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423557.63142983028</v>
      </c>
      <c r="N49" s="272">
        <f>K49*M49</f>
        <v>25413.457885789816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339535.05233088101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4510.916666666667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356390.9845408916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71278.196908178317</v>
      </c>
      <c r="M84" s="859"/>
      <c r="N84" s="51"/>
    </row>
    <row r="85" spans="1:14">
      <c r="B85" s="89" t="s">
        <v>973</v>
      </c>
      <c r="C85" s="90"/>
      <c r="D85" s="90"/>
      <c r="E85" s="90"/>
      <c r="F85" s="90"/>
      <c r="G85" s="90"/>
      <c r="H85" s="90"/>
      <c r="I85" s="87"/>
      <c r="J85" s="88"/>
      <c r="K85" s="304">
        <v>0.05</v>
      </c>
      <c r="L85" s="858">
        <f>N79*K85</f>
        <v>17819.549227044579</v>
      </c>
      <c r="M85" s="859"/>
      <c r="N85" s="51"/>
    </row>
    <row r="86" spans="1:14" ht="15.75" thickBot="1">
      <c r="B86" s="91" t="s">
        <v>974</v>
      </c>
      <c r="C86" s="92"/>
      <c r="D86" s="92"/>
      <c r="E86" s="92"/>
      <c r="F86" s="92"/>
      <c r="G86" s="92"/>
      <c r="H86" s="92"/>
      <c r="I86" s="93"/>
      <c r="J86" s="94"/>
      <c r="K86" s="305">
        <v>0.05</v>
      </c>
      <c r="L86" s="860">
        <f>N79*K86</f>
        <v>17819.549227044579</v>
      </c>
      <c r="M86" s="861"/>
      <c r="N86" s="51"/>
    </row>
    <row r="87" spans="1:14" ht="15.75" thickBot="1">
      <c r="B87" s="824" t="s">
        <v>953</v>
      </c>
      <c r="C87" s="825"/>
      <c r="D87" s="825"/>
      <c r="E87" s="825"/>
      <c r="F87" s="825"/>
      <c r="G87" s="825"/>
      <c r="H87" s="825"/>
      <c r="I87" s="825"/>
      <c r="J87" s="825"/>
      <c r="K87" s="825"/>
      <c r="L87" s="825"/>
      <c r="M87" s="826"/>
      <c r="N87" s="52">
        <f>L84+L85+L86</f>
        <v>106917.29536226748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463308.27990315907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135</v>
      </c>
      <c r="B36" s="837" t="str">
        <f>VLOOKUP(A36,EQUIPOS!A6:D154,3,FALSE)</f>
        <v>Camión 350</v>
      </c>
      <c r="C36" s="838"/>
      <c r="D36" s="838"/>
      <c r="E36" s="838"/>
      <c r="F36" s="838"/>
      <c r="G36" s="838"/>
      <c r="H36" s="839"/>
      <c r="I36" s="267"/>
      <c r="J36" s="268"/>
      <c r="K36" s="269">
        <f>VLOOKUP(A36,EQUIPOS!A6:D163,4,FALSE)</f>
        <v>40855.966584087131</v>
      </c>
      <c r="L36" s="270"/>
      <c r="M36" s="336">
        <v>6.25</v>
      </c>
      <c r="N36" s="272">
        <f>K36/M36</f>
        <v>6536.9546534539413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323.210243614408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6860.1648970683491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123404.91210342865</v>
      </c>
      <c r="N48" s="272">
        <f>K48*M48</f>
        <v>30851.228025857163</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218661.23504796973</v>
      </c>
      <c r="N49" s="272">
        <f>K49*M49</f>
        <v>52944.608970452718</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83795.836996309881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6464.2048722881591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97120.206765666386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19424.041353133278</v>
      </c>
      <c r="M84" s="859"/>
      <c r="N84" s="51"/>
    </row>
    <row r="85" spans="1:14">
      <c r="B85" s="89" t="s">
        <v>973</v>
      </c>
      <c r="C85" s="90"/>
      <c r="D85" s="90"/>
      <c r="E85" s="90"/>
      <c r="F85" s="90"/>
      <c r="G85" s="90"/>
      <c r="H85" s="90"/>
      <c r="I85" s="87"/>
      <c r="J85" s="88"/>
      <c r="K85" s="304">
        <v>0.05</v>
      </c>
      <c r="L85" s="858">
        <f>N79*K85</f>
        <v>4856.0103382833195</v>
      </c>
      <c r="M85" s="859"/>
      <c r="N85" s="51"/>
    </row>
    <row r="86" spans="1:14" ht="15.75" thickBot="1">
      <c r="B86" s="91" t="s">
        <v>974</v>
      </c>
      <c r="C86" s="92"/>
      <c r="D86" s="92"/>
      <c r="E86" s="92"/>
      <c r="F86" s="92"/>
      <c r="G86" s="92"/>
      <c r="H86" s="92"/>
      <c r="I86" s="93"/>
      <c r="J86" s="94"/>
      <c r="K86" s="305">
        <v>0.05</v>
      </c>
      <c r="L86" s="860">
        <f>N79*K86</f>
        <v>4856.0103382833195</v>
      </c>
      <c r="M86" s="861"/>
      <c r="N86" s="51"/>
    </row>
    <row r="87" spans="1:14" ht="15.75" thickBot="1">
      <c r="B87" s="824" t="s">
        <v>953</v>
      </c>
      <c r="C87" s="825"/>
      <c r="D87" s="825"/>
      <c r="E87" s="825"/>
      <c r="F87" s="825"/>
      <c r="G87" s="825"/>
      <c r="H87" s="825"/>
      <c r="I87" s="825"/>
      <c r="J87" s="825"/>
      <c r="K87" s="825"/>
      <c r="L87" s="825"/>
      <c r="M87" s="826"/>
      <c r="N87" s="52">
        <f>L84+L85+L86</f>
        <v>29136.062029699915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126256.2687953663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36.087333333333333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80812.694995217971</v>
      </c>
      <c r="N48" s="272">
        <f>K48*M48</f>
        <v>80812.694995217971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80812.694995217971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3608.7333333333331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84457.515661884638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16891.503132376929</v>
      </c>
      <c r="M84" s="859"/>
      <c r="N84" s="51"/>
    </row>
    <row r="85" spans="1:14">
      <c r="B85" s="89" t="s">
        <v>973</v>
      </c>
      <c r="C85" s="90"/>
      <c r="D85" s="90"/>
      <c r="E85" s="90"/>
      <c r="F85" s="90"/>
      <c r="G85" s="90"/>
      <c r="H85" s="90"/>
      <c r="I85" s="87"/>
      <c r="J85" s="88"/>
      <c r="K85" s="304">
        <v>0.05</v>
      </c>
      <c r="L85" s="858">
        <f>N79*K85</f>
        <v>4222.8757830942322</v>
      </c>
      <c r="M85" s="859"/>
      <c r="N85" s="51"/>
    </row>
    <row r="86" spans="1:14" ht="15.75" thickBot="1">
      <c r="B86" s="91" t="s">
        <v>974</v>
      </c>
      <c r="C86" s="92"/>
      <c r="D86" s="92"/>
      <c r="E86" s="92"/>
      <c r="F86" s="92"/>
      <c r="G86" s="92"/>
      <c r="H86" s="92"/>
      <c r="I86" s="93"/>
      <c r="J86" s="94"/>
      <c r="K86" s="305">
        <v>0.05</v>
      </c>
      <c r="L86" s="860">
        <f>N79*K86</f>
        <v>4222.8757830942322</v>
      </c>
      <c r="M86" s="861"/>
      <c r="N86" s="51"/>
    </row>
    <row r="87" spans="1:14" ht="15.75" thickBot="1">
      <c r="B87" s="824" t="s">
        <v>953</v>
      </c>
      <c r="C87" s="825"/>
      <c r="D87" s="825"/>
      <c r="E87" s="825"/>
      <c r="F87" s="825"/>
      <c r="G87" s="825"/>
      <c r="H87" s="825"/>
      <c r="I87" s="825"/>
      <c r="J87" s="825"/>
      <c r="K87" s="825"/>
      <c r="L87" s="825"/>
      <c r="M87" s="826"/>
      <c r="N87" s="52">
        <f>L84+L85+L86</f>
        <v>25337.254698565397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109794.77036045003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37.331724137931033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59900.263898449586</v>
      </c>
      <c r="N48" s="272">
        <f>K48*M48</f>
        <v>59900.263898449586</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59900.263898449586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3733.1724137931033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63670.768036380621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12734.153607276125</v>
      </c>
      <c r="M84" s="859"/>
      <c r="N84" s="51"/>
    </row>
    <row r="85" spans="1:14">
      <c r="B85" s="89" t="s">
        <v>973</v>
      </c>
      <c r="C85" s="90"/>
      <c r="D85" s="90"/>
      <c r="E85" s="90"/>
      <c r="F85" s="90"/>
      <c r="G85" s="90"/>
      <c r="H85" s="90"/>
      <c r="I85" s="87"/>
      <c r="J85" s="88"/>
      <c r="K85" s="304">
        <v>0.05</v>
      </c>
      <c r="L85" s="858">
        <f>N79*K85</f>
        <v>3183.5384018190312</v>
      </c>
      <c r="M85" s="859"/>
      <c r="N85" s="51"/>
    </row>
    <row r="86" spans="1:14" ht="15.75" thickBot="1">
      <c r="B86" s="91" t="s">
        <v>974</v>
      </c>
      <c r="C86" s="92"/>
      <c r="D86" s="92"/>
      <c r="E86" s="92"/>
      <c r="F86" s="92"/>
      <c r="G86" s="92"/>
      <c r="H86" s="92"/>
      <c r="I86" s="93"/>
      <c r="J86" s="94"/>
      <c r="K86" s="305">
        <v>0.05</v>
      </c>
      <c r="L86" s="860">
        <f>N79*K86</f>
        <v>3183.5384018190312</v>
      </c>
      <c r="M86" s="861"/>
      <c r="N86" s="51"/>
    </row>
    <row r="87" spans="1:14" ht="15.75" thickBot="1">
      <c r="B87" s="824" t="s">
        <v>953</v>
      </c>
      <c r="C87" s="825"/>
      <c r="D87" s="825"/>
      <c r="E87" s="825"/>
      <c r="F87" s="825"/>
      <c r="G87" s="825"/>
      <c r="H87" s="825"/>
      <c r="I87" s="825"/>
      <c r="J87" s="825"/>
      <c r="K87" s="825"/>
      <c r="L87" s="825"/>
      <c r="M87" s="826"/>
      <c r="N87" s="52">
        <f>L84+L85+L86</f>
        <v>19101.230410914188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82771.998447294813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37.331724137931033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32119.118789602744</v>
      </c>
      <c r="N48" s="272">
        <f>K48*M48</f>
        <v>32119.118789602744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32119.118789602744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3733.1724137931033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35889.622927533776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7177.9245855067556</v>
      </c>
      <c r="M84" s="859"/>
      <c r="N84" s="51"/>
    </row>
    <row r="85" spans="1:14">
      <c r="B85" s="89" t="s">
        <v>973</v>
      </c>
      <c r="C85" s="90"/>
      <c r="D85" s="90"/>
      <c r="E85" s="90"/>
      <c r="F85" s="90"/>
      <c r="G85" s="90"/>
      <c r="H85" s="90"/>
      <c r="I85" s="87"/>
      <c r="J85" s="88"/>
      <c r="K85" s="304">
        <v>0.05</v>
      </c>
      <c r="L85" s="858">
        <f>N79*K85</f>
        <v>1794.4811463766889</v>
      </c>
      <c r="M85" s="859"/>
      <c r="N85" s="51"/>
    </row>
    <row r="86" spans="1:14" ht="15.75" thickBot="1">
      <c r="B86" s="91" t="s">
        <v>974</v>
      </c>
      <c r="C86" s="92"/>
      <c r="D86" s="92"/>
      <c r="E86" s="92"/>
      <c r="F86" s="92"/>
      <c r="G86" s="92"/>
      <c r="H86" s="92"/>
      <c r="I86" s="93"/>
      <c r="J86" s="94"/>
      <c r="K86" s="305">
        <v>0.05</v>
      </c>
      <c r="L86" s="860">
        <f>N79*K86</f>
        <v>1794.4811463766889</v>
      </c>
      <c r="M86" s="861"/>
      <c r="N86" s="51"/>
    </row>
    <row r="87" spans="1:14" ht="15.75" thickBot="1">
      <c r="B87" s="824" t="s">
        <v>953</v>
      </c>
      <c r="C87" s="825"/>
      <c r="D87" s="825"/>
      <c r="E87" s="825"/>
      <c r="F87" s="825"/>
      <c r="G87" s="825"/>
      <c r="H87" s="825"/>
      <c r="I87" s="825"/>
      <c r="J87" s="825"/>
      <c r="K87" s="825"/>
      <c r="L87" s="825"/>
      <c r="M87" s="826"/>
      <c r="N87" s="52">
        <f>L84+L85+L86</f>
        <v>10766.886878260133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46656.50980579391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7931.6971418345283</v>
      </c>
      <c r="L36" s="270"/>
      <c r="M36" s="336">
        <v>1.25</v>
      </c>
      <c r="N36" s="272">
        <f>K36/M36</f>
        <v>6345.3577134676225</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N77*M41</f>
        <v>538.15848722881594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6883.5162006964383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20508.953376451242</v>
      </c>
      <c r="N48" s="272">
        <f>K48*M48</f>
        <v>196885.95241393193</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417455.81945773441</v>
      </c>
      <c r="N49" s="272">
        <f>K49*M49</f>
        <v>50094.698334928129</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33060.220508249244</v>
      </c>
      <c r="N50" s="272">
        <f>K50*M50</f>
        <v>16530.110254124622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263510.76100298471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26907.924361440797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297302.201565122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59460.440313024403</v>
      </c>
      <c r="M84" s="859"/>
      <c r="N84" s="51"/>
    </row>
    <row r="85" spans="1:14">
      <c r="B85" s="89" t="s">
        <v>973</v>
      </c>
      <c r="C85" s="90"/>
      <c r="D85" s="90"/>
      <c r="E85" s="90"/>
      <c r="F85" s="90"/>
      <c r="G85" s="90"/>
      <c r="H85" s="90"/>
      <c r="I85" s="87"/>
      <c r="J85" s="88"/>
      <c r="K85" s="304">
        <v>0.05</v>
      </c>
      <c r="L85" s="858">
        <f>N79*K85</f>
        <v>14865.110078256101</v>
      </c>
      <c r="M85" s="859"/>
      <c r="N85" s="51"/>
    </row>
    <row r="86" spans="1:14" ht="15.75" thickBot="1">
      <c r="B86" s="91" t="s">
        <v>974</v>
      </c>
      <c r="C86" s="92"/>
      <c r="D86" s="92"/>
      <c r="E86" s="92"/>
      <c r="F86" s="92"/>
      <c r="G86" s="92"/>
      <c r="H86" s="92"/>
      <c r="I86" s="93"/>
      <c r="J86" s="94"/>
      <c r="K86" s="305">
        <v>0.05</v>
      </c>
      <c r="L86" s="860">
        <f>N79*K86</f>
        <v>14865.110078256101</v>
      </c>
      <c r="M86" s="861"/>
      <c r="N86" s="51"/>
    </row>
    <row r="87" spans="1:14" ht="15.75" thickBot="1">
      <c r="B87" s="824" t="s">
        <v>953</v>
      </c>
      <c r="C87" s="825"/>
      <c r="D87" s="825"/>
      <c r="E87" s="825"/>
      <c r="F87" s="825"/>
      <c r="G87" s="825"/>
      <c r="H87" s="825"/>
      <c r="I87" s="825"/>
      <c r="J87" s="825"/>
      <c r="K87" s="825"/>
      <c r="L87" s="825"/>
      <c r="M87" s="826"/>
      <c r="N87" s="52">
        <f>L84+L85+L86</f>
        <v>89190.660469536597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386492.86203465861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7.7329999999999997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11218.62837303897</v>
      </c>
      <c r="N48" s="272">
        <f>K48*M48</f>
        <v>11218.62837303897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11218.62837303897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773.3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11999.661373038969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2399.9322746077937</v>
      </c>
      <c r="M84" s="859"/>
      <c r="N84" s="51"/>
    </row>
    <row r="85" spans="1:14">
      <c r="B85" s="89" t="s">
        <v>973</v>
      </c>
      <c r="C85" s="90"/>
      <c r="D85" s="90"/>
      <c r="E85" s="90"/>
      <c r="F85" s="90"/>
      <c r="G85" s="90"/>
      <c r="H85" s="90"/>
      <c r="I85" s="87"/>
      <c r="J85" s="88"/>
      <c r="K85" s="304">
        <v>0.05</v>
      </c>
      <c r="L85" s="858">
        <f>N79*K85</f>
        <v>599.98306865194843</v>
      </c>
      <c r="M85" s="859"/>
      <c r="N85" s="51"/>
    </row>
    <row r="86" spans="1:14" ht="15.75" thickBot="1">
      <c r="B86" s="91" t="s">
        <v>974</v>
      </c>
      <c r="C86" s="92"/>
      <c r="D86" s="92"/>
      <c r="E86" s="92"/>
      <c r="F86" s="92"/>
      <c r="G86" s="92"/>
      <c r="H86" s="92"/>
      <c r="I86" s="93"/>
      <c r="J86" s="94"/>
      <c r="K86" s="305">
        <v>0.05</v>
      </c>
      <c r="L86" s="860">
        <f>N79*K86</f>
        <v>599.98306865194843</v>
      </c>
      <c r="M86" s="861"/>
      <c r="N86" s="51"/>
    </row>
    <row r="87" spans="1:14" ht="15.75" thickBot="1">
      <c r="B87" s="824" t="s">
        <v>953</v>
      </c>
      <c r="C87" s="825"/>
      <c r="D87" s="825"/>
      <c r="E87" s="825"/>
      <c r="F87" s="825"/>
      <c r="G87" s="825"/>
      <c r="H87" s="825"/>
      <c r="I87" s="825"/>
      <c r="J87" s="825"/>
      <c r="K87" s="825"/>
      <c r="L87" s="825"/>
      <c r="M87" s="826"/>
      <c r="N87" s="52">
        <f>L84+L85+L86</f>
        <v>3599.8984119116908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15599.559784950659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3"/>
      <c r="C1" s="925"/>
      <c r="D1" s="926"/>
      <c r="E1" s="926"/>
      <c r="F1" s="926"/>
      <c r="G1" s="926"/>
      <c r="H1" s="926"/>
      <c r="I1" s="926"/>
      <c r="J1" s="927"/>
      <c r="K1" s="928" t="s">
        <v>933</v>
      </c>
      <c r="L1" s="930" t="s">
        <v>2198</v>
      </c>
      <c r="M1" s="931"/>
      <c r="N1" s="932"/>
    </row>
    <row r="2" spans="2:14" ht="24.7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36899.719130031772</v>
      </c>
      <c r="L36" s="270"/>
      <c r="M36" s="336">
        <v>160</v>
      </c>
      <c r="N36" s="272">
        <f>K36/M36</f>
        <v>230.62324456269857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20.102155451800996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250.72540001449957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40197.764005238823</v>
      </c>
      <c r="N48" s="272">
        <f>K48*M48</f>
        <v>40197.764005238823</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423557.63142983028</v>
      </c>
      <c r="N49" s="272">
        <f>K49*M49</f>
        <v>12706.728942894908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52904.492948133731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2010.2155451800998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55165.433893328329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11033.086778665667</v>
      </c>
      <c r="M84" s="859"/>
      <c r="N84" s="51"/>
    </row>
    <row r="85" spans="1:14">
      <c r="B85" s="89" t="s">
        <v>973</v>
      </c>
      <c r="C85" s="90"/>
      <c r="D85" s="90"/>
      <c r="E85" s="90"/>
      <c r="F85" s="90"/>
      <c r="G85" s="90"/>
      <c r="H85" s="90"/>
      <c r="I85" s="87"/>
      <c r="J85" s="88"/>
      <c r="K85" s="304">
        <v>0.05</v>
      </c>
      <c r="L85" s="858">
        <f>N79*K85</f>
        <v>2758.2716946664168</v>
      </c>
      <c r="M85" s="859"/>
      <c r="N85" s="51"/>
    </row>
    <row r="86" spans="1:14" ht="15.75" thickBot="1">
      <c r="B86" s="91" t="s">
        <v>974</v>
      </c>
      <c r="C86" s="92"/>
      <c r="D86" s="92"/>
      <c r="E86" s="92"/>
      <c r="F86" s="92"/>
      <c r="G86" s="92"/>
      <c r="H86" s="92"/>
      <c r="I86" s="93"/>
      <c r="J86" s="94"/>
      <c r="K86" s="305">
        <v>0.05</v>
      </c>
      <c r="L86" s="860">
        <f>N79*K86</f>
        <v>2758.2716946664168</v>
      </c>
      <c r="M86" s="861"/>
      <c r="N86" s="51"/>
    </row>
    <row r="87" spans="1:14" ht="15.75" thickBot="1">
      <c r="B87" s="824" t="s">
        <v>953</v>
      </c>
      <c r="C87" s="825"/>
      <c r="D87" s="825"/>
      <c r="E87" s="825"/>
      <c r="F87" s="825"/>
      <c r="G87" s="825"/>
      <c r="H87" s="825"/>
      <c r="I87" s="825"/>
      <c r="J87" s="825"/>
      <c r="K87" s="825"/>
      <c r="L87" s="825"/>
      <c r="M87" s="826"/>
      <c r="N87" s="52">
        <f>L84+L85+L86</f>
        <v>16549.630167998501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71715.064061326833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72.174666666666667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7094.2920484579763</v>
      </c>
      <c r="N48" s="272">
        <f>K48*M48</f>
        <v>283.77168193831903</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22268.977320482354</v>
      </c>
      <c r="N49" s="272">
        <f>K49*M49</f>
        <v>8907.5909281929416</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597.02982137259244</v>
      </c>
      <c r="N50" s="272">
        <f>K50*M50</f>
        <v>1791.0894641177774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10982.452074249039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721.74666666666667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11776.37340758237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2355.2746815164742</v>
      </c>
      <c r="M84" s="859"/>
      <c r="N84" s="51"/>
    </row>
    <row r="85" spans="1:14">
      <c r="B85" s="89" t="s">
        <v>973</v>
      </c>
      <c r="C85" s="90"/>
      <c r="D85" s="90"/>
      <c r="E85" s="90"/>
      <c r="F85" s="90"/>
      <c r="G85" s="90"/>
      <c r="H85" s="90"/>
      <c r="I85" s="87"/>
      <c r="J85" s="88"/>
      <c r="K85" s="304">
        <v>0.05</v>
      </c>
      <c r="L85" s="858">
        <f>N79*K85</f>
        <v>588.81867037911854</v>
      </c>
      <c r="M85" s="859"/>
      <c r="N85" s="51"/>
    </row>
    <row r="86" spans="1:14" ht="15.75" thickBot="1">
      <c r="B86" s="91" t="s">
        <v>974</v>
      </c>
      <c r="C86" s="92"/>
      <c r="D86" s="92"/>
      <c r="E86" s="92"/>
      <c r="F86" s="92"/>
      <c r="G86" s="92"/>
      <c r="H86" s="92"/>
      <c r="I86" s="93"/>
      <c r="J86" s="94"/>
      <c r="K86" s="305">
        <v>0.05</v>
      </c>
      <c r="L86" s="860">
        <f>N79*K86</f>
        <v>588.81867037911854</v>
      </c>
      <c r="M86" s="861"/>
      <c r="N86" s="51"/>
    </row>
    <row r="87" spans="1:14" ht="15.75" thickBot="1">
      <c r="B87" s="824" t="s">
        <v>953</v>
      </c>
      <c r="C87" s="825"/>
      <c r="D87" s="825"/>
      <c r="E87" s="825"/>
      <c r="F87" s="825"/>
      <c r="G87" s="825"/>
      <c r="H87" s="825"/>
      <c r="I87" s="825"/>
      <c r="J87" s="825"/>
      <c r="K87" s="825"/>
      <c r="L87" s="825"/>
      <c r="M87" s="826"/>
      <c r="N87" s="52">
        <f>L84+L85+L86</f>
        <v>3532.912022274711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15309.285429857082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72.174666666666667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41685.605277227303</v>
      </c>
      <c r="N48" s="272">
        <f>K48*M48</f>
        <v>16674.242110890922</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597.02982137259244</v>
      </c>
      <c r="N49" s="272">
        <f>K49*M49</f>
        <v>1791.0894641177774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18465.331575008699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721.74666666666667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19259.25290834203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3851.8505816684064</v>
      </c>
      <c r="M84" s="859"/>
      <c r="N84" s="51"/>
    </row>
    <row r="85" spans="1:14">
      <c r="B85" s="89" t="s">
        <v>973</v>
      </c>
      <c r="C85" s="90"/>
      <c r="D85" s="90"/>
      <c r="E85" s="90"/>
      <c r="F85" s="90"/>
      <c r="G85" s="90"/>
      <c r="H85" s="90"/>
      <c r="I85" s="87"/>
      <c r="J85" s="88"/>
      <c r="K85" s="304">
        <v>0.05</v>
      </c>
      <c r="L85" s="858">
        <f>N79*K85</f>
        <v>962.96264541710161</v>
      </c>
      <c r="M85" s="859"/>
      <c r="N85" s="51"/>
    </row>
    <row r="86" spans="1:14" ht="15.75" thickBot="1">
      <c r="B86" s="91" t="s">
        <v>974</v>
      </c>
      <c r="C86" s="92"/>
      <c r="D86" s="92"/>
      <c r="E86" s="92"/>
      <c r="F86" s="92"/>
      <c r="G86" s="92"/>
      <c r="H86" s="92"/>
      <c r="I86" s="93"/>
      <c r="J86" s="94"/>
      <c r="K86" s="305">
        <v>0.05</v>
      </c>
      <c r="L86" s="860">
        <f>N79*K86</f>
        <v>962.96264541710161</v>
      </c>
      <c r="M86" s="861"/>
      <c r="N86" s="51"/>
    </row>
    <row r="87" spans="1:14" ht="15.75" thickBot="1">
      <c r="B87" s="824" t="s">
        <v>953</v>
      </c>
      <c r="C87" s="825"/>
      <c r="D87" s="825"/>
      <c r="E87" s="825"/>
      <c r="F87" s="825"/>
      <c r="G87" s="825"/>
      <c r="H87" s="825"/>
      <c r="I87" s="825"/>
      <c r="J87" s="825"/>
      <c r="K87" s="825"/>
      <c r="L87" s="825"/>
      <c r="M87" s="826"/>
      <c r="N87" s="52">
        <f>L84+L85+L86</f>
        <v>5777.7758725026088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25037.028780844637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286.59765815254394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7094.2920484579763</v>
      </c>
      <c r="N48" s="272">
        <f>K48*M48</f>
        <v>567.54336387663807</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22268.977320482354</v>
      </c>
      <c r="N49" s="272">
        <f>K49*M49</f>
        <v>8907.5909281929416</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597.02982137259244</v>
      </c>
      <c r="N50" s="272">
        <f>K50*M50</f>
        <v>1791.0894641177774</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14578.79725771731</v>
      </c>
      <c r="N51" s="272">
        <f>K51*M51</f>
        <v>21868.195886575966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33134.419642763321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2865.9765815254395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36286.993882441311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7257.3987764882622</v>
      </c>
      <c r="M84" s="859"/>
      <c r="N84" s="51"/>
    </row>
    <row r="85" spans="1:14">
      <c r="B85" s="89" t="s">
        <v>973</v>
      </c>
      <c r="C85" s="90"/>
      <c r="D85" s="90"/>
      <c r="E85" s="90"/>
      <c r="F85" s="90"/>
      <c r="G85" s="90"/>
      <c r="H85" s="90"/>
      <c r="I85" s="87"/>
      <c r="J85" s="88"/>
      <c r="K85" s="304">
        <v>0.05</v>
      </c>
      <c r="L85" s="858">
        <f>N79*K85</f>
        <v>1814.3496941220656</v>
      </c>
      <c r="M85" s="859"/>
      <c r="N85" s="51"/>
    </row>
    <row r="86" spans="1:14" ht="15.75" thickBot="1">
      <c r="B86" s="91" t="s">
        <v>974</v>
      </c>
      <c r="C86" s="92"/>
      <c r="D86" s="92"/>
      <c r="E86" s="92"/>
      <c r="F86" s="92"/>
      <c r="G86" s="92"/>
      <c r="H86" s="92"/>
      <c r="I86" s="93"/>
      <c r="J86" s="94"/>
      <c r="K86" s="305">
        <v>0.05</v>
      </c>
      <c r="L86" s="860">
        <f>N79*K86</f>
        <v>1814.3496941220656</v>
      </c>
      <c r="M86" s="861"/>
      <c r="N86" s="51"/>
    </row>
    <row r="87" spans="1:14" ht="15.75" thickBot="1">
      <c r="B87" s="824" t="s">
        <v>953</v>
      </c>
      <c r="C87" s="825"/>
      <c r="D87" s="825"/>
      <c r="E87" s="825"/>
      <c r="F87" s="825"/>
      <c r="G87" s="825"/>
      <c r="H87" s="825"/>
      <c r="I87" s="825"/>
      <c r="J87" s="825"/>
      <c r="K87" s="825"/>
      <c r="L87" s="825"/>
      <c r="M87" s="826"/>
      <c r="N87" s="52">
        <f>L84+L85+L86</f>
        <v>10886.098164732393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47173.092047173704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286.59765815254394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41685.605277227303</v>
      </c>
      <c r="N48" s="272">
        <f>K48*M48</f>
        <v>16674.242110890922</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597.02982137259244</v>
      </c>
      <c r="N49" s="272">
        <f>K49*M49</f>
        <v>1791.0894641177774</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14578.79725771731</v>
      </c>
      <c r="N50" s="272">
        <f>K50*M50</f>
        <v>21868.195886575966</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40333.527461584665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2865.9765815254395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43486.101701262654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8697.220340252532</v>
      </c>
      <c r="M84" s="859"/>
      <c r="N84" s="51"/>
    </row>
    <row r="85" spans="1:14">
      <c r="B85" s="89" t="s">
        <v>973</v>
      </c>
      <c r="C85" s="90"/>
      <c r="D85" s="90"/>
      <c r="E85" s="90"/>
      <c r="F85" s="90"/>
      <c r="G85" s="90"/>
      <c r="H85" s="90"/>
      <c r="I85" s="87"/>
      <c r="J85" s="88"/>
      <c r="K85" s="304">
        <v>0.05</v>
      </c>
      <c r="L85" s="858">
        <f>N79*K85</f>
        <v>2174.305085063133</v>
      </c>
      <c r="M85" s="859"/>
      <c r="N85" s="51"/>
    </row>
    <row r="86" spans="1:14" ht="15.75" thickBot="1">
      <c r="B86" s="91" t="s">
        <v>974</v>
      </c>
      <c r="C86" s="92"/>
      <c r="D86" s="92"/>
      <c r="E86" s="92"/>
      <c r="F86" s="92"/>
      <c r="G86" s="92"/>
      <c r="H86" s="92"/>
      <c r="I86" s="93"/>
      <c r="J86" s="94"/>
      <c r="K86" s="305">
        <v>0.05</v>
      </c>
      <c r="L86" s="860">
        <f>N79*K86</f>
        <v>2174.305085063133</v>
      </c>
      <c r="M86" s="861"/>
      <c r="N86" s="51"/>
    </row>
    <row r="87" spans="1:14" ht="15.75" thickBot="1">
      <c r="B87" s="824" t="s">
        <v>953</v>
      </c>
      <c r="C87" s="825"/>
      <c r="D87" s="825"/>
      <c r="E87" s="825"/>
      <c r="F87" s="825"/>
      <c r="G87" s="825"/>
      <c r="H87" s="825"/>
      <c r="I87" s="825"/>
      <c r="J87" s="825"/>
      <c r="K87" s="825"/>
      <c r="L87" s="825"/>
      <c r="M87" s="826"/>
      <c r="N87" s="52">
        <f>L84+L85+L86</f>
        <v>13045.830510378799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56531.932211641455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241</v>
      </c>
      <c r="B36" s="837" t="str">
        <f>VLOOKUP(A36,EQUIPOS!A6:D154,3,FALSE)</f>
        <v>Grúa (capacidad 15 ton)</v>
      </c>
      <c r="C36" s="838"/>
      <c r="D36" s="838"/>
      <c r="E36" s="838"/>
      <c r="F36" s="838"/>
      <c r="G36" s="838"/>
      <c r="H36" s="839"/>
      <c r="I36" s="267"/>
      <c r="J36" s="268"/>
      <c r="K36" s="269">
        <f>VLOOKUP(A36,EQUIPOS!A6:D163,4,FALSE)</f>
        <v>107960.13665927169</v>
      </c>
      <c r="L36" s="270"/>
      <c r="M36" s="336">
        <v>0.75</v>
      </c>
      <c r="N36" s="272">
        <f>K36/M36</f>
        <v>143946.84887902893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0.2</v>
      </c>
      <c r="N41" s="344">
        <f>N77*M41</f>
        <v>8969.3081204802675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152916.1569995092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17969.14622342823</v>
      </c>
      <c r="N48" s="272">
        <f>K48*M48</f>
        <v>17969.14622342823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17969.14622342823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44846.540602401335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215731.84382533876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43146.368765067753</v>
      </c>
      <c r="M84" s="859"/>
      <c r="N84" s="51"/>
    </row>
    <row r="85" spans="1:14">
      <c r="B85" s="89" t="s">
        <v>973</v>
      </c>
      <c r="C85" s="90"/>
      <c r="D85" s="90"/>
      <c r="E85" s="90"/>
      <c r="F85" s="90"/>
      <c r="G85" s="90"/>
      <c r="H85" s="90"/>
      <c r="I85" s="87"/>
      <c r="J85" s="88"/>
      <c r="K85" s="304">
        <v>0.05</v>
      </c>
      <c r="L85" s="858">
        <f>N79*K85</f>
        <v>10786.592191266938</v>
      </c>
      <c r="M85" s="859"/>
      <c r="N85" s="51"/>
    </row>
    <row r="86" spans="1:14" ht="15.75" thickBot="1">
      <c r="B86" s="91" t="s">
        <v>974</v>
      </c>
      <c r="C86" s="92"/>
      <c r="D86" s="92"/>
      <c r="E86" s="92"/>
      <c r="F86" s="92"/>
      <c r="G86" s="92"/>
      <c r="H86" s="92"/>
      <c r="I86" s="93"/>
      <c r="J86" s="94"/>
      <c r="K86" s="305">
        <v>0.05</v>
      </c>
      <c r="L86" s="860">
        <f>N79*K86</f>
        <v>10786.592191266938</v>
      </c>
      <c r="M86" s="861"/>
      <c r="N86" s="51"/>
    </row>
    <row r="87" spans="1:14" ht="15.75" thickBot="1">
      <c r="B87" s="824" t="s">
        <v>953</v>
      </c>
      <c r="C87" s="825"/>
      <c r="D87" s="825"/>
      <c r="E87" s="825"/>
      <c r="F87" s="825"/>
      <c r="G87" s="825"/>
      <c r="H87" s="825"/>
      <c r="I87" s="825"/>
      <c r="J87" s="825"/>
      <c r="K87" s="825"/>
      <c r="L87" s="825"/>
      <c r="M87" s="826"/>
      <c r="N87" s="52">
        <f>L84+L85+L86</f>
        <v>64719.553147601626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280451.39697294036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0.2</v>
      </c>
      <c r="N41" s="344">
        <f>N77*M41</f>
        <v>6726.9810903601992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17969.14622342823</v>
      </c>
      <c r="N48" s="272">
        <f>K48*M48</f>
        <v>17969.14622342823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17969.14622342823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33634.905451800994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58331.032765589422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11666.206553117885</v>
      </c>
      <c r="M84" s="859"/>
      <c r="N84" s="51"/>
    </row>
    <row r="85" spans="1:14">
      <c r="B85" s="89" t="s">
        <v>973</v>
      </c>
      <c r="C85" s="90"/>
      <c r="D85" s="90"/>
      <c r="E85" s="90"/>
      <c r="F85" s="90"/>
      <c r="G85" s="90"/>
      <c r="H85" s="90"/>
      <c r="I85" s="87"/>
      <c r="J85" s="88"/>
      <c r="K85" s="304">
        <v>0.05</v>
      </c>
      <c r="L85" s="858">
        <f>N79*K85</f>
        <v>2916.5516382794713</v>
      </c>
      <c r="M85" s="859"/>
      <c r="N85" s="51"/>
    </row>
    <row r="86" spans="1:14" ht="15.75" thickBot="1">
      <c r="B86" s="91" t="s">
        <v>974</v>
      </c>
      <c r="C86" s="92"/>
      <c r="D86" s="92"/>
      <c r="E86" s="92"/>
      <c r="F86" s="92"/>
      <c r="G86" s="92"/>
      <c r="H86" s="92"/>
      <c r="I86" s="93"/>
      <c r="J86" s="94"/>
      <c r="K86" s="305">
        <v>0.05</v>
      </c>
      <c r="L86" s="860">
        <f>N79*K86</f>
        <v>2916.5516382794713</v>
      </c>
      <c r="M86" s="861"/>
      <c r="N86" s="51"/>
    </row>
    <row r="87" spans="1:14" ht="15.75" thickBot="1">
      <c r="B87" s="824" t="s">
        <v>953</v>
      </c>
      <c r="C87" s="825"/>
      <c r="D87" s="825"/>
      <c r="E87" s="825"/>
      <c r="F87" s="825"/>
      <c r="G87" s="825"/>
      <c r="H87" s="825"/>
      <c r="I87" s="825"/>
      <c r="J87" s="825"/>
      <c r="K87" s="825"/>
      <c r="L87" s="825"/>
      <c r="M87" s="826"/>
      <c r="N87" s="52">
        <f>L84+L85+L86</f>
        <v>17499.309829676826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75830.342595266251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2686.8530451800998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17969.14622342823</v>
      </c>
      <c r="N48" s="272">
        <f>K48*M48</f>
        <v>17969.14622342823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17969.14622342823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17912.353634534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38568.352903142324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7713.6705806284654</v>
      </c>
      <c r="M84" s="859"/>
      <c r="N84" s="51"/>
    </row>
    <row r="85" spans="1:14">
      <c r="B85" s="89" t="s">
        <v>973</v>
      </c>
      <c r="C85" s="90"/>
      <c r="D85" s="90"/>
      <c r="E85" s="90"/>
      <c r="F85" s="90"/>
      <c r="G85" s="90"/>
      <c r="H85" s="90"/>
      <c r="I85" s="87"/>
      <c r="J85" s="88"/>
      <c r="K85" s="304">
        <v>0.05</v>
      </c>
      <c r="L85" s="858">
        <f>N79*K85</f>
        <v>1928.4176451571163</v>
      </c>
      <c r="M85" s="859"/>
      <c r="N85" s="51"/>
    </row>
    <row r="86" spans="1:14" ht="15.75" thickBot="1">
      <c r="B86" s="91" t="s">
        <v>974</v>
      </c>
      <c r="C86" s="92"/>
      <c r="D86" s="92"/>
      <c r="E86" s="92"/>
      <c r="F86" s="92"/>
      <c r="G86" s="92"/>
      <c r="H86" s="92"/>
      <c r="I86" s="93"/>
      <c r="J86" s="94"/>
      <c r="K86" s="305">
        <v>0.05</v>
      </c>
      <c r="L86" s="860">
        <f>N79*K86</f>
        <v>1928.4176451571163</v>
      </c>
      <c r="M86" s="861"/>
      <c r="N86" s="51"/>
    </row>
    <row r="87" spans="1:14" ht="15.75" thickBot="1">
      <c r="B87" s="824" t="s">
        <v>953</v>
      </c>
      <c r="C87" s="825"/>
      <c r="D87" s="825"/>
      <c r="E87" s="825"/>
      <c r="F87" s="825"/>
      <c r="G87" s="825"/>
      <c r="H87" s="825"/>
      <c r="I87" s="825"/>
      <c r="J87" s="825"/>
      <c r="K87" s="825"/>
      <c r="L87" s="825"/>
      <c r="M87" s="826"/>
      <c r="N87" s="52">
        <f>L84+L85+L86</f>
        <v>11570.505870942698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50138.85877408502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2015.1397838850748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17969.14622342823</v>
      </c>
      <c r="N48" s="272">
        <f>K48*M48</f>
        <v>17969.14622342823</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17969.14622342823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13434.265225900499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33418.551233213802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6683.7102466427605</v>
      </c>
      <c r="M84" s="859"/>
      <c r="N84" s="51"/>
    </row>
    <row r="85" spans="1:14">
      <c r="B85" s="89" t="s">
        <v>973</v>
      </c>
      <c r="C85" s="90"/>
      <c r="D85" s="90"/>
      <c r="E85" s="90"/>
      <c r="F85" s="90"/>
      <c r="G85" s="90"/>
      <c r="H85" s="90"/>
      <c r="I85" s="87"/>
      <c r="J85" s="88"/>
      <c r="K85" s="304">
        <v>0.05</v>
      </c>
      <c r="L85" s="858">
        <f>N79*K85</f>
        <v>1670.9275616606901</v>
      </c>
      <c r="M85" s="859"/>
      <c r="N85" s="51"/>
    </row>
    <row r="86" spans="1:14" ht="15.75" thickBot="1">
      <c r="B86" s="91" t="s">
        <v>974</v>
      </c>
      <c r="C86" s="92"/>
      <c r="D86" s="92"/>
      <c r="E86" s="92"/>
      <c r="F86" s="92"/>
      <c r="G86" s="92"/>
      <c r="H86" s="92"/>
      <c r="I86" s="93"/>
      <c r="J86" s="94"/>
      <c r="K86" s="305">
        <v>0.05</v>
      </c>
      <c r="L86" s="860">
        <f>N79*K86</f>
        <v>1670.9275616606901</v>
      </c>
      <c r="M86" s="861"/>
      <c r="N86" s="51"/>
    </row>
    <row r="87" spans="1:14" ht="15.75" thickBot="1">
      <c r="B87" s="824" t="s">
        <v>953</v>
      </c>
      <c r="C87" s="825"/>
      <c r="D87" s="825"/>
      <c r="E87" s="825"/>
      <c r="F87" s="825"/>
      <c r="G87" s="825"/>
      <c r="H87" s="825"/>
      <c r="I87" s="825"/>
      <c r="J87" s="825"/>
      <c r="K87" s="825"/>
      <c r="L87" s="825"/>
      <c r="M87" s="826"/>
      <c r="N87" s="52">
        <f>L84+L85+L86</f>
        <v>10025.565369964141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43444.116603177943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11305.850572033949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134623.54047646764</v>
      </c>
      <c r="N48" s="272">
        <f>K48*M48</f>
        <v>282709.43500058207</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17969.14622342823</v>
      </c>
      <c r="N49" s="272">
        <f>K49*M49</f>
        <v>17969.14622342823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300678.58122401033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75372.337146892998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387356.76894293725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77471.353788587454</v>
      </c>
      <c r="M84" s="859"/>
      <c r="N84" s="51"/>
    </row>
    <row r="85" spans="1:14">
      <c r="B85" s="89" t="s">
        <v>973</v>
      </c>
      <c r="C85" s="90"/>
      <c r="D85" s="90"/>
      <c r="E85" s="90"/>
      <c r="F85" s="90"/>
      <c r="G85" s="90"/>
      <c r="H85" s="90"/>
      <c r="I85" s="87"/>
      <c r="J85" s="88"/>
      <c r="K85" s="304">
        <v>0.05</v>
      </c>
      <c r="L85" s="858">
        <f>N79*K85</f>
        <v>19367.838447146863</v>
      </c>
      <c r="M85" s="859"/>
      <c r="N85" s="51"/>
    </row>
    <row r="86" spans="1:14" ht="15.75" thickBot="1">
      <c r="B86" s="91" t="s">
        <v>974</v>
      </c>
      <c r="C86" s="92"/>
      <c r="D86" s="92"/>
      <c r="E86" s="92"/>
      <c r="F86" s="92"/>
      <c r="G86" s="92"/>
      <c r="H86" s="92"/>
      <c r="I86" s="93"/>
      <c r="J86" s="94"/>
      <c r="K86" s="305">
        <v>0.05</v>
      </c>
      <c r="L86" s="860">
        <f>N79*K86</f>
        <v>19367.838447146863</v>
      </c>
      <c r="M86" s="861"/>
      <c r="N86" s="51"/>
    </row>
    <row r="87" spans="1:14" ht="15.75" thickBot="1">
      <c r="B87" s="824" t="s">
        <v>953</v>
      </c>
      <c r="C87" s="825"/>
      <c r="D87" s="825"/>
      <c r="E87" s="825"/>
      <c r="F87" s="825"/>
      <c r="G87" s="825"/>
      <c r="H87" s="825"/>
      <c r="I87" s="825"/>
      <c r="J87" s="825"/>
      <c r="K87" s="825"/>
      <c r="L87" s="825"/>
      <c r="M87" s="826"/>
      <c r="N87" s="52">
        <f>L84+L85+L86</f>
        <v>116207.03068288117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503563.79962581844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11305.850572033949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134623.54047646764</v>
      </c>
      <c r="N48" s="272">
        <f>K48*M48</f>
        <v>269247.08095293527</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17969.14622342823</v>
      </c>
      <c r="N49" s="272">
        <f>K49*M49</f>
        <v>17969.14622342823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287216.22717636352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75372.337146892998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373894.41489529051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74778.882979058108</v>
      </c>
      <c r="M84" s="859"/>
      <c r="N84" s="51"/>
    </row>
    <row r="85" spans="1:14">
      <c r="B85" s="89" t="s">
        <v>973</v>
      </c>
      <c r="C85" s="90"/>
      <c r="D85" s="90"/>
      <c r="E85" s="90"/>
      <c r="F85" s="90"/>
      <c r="G85" s="90"/>
      <c r="H85" s="90"/>
      <c r="I85" s="87"/>
      <c r="J85" s="88"/>
      <c r="K85" s="304">
        <v>0.05</v>
      </c>
      <c r="L85" s="858">
        <f>N79*K85</f>
        <v>18694.720744764527</v>
      </c>
      <c r="M85" s="859"/>
      <c r="N85" s="51"/>
    </row>
    <row r="86" spans="1:14" ht="15.75" thickBot="1">
      <c r="B86" s="91" t="s">
        <v>974</v>
      </c>
      <c r="C86" s="92"/>
      <c r="D86" s="92"/>
      <c r="E86" s="92"/>
      <c r="F86" s="92"/>
      <c r="G86" s="92"/>
      <c r="H86" s="92"/>
      <c r="I86" s="93"/>
      <c r="J86" s="94"/>
      <c r="K86" s="305">
        <v>0.05</v>
      </c>
      <c r="L86" s="860">
        <f>N79*K86</f>
        <v>18694.720744764527</v>
      </c>
      <c r="M86" s="861"/>
      <c r="N86" s="51"/>
    </row>
    <row r="87" spans="1:14" ht="15.75" thickBot="1">
      <c r="B87" s="824" t="s">
        <v>953</v>
      </c>
      <c r="C87" s="825"/>
      <c r="D87" s="825"/>
      <c r="E87" s="825"/>
      <c r="F87" s="825"/>
      <c r="G87" s="825"/>
      <c r="H87" s="825"/>
      <c r="I87" s="825"/>
      <c r="J87" s="825"/>
      <c r="K87" s="825"/>
      <c r="L87" s="825"/>
      <c r="M87" s="826"/>
      <c r="N87" s="52">
        <f>L84+L85+L86</f>
        <v>112168.32446858715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486062.73936387768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4720.6884844632978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134623.54047646764</v>
      </c>
      <c r="N48" s="272">
        <f>K48*M48</f>
        <v>176356.83802417261</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17969.14622342823</v>
      </c>
      <c r="N49" s="272">
        <f>K49*M49</f>
        <v>17969.14622342823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194325.98424760083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47206.884844632979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246253.55757669709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49250.711515339419</v>
      </c>
      <c r="M84" s="859"/>
      <c r="N84" s="51"/>
    </row>
    <row r="85" spans="1:14">
      <c r="B85" s="89" t="s">
        <v>973</v>
      </c>
      <c r="C85" s="90"/>
      <c r="D85" s="90"/>
      <c r="E85" s="90"/>
      <c r="F85" s="90"/>
      <c r="G85" s="90"/>
      <c r="H85" s="90"/>
      <c r="I85" s="87"/>
      <c r="J85" s="88"/>
      <c r="K85" s="304">
        <v>0.05</v>
      </c>
      <c r="L85" s="858">
        <f>N79*K85</f>
        <v>12312.677878834855</v>
      </c>
      <c r="M85" s="859"/>
      <c r="N85" s="51"/>
    </row>
    <row r="86" spans="1:14" ht="15.75" thickBot="1">
      <c r="B86" s="91" t="s">
        <v>974</v>
      </c>
      <c r="C86" s="92"/>
      <c r="D86" s="92"/>
      <c r="E86" s="92"/>
      <c r="F86" s="92"/>
      <c r="G86" s="92"/>
      <c r="H86" s="92"/>
      <c r="I86" s="93"/>
      <c r="J86" s="94"/>
      <c r="K86" s="305">
        <v>0.05</v>
      </c>
      <c r="L86" s="860">
        <f>N79*K86</f>
        <v>12312.677878834855</v>
      </c>
      <c r="M86" s="861"/>
      <c r="N86" s="51"/>
    </row>
    <row r="87" spans="1:14" ht="15.75" thickBot="1">
      <c r="B87" s="824" t="s">
        <v>953</v>
      </c>
      <c r="C87" s="825"/>
      <c r="D87" s="825"/>
      <c r="E87" s="825"/>
      <c r="F87" s="825"/>
      <c r="G87" s="825"/>
      <c r="H87" s="825"/>
      <c r="I87" s="825"/>
      <c r="J87" s="825"/>
      <c r="K87" s="825"/>
      <c r="L87" s="825"/>
      <c r="M87" s="826"/>
      <c r="N87" s="52">
        <f>L84+L85+L86</f>
        <v>73876.067273009132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320129.62484970619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3957.0477002118823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134623.54047646764</v>
      </c>
      <c r="N48" s="272">
        <f>K48*M48</f>
        <v>148085.89452411441</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17969.14622342823</v>
      </c>
      <c r="N49" s="272">
        <f>K49*M49</f>
        <v>17969.14622342823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166055.04074754263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39570.477002118823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209582.56544987333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41916.513089974673</v>
      </c>
      <c r="M84" s="859"/>
      <c r="N84" s="51"/>
    </row>
    <row r="85" spans="1:14">
      <c r="B85" s="89" t="s">
        <v>973</v>
      </c>
      <c r="C85" s="90"/>
      <c r="D85" s="90"/>
      <c r="E85" s="90"/>
      <c r="F85" s="90"/>
      <c r="G85" s="90"/>
      <c r="H85" s="90"/>
      <c r="I85" s="87"/>
      <c r="J85" s="88"/>
      <c r="K85" s="304">
        <v>0.05</v>
      </c>
      <c r="L85" s="858">
        <f>N79*K85</f>
        <v>10479.128272493668</v>
      </c>
      <c r="M85" s="859"/>
      <c r="N85" s="51"/>
    </row>
    <row r="86" spans="1:14" ht="15.75" thickBot="1">
      <c r="B86" s="91" t="s">
        <v>974</v>
      </c>
      <c r="C86" s="92"/>
      <c r="D86" s="92"/>
      <c r="E86" s="92"/>
      <c r="F86" s="92"/>
      <c r="G86" s="92"/>
      <c r="H86" s="92"/>
      <c r="I86" s="93"/>
      <c r="J86" s="94"/>
      <c r="K86" s="305">
        <v>0.05</v>
      </c>
      <c r="L86" s="860">
        <f>N79*K86</f>
        <v>10479.128272493668</v>
      </c>
      <c r="M86" s="861"/>
      <c r="N86" s="51"/>
    </row>
    <row r="87" spans="1:14" ht="15.75" thickBot="1">
      <c r="B87" s="824" t="s">
        <v>953</v>
      </c>
      <c r="C87" s="825"/>
      <c r="D87" s="825"/>
      <c r="E87" s="825"/>
      <c r="F87" s="825"/>
      <c r="G87" s="825"/>
      <c r="H87" s="825"/>
      <c r="I87" s="825"/>
      <c r="J87" s="825"/>
      <c r="K87" s="825"/>
      <c r="L87" s="825"/>
      <c r="M87" s="826"/>
      <c r="N87" s="52">
        <f>L84+L85+L86</f>
        <v>62874.769634962009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272457.33508483536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269.07924361440803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134623.54047646764</v>
      </c>
      <c r="N48" s="272">
        <f>K48*M48</f>
        <v>6731.1770238233821</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40.387062142940295</v>
      </c>
      <c r="N49" s="272">
        <f>K49*M49</f>
        <v>201.93531071470147</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8406.3381206873073</v>
      </c>
      <c r="N50" s="272">
        <f>K50*M50</f>
        <v>8406.3381206873073</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15339.450455225391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2690.7924361440801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18299.322134983879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3659.8644269967758</v>
      </c>
      <c r="M84" s="859"/>
      <c r="N84" s="51"/>
    </row>
    <row r="85" spans="1:14">
      <c r="B85" s="89" t="s">
        <v>973</v>
      </c>
      <c r="C85" s="90"/>
      <c r="D85" s="90"/>
      <c r="E85" s="90"/>
      <c r="F85" s="90"/>
      <c r="G85" s="90"/>
      <c r="H85" s="90"/>
      <c r="I85" s="87"/>
      <c r="J85" s="88"/>
      <c r="K85" s="304">
        <v>0.05</v>
      </c>
      <c r="L85" s="858">
        <f>N79*K85</f>
        <v>914.96610674919395</v>
      </c>
      <c r="M85" s="859"/>
      <c r="N85" s="51"/>
    </row>
    <row r="86" spans="1:14" ht="15.75" thickBot="1">
      <c r="B86" s="91" t="s">
        <v>974</v>
      </c>
      <c r="C86" s="92"/>
      <c r="D86" s="92"/>
      <c r="E86" s="92"/>
      <c r="F86" s="92"/>
      <c r="G86" s="92"/>
      <c r="H86" s="92"/>
      <c r="I86" s="93"/>
      <c r="J86" s="94"/>
      <c r="K86" s="305">
        <v>0.05</v>
      </c>
      <c r="L86" s="860">
        <f>N79*K86</f>
        <v>914.96610674919395</v>
      </c>
      <c r="M86" s="861"/>
      <c r="N86" s="51"/>
    </row>
    <row r="87" spans="1:14" ht="15.75" thickBot="1">
      <c r="B87" s="824" t="s">
        <v>953</v>
      </c>
      <c r="C87" s="825"/>
      <c r="D87" s="825"/>
      <c r="E87" s="825"/>
      <c r="F87" s="825"/>
      <c r="G87" s="825"/>
      <c r="H87" s="825"/>
      <c r="I87" s="825"/>
      <c r="J87" s="825"/>
      <c r="K87" s="825"/>
      <c r="L87" s="825"/>
      <c r="M87" s="826"/>
      <c r="N87" s="52">
        <f>L84+L85+L86</f>
        <v>5489.796640495164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23789.118775479044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108.262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2708.7296912294096</v>
      </c>
      <c r="N48" s="272">
        <f>K48*M48</f>
        <v>2708.7296912294096</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40387.062142940289</v>
      </c>
      <c r="N49" s="272">
        <f>K49*M49</f>
        <v>2019.3531071470145</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134623.54047646764</v>
      </c>
      <c r="N50" s="272">
        <f>K50*M50</f>
        <v>10096.765535735072</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40.387062142940295</v>
      </c>
      <c r="N51" s="272">
        <f>K51*M51</f>
        <v>201.93531071470147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15026.783644826197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1082.6199999999999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16217.665644826197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3243.5331289652395</v>
      </c>
      <c r="M84" s="859"/>
      <c r="N84" s="51"/>
    </row>
    <row r="85" spans="1:14">
      <c r="B85" s="89" t="s">
        <v>973</v>
      </c>
      <c r="C85" s="90"/>
      <c r="D85" s="90"/>
      <c r="E85" s="90"/>
      <c r="F85" s="90"/>
      <c r="G85" s="90"/>
      <c r="H85" s="90"/>
      <c r="I85" s="87"/>
      <c r="J85" s="88"/>
      <c r="K85" s="304">
        <v>0.05</v>
      </c>
      <c r="L85" s="858">
        <f>N79*K85</f>
        <v>810.88328224130987</v>
      </c>
      <c r="M85" s="859"/>
      <c r="N85" s="51"/>
    </row>
    <row r="86" spans="1:14" ht="15.75" thickBot="1">
      <c r="B86" s="91" t="s">
        <v>974</v>
      </c>
      <c r="C86" s="92"/>
      <c r="D86" s="92"/>
      <c r="E86" s="92"/>
      <c r="F86" s="92"/>
      <c r="G86" s="92"/>
      <c r="H86" s="92"/>
      <c r="I86" s="93"/>
      <c r="J86" s="94"/>
      <c r="K86" s="305">
        <v>0.05</v>
      </c>
      <c r="L86" s="860">
        <f>N79*K86</f>
        <v>810.88328224130987</v>
      </c>
      <c r="M86" s="861"/>
      <c r="N86" s="51"/>
    </row>
    <row r="87" spans="1:14" ht="15.75" thickBot="1">
      <c r="B87" s="824" t="s">
        <v>953</v>
      </c>
      <c r="C87" s="825"/>
      <c r="D87" s="825"/>
      <c r="E87" s="825"/>
      <c r="F87" s="825"/>
      <c r="G87" s="825"/>
      <c r="H87" s="825"/>
      <c r="I87" s="825"/>
      <c r="J87" s="825"/>
      <c r="K87" s="825"/>
      <c r="L87" s="825"/>
      <c r="M87" s="826"/>
      <c r="N87" s="52">
        <f>L84+L85+L86</f>
        <v>4865.2996934478588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21082.965338274054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253</v>
      </c>
      <c r="B36" s="837" t="str">
        <f>VLOOKUP(A36,EQUIPOS!A6:D154,3,FALSE)</f>
        <v>Máquina hidrosembradora</v>
      </c>
      <c r="C36" s="838"/>
      <c r="D36" s="838"/>
      <c r="E36" s="838"/>
      <c r="F36" s="838"/>
      <c r="G36" s="838"/>
      <c r="H36" s="839"/>
      <c r="I36" s="267"/>
      <c r="J36" s="268"/>
      <c r="K36" s="269">
        <f>VLOOKUP(A36,EQUIPOS!A6:D163,4,FALSE)</f>
        <v>24719.658168169804</v>
      </c>
      <c r="L36" s="270"/>
      <c r="M36" s="336">
        <v>350</v>
      </c>
      <c r="N36" s="272">
        <f>K36/M36</f>
        <v>70.627594766199437</v>
      </c>
    </row>
    <row r="37" spans="1:14">
      <c r="A37" s="113" t="s">
        <v>138</v>
      </c>
      <c r="B37" s="837" t="str">
        <f>VLOOKUP(A37,EQUIPOS!A7:D154,3,FALSE)</f>
        <v>Camioneta D-300</v>
      </c>
      <c r="C37" s="838"/>
      <c r="D37" s="838"/>
      <c r="E37" s="838"/>
      <c r="F37" s="838"/>
      <c r="G37" s="838"/>
      <c r="H37" s="839"/>
      <c r="I37" s="421"/>
      <c r="J37" s="422"/>
      <c r="K37" s="269">
        <f>VLOOKUP(A37,EQUIPOS!A7:D164,4,FALSE)</f>
        <v>36899.719130031772</v>
      </c>
      <c r="L37" s="335"/>
      <c r="M37" s="336">
        <v>350</v>
      </c>
      <c r="N37" s="272">
        <f>K37/M37</f>
        <v>105.42776894294792</v>
      </c>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4.8049864931144288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180.86035020226177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2708.7296912294096</v>
      </c>
      <c r="N48" s="272">
        <f>K48*M48</f>
        <v>2708.7296912294096</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13462.354047646761</v>
      </c>
      <c r="N49" s="272">
        <f>K49*M49</f>
        <v>5384.9416190587044</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40.387062142940295</v>
      </c>
      <c r="N50" s="272">
        <f>K50*M50</f>
        <v>201.93531071470147</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40387.062142940289</v>
      </c>
      <c r="N51" s="272">
        <f>K51*M51</f>
        <v>2019.3531071470145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10314.95972814983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96.099729862288569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10591.919808214379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2118.3839616428759</v>
      </c>
      <c r="M84" s="859"/>
      <c r="N84" s="51"/>
    </row>
    <row r="85" spans="1:14">
      <c r="B85" s="89" t="s">
        <v>973</v>
      </c>
      <c r="C85" s="90"/>
      <c r="D85" s="90"/>
      <c r="E85" s="90"/>
      <c r="F85" s="90"/>
      <c r="G85" s="90"/>
      <c r="H85" s="90"/>
      <c r="I85" s="87"/>
      <c r="J85" s="88"/>
      <c r="K85" s="304">
        <v>0.05</v>
      </c>
      <c r="L85" s="858">
        <f>N79*K85</f>
        <v>529.59599041071897</v>
      </c>
      <c r="M85" s="859"/>
      <c r="N85" s="51"/>
    </row>
    <row r="86" spans="1:14" ht="15.75" thickBot="1">
      <c r="B86" s="91" t="s">
        <v>974</v>
      </c>
      <c r="C86" s="92"/>
      <c r="D86" s="92"/>
      <c r="E86" s="92"/>
      <c r="F86" s="92"/>
      <c r="G86" s="92"/>
      <c r="H86" s="92"/>
      <c r="I86" s="93"/>
      <c r="J86" s="94"/>
      <c r="K86" s="305">
        <v>0.05</v>
      </c>
      <c r="L86" s="860">
        <f>N79*K86</f>
        <v>529.59599041071897</v>
      </c>
      <c r="M86" s="861"/>
      <c r="N86" s="51"/>
    </row>
    <row r="87" spans="1:14" ht="15.75" thickBot="1">
      <c r="B87" s="824" t="s">
        <v>953</v>
      </c>
      <c r="C87" s="825"/>
      <c r="D87" s="825"/>
      <c r="E87" s="825"/>
      <c r="F87" s="825"/>
      <c r="G87" s="825"/>
      <c r="H87" s="825"/>
      <c r="I87" s="825"/>
      <c r="J87" s="825"/>
      <c r="K87" s="825"/>
      <c r="L87" s="825"/>
      <c r="M87" s="826"/>
      <c r="N87" s="52">
        <f>L84+L85+L86</f>
        <v>3177.5759424643138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13769.495750678692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1726</v>
      </c>
      <c r="C31" s="964" t="s">
        <v>2049</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36899.719130031772</v>
      </c>
      <c r="L36" s="270"/>
      <c r="M36" s="336">
        <v>8000</v>
      </c>
      <c r="N36" s="272">
        <f>K36/M36</f>
        <v>4.6124648912539712</v>
      </c>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26.907924361440802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31.520389252694773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5517.9577806177786</v>
      </c>
      <c r="N48" s="272">
        <f>K48*M48</f>
        <v>5793.8556696486676</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22514.622392423447</v>
      </c>
      <c r="N49" s="272">
        <f>K49*M49</f>
        <v>22514.622392423447</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744.79815186928624</v>
      </c>
      <c r="N50" s="272">
        <f>K50*M50</f>
        <v>1489.5963037385725</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29798.074365810688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2690.7924361440801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32520.387191207461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6504.0774382414929</v>
      </c>
      <c r="M84" s="859"/>
      <c r="N84" s="51"/>
    </row>
    <row r="85" spans="1:14">
      <c r="B85" s="89" t="s">
        <v>973</v>
      </c>
      <c r="C85" s="90"/>
      <c r="D85" s="90"/>
      <c r="E85" s="90"/>
      <c r="F85" s="90"/>
      <c r="G85" s="90"/>
      <c r="H85" s="90"/>
      <c r="I85" s="87"/>
      <c r="J85" s="88"/>
      <c r="K85" s="304">
        <v>0.05</v>
      </c>
      <c r="L85" s="858">
        <f>N79*K85</f>
        <v>1626.0193595603732</v>
      </c>
      <c r="M85" s="859"/>
      <c r="N85" s="51"/>
    </row>
    <row r="86" spans="1:14" ht="15.75" thickBot="1">
      <c r="B86" s="91" t="s">
        <v>974</v>
      </c>
      <c r="C86" s="92"/>
      <c r="D86" s="92"/>
      <c r="E86" s="92"/>
      <c r="F86" s="92"/>
      <c r="G86" s="92"/>
      <c r="H86" s="92"/>
      <c r="I86" s="93"/>
      <c r="J86" s="94"/>
      <c r="K86" s="305">
        <v>0.05</v>
      </c>
      <c r="L86" s="860">
        <f>N79*K86</f>
        <v>1626.0193595603732</v>
      </c>
      <c r="M86" s="861"/>
      <c r="N86" s="51"/>
    </row>
    <row r="87" spans="1:14" ht="15.75" thickBot="1">
      <c r="B87" s="824" t="s">
        <v>953</v>
      </c>
      <c r="C87" s="825"/>
      <c r="D87" s="825"/>
      <c r="E87" s="825"/>
      <c r="F87" s="825"/>
      <c r="G87" s="825"/>
      <c r="H87" s="825"/>
      <c r="I87" s="825"/>
      <c r="J87" s="825"/>
      <c r="K87" s="825"/>
      <c r="L87" s="825"/>
      <c r="M87" s="826"/>
      <c r="N87" s="52">
        <f>L84+L85+L86</f>
        <v>9756.1161573622394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42276.503348569699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8.5" customHeight="1" thickBot="1">
      <c r="A31" t="s">
        <v>1845</v>
      </c>
      <c r="B31" s="80" t="s">
        <v>1727</v>
      </c>
      <c r="C31" s="964" t="s">
        <v>2052</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36899.719130031772</v>
      </c>
      <c r="L36" s="270"/>
      <c r="M36" s="336">
        <v>8000</v>
      </c>
      <c r="N36" s="272">
        <f>K36/M36</f>
        <v>4.6124648912539712</v>
      </c>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26.907924361440802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31.520389252694773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10413.149590336978</v>
      </c>
      <c r="N48" s="272">
        <f>K48*M48</f>
        <v>10933.807069853827</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22514.622392423447</v>
      </c>
      <c r="N49" s="272">
        <f>K49*M49</f>
        <v>22514.622392423447</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744.79815186928624</v>
      </c>
      <c r="N50" s="272">
        <f>K50*M50</f>
        <v>1489.5963037385725</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34938.025766015846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2690.7924361440801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37660.338591412619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7532.0677182825239</v>
      </c>
      <c r="M84" s="859"/>
      <c r="N84" s="51"/>
    </row>
    <row r="85" spans="1:14">
      <c r="B85" s="89" t="s">
        <v>973</v>
      </c>
      <c r="C85" s="90"/>
      <c r="D85" s="90"/>
      <c r="E85" s="90"/>
      <c r="F85" s="90"/>
      <c r="G85" s="90"/>
      <c r="H85" s="90"/>
      <c r="I85" s="87"/>
      <c r="J85" s="88"/>
      <c r="K85" s="304">
        <v>0.05</v>
      </c>
      <c r="L85" s="858">
        <f>N79*K85</f>
        <v>1883.016929570631</v>
      </c>
      <c r="M85" s="859"/>
      <c r="N85" s="51"/>
    </row>
    <row r="86" spans="1:14" ht="15.75" thickBot="1">
      <c r="B86" s="91" t="s">
        <v>974</v>
      </c>
      <c r="C86" s="92"/>
      <c r="D86" s="92"/>
      <c r="E86" s="92"/>
      <c r="F86" s="92"/>
      <c r="G86" s="92"/>
      <c r="H86" s="92"/>
      <c r="I86" s="93"/>
      <c r="J86" s="94"/>
      <c r="K86" s="305">
        <v>0.05</v>
      </c>
      <c r="L86" s="860">
        <f>N79*K86</f>
        <v>1883.016929570631</v>
      </c>
      <c r="M86" s="861"/>
      <c r="N86" s="51"/>
    </row>
    <row r="87" spans="1:14" ht="15.75" thickBot="1">
      <c r="B87" s="824" t="s">
        <v>953</v>
      </c>
      <c r="C87" s="825"/>
      <c r="D87" s="825"/>
      <c r="E87" s="825"/>
      <c r="F87" s="825"/>
      <c r="G87" s="825"/>
      <c r="H87" s="825"/>
      <c r="I87" s="825"/>
      <c r="J87" s="825"/>
      <c r="K87" s="825"/>
      <c r="L87" s="825"/>
      <c r="M87" s="826"/>
      <c r="N87" s="52">
        <f>L84+L85+L86</f>
        <v>11298.101577423786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48958.440168836401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119</v>
      </c>
      <c r="B36" s="837" t="str">
        <f>VLOOKUP(A36,EQUIPOS!A6:D154,3,FALSE)</f>
        <v xml:space="preserve">Bomba de concreto, Producción: 30 m3/h, POTENCIA: 67 HP, MAX PRESION DE CONCRETO: 1150 PSI
</v>
      </c>
      <c r="C36" s="838"/>
      <c r="D36" s="838"/>
      <c r="E36" s="838"/>
      <c r="F36" s="838"/>
      <c r="G36" s="838"/>
      <c r="H36" s="839"/>
      <c r="I36" s="267"/>
      <c r="J36" s="268"/>
      <c r="K36" s="269">
        <f>VLOOKUP(A36,EQUIPOS!A6:D163,4,FALSE)</f>
        <v>44414.518144314083</v>
      </c>
      <c r="L36" s="270"/>
      <c r="M36" s="336">
        <v>100</v>
      </c>
      <c r="N36" s="272">
        <f>K36/M36</f>
        <v>444.14518144314081</v>
      </c>
    </row>
    <row r="37" spans="1:14">
      <c r="A37" s="113" t="s">
        <v>138</v>
      </c>
      <c r="B37" s="837" t="str">
        <f>VLOOKUP(A37,EQUIPOS!A7:D154,3,FALSE)</f>
        <v>Camioneta D-300</v>
      </c>
      <c r="C37" s="838"/>
      <c r="D37" s="838"/>
      <c r="E37" s="838"/>
      <c r="F37" s="838"/>
      <c r="G37" s="838"/>
      <c r="H37" s="839"/>
      <c r="I37" s="421"/>
      <c r="J37" s="422"/>
      <c r="K37" s="269">
        <f>VLOOKUP(A37,EQUIPOS!A7:D164,4,FALSE)</f>
        <v>36899.719130031772</v>
      </c>
      <c r="L37" s="335"/>
      <c r="M37" s="336">
        <v>1000</v>
      </c>
      <c r="N37" s="272">
        <f>K37/M37</f>
        <v>36.89971913003177</v>
      </c>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4.0401280451800998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485.08502861835268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434273.89976709482</v>
      </c>
      <c r="N48" s="272">
        <f>K48*M48</f>
        <v>43427.389976709484</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4697.0066558203825</v>
      </c>
      <c r="N49" s="272">
        <f>K49*M49</f>
        <v>5166.7073214024213</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0</v>
      </c>
      <c r="N50" s="272">
        <f>K50*M50</f>
        <v>0</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48594.097298111905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404.01280451800994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49483.195131248271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9896.6390262496552</v>
      </c>
      <c r="M84" s="859"/>
      <c r="N84" s="51"/>
    </row>
    <row r="85" spans="1:14">
      <c r="B85" s="89" t="s">
        <v>973</v>
      </c>
      <c r="C85" s="90"/>
      <c r="D85" s="90"/>
      <c r="E85" s="90"/>
      <c r="F85" s="90"/>
      <c r="G85" s="90"/>
      <c r="H85" s="90"/>
      <c r="I85" s="87"/>
      <c r="J85" s="88"/>
      <c r="K85" s="304">
        <v>0.05</v>
      </c>
      <c r="L85" s="858">
        <f>N79*K85</f>
        <v>2474.1597565624138</v>
      </c>
      <c r="M85" s="859"/>
      <c r="N85" s="51"/>
    </row>
    <row r="86" spans="1:14" ht="15.75" thickBot="1">
      <c r="B86" s="91" t="s">
        <v>974</v>
      </c>
      <c r="C86" s="92"/>
      <c r="D86" s="92"/>
      <c r="E86" s="92"/>
      <c r="F86" s="92"/>
      <c r="G86" s="92"/>
      <c r="H86" s="92"/>
      <c r="I86" s="93"/>
      <c r="J86" s="94"/>
      <c r="K86" s="305">
        <v>0.05</v>
      </c>
      <c r="L86" s="860">
        <f>N79*K86</f>
        <v>2474.1597565624138</v>
      </c>
      <c r="M86" s="861"/>
      <c r="N86" s="51"/>
    </row>
    <row r="87" spans="1:14" ht="15.75" thickBot="1">
      <c r="B87" s="824" t="s">
        <v>953</v>
      </c>
      <c r="C87" s="825"/>
      <c r="D87" s="825"/>
      <c r="E87" s="825"/>
      <c r="F87" s="825"/>
      <c r="G87" s="825"/>
      <c r="H87" s="825"/>
      <c r="I87" s="825"/>
      <c r="J87" s="825"/>
      <c r="K87" s="825"/>
      <c r="L87" s="825"/>
      <c r="M87" s="826"/>
      <c r="N87" s="52">
        <f>L84+L85+L86</f>
        <v>14844.958539374484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64328.153670622756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270.65500000000003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134623.54047646764</v>
      </c>
      <c r="N48" s="272">
        <f>K48*M48</f>
        <v>67311.770238233818</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33655.885119116909</v>
      </c>
      <c r="N49" s="272">
        <f>K49*M49</f>
        <v>33655.885119116909</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100967.65535735073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5413.1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106651.41035735073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21330.282071470148</v>
      </c>
      <c r="M84" s="859"/>
      <c r="N84" s="51"/>
    </row>
    <row r="85" spans="1:14">
      <c r="B85" s="89" t="s">
        <v>973</v>
      </c>
      <c r="C85" s="90"/>
      <c r="D85" s="90"/>
      <c r="E85" s="90"/>
      <c r="F85" s="90"/>
      <c r="G85" s="90"/>
      <c r="H85" s="90"/>
      <c r="I85" s="87"/>
      <c r="J85" s="88"/>
      <c r="K85" s="304">
        <v>0.05</v>
      </c>
      <c r="L85" s="858">
        <f>N79*K85</f>
        <v>5332.5705178675371</v>
      </c>
      <c r="M85" s="859"/>
      <c r="N85" s="51"/>
    </row>
    <row r="86" spans="1:14" ht="15.75" thickBot="1">
      <c r="B86" s="91" t="s">
        <v>974</v>
      </c>
      <c r="C86" s="92"/>
      <c r="D86" s="92"/>
      <c r="E86" s="92"/>
      <c r="F86" s="92"/>
      <c r="G86" s="92"/>
      <c r="H86" s="92"/>
      <c r="I86" s="93"/>
      <c r="J86" s="94"/>
      <c r="K86" s="305">
        <v>0.05</v>
      </c>
      <c r="L86" s="860">
        <f>N79*K86</f>
        <v>5332.5705178675371</v>
      </c>
      <c r="M86" s="861"/>
      <c r="N86" s="51"/>
    </row>
    <row r="87" spans="1:14" ht="15.75" thickBot="1">
      <c r="B87" s="824" t="s">
        <v>953</v>
      </c>
      <c r="C87" s="825"/>
      <c r="D87" s="825"/>
      <c r="E87" s="825"/>
      <c r="F87" s="825"/>
      <c r="G87" s="825"/>
      <c r="H87" s="825"/>
      <c r="I87" s="825"/>
      <c r="J87" s="825"/>
      <c r="K87" s="825"/>
      <c r="L87" s="825"/>
      <c r="M87" s="826"/>
      <c r="N87" s="52">
        <f>L84+L85+L86</f>
        <v>31995.423107205224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138646.83346455597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N76*M41</f>
        <v>90218.333333333343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3739.5427910129902</v>
      </c>
      <c r="N48" s="272">
        <f>K48*M48</f>
        <v>4113497.0701142894</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4" t="s">
        <v>953</v>
      </c>
      <c r="C54" s="825"/>
      <c r="D54" s="825"/>
      <c r="E54" s="825"/>
      <c r="F54" s="825"/>
      <c r="G54" s="825"/>
      <c r="H54" s="825"/>
      <c r="I54" s="825"/>
      <c r="J54" s="825"/>
      <c r="K54" s="825"/>
      <c r="L54" s="825"/>
      <c r="M54" s="826"/>
      <c r="N54" s="394">
        <f>SUM(N48:N53)</f>
        <v>4113497.0701142894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6"/>
      <c r="M64" s="997"/>
      <c r="N64" s="485"/>
    </row>
    <row r="65" spans="1:15" ht="15.75" thickBot="1">
      <c r="B65" s="824" t="s">
        <v>953</v>
      </c>
      <c r="C65" s="825"/>
      <c r="D65" s="825"/>
      <c r="E65" s="825"/>
      <c r="F65" s="825"/>
      <c r="G65" s="825"/>
      <c r="H65" s="825"/>
      <c r="I65" s="825"/>
      <c r="J65" s="825"/>
      <c r="K65" s="825"/>
      <c r="L65" s="825"/>
      <c r="M65" s="826"/>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976"/>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2"/>
      <c r="C75" s="993"/>
      <c r="D75" s="993"/>
      <c r="E75" s="993"/>
      <c r="F75" s="993"/>
      <c r="G75" s="993"/>
      <c r="H75" s="993"/>
      <c r="I75" s="169"/>
      <c r="J75" s="169"/>
      <c r="K75" s="169"/>
      <c r="L75" s="994"/>
      <c r="M75" s="995"/>
      <c r="N75" s="45"/>
    </row>
    <row r="76" spans="1:15" ht="15.75" thickBot="1">
      <c r="B76" s="824" t="s">
        <v>953</v>
      </c>
      <c r="C76" s="825"/>
      <c r="D76" s="825"/>
      <c r="E76" s="825"/>
      <c r="F76" s="825"/>
      <c r="G76" s="825"/>
      <c r="H76" s="825"/>
      <c r="I76" s="825"/>
      <c r="J76" s="825"/>
      <c r="K76" s="825"/>
      <c r="L76" s="825"/>
      <c r="M76" s="826"/>
      <c r="N76" s="301">
        <f>SUM(N70:N75)</f>
        <v>1804366.6666666667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6008082.0701142894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1201616.414022858</v>
      </c>
      <c r="M83" s="859"/>
      <c r="N83" s="51"/>
    </row>
    <row r="84" spans="1:14">
      <c r="B84" s="89" t="s">
        <v>973</v>
      </c>
      <c r="C84" s="90"/>
      <c r="D84" s="90"/>
      <c r="E84" s="90"/>
      <c r="F84" s="90"/>
      <c r="G84" s="90"/>
      <c r="H84" s="90"/>
      <c r="I84" s="87"/>
      <c r="J84" s="88"/>
      <c r="K84" s="304">
        <v>0.05</v>
      </c>
      <c r="L84" s="858">
        <f>N78*K84</f>
        <v>300404.10350571451</v>
      </c>
      <c r="M84" s="859"/>
      <c r="N84" s="51"/>
    </row>
    <row r="85" spans="1:14" ht="15.75" thickBot="1">
      <c r="B85" s="91" t="s">
        <v>974</v>
      </c>
      <c r="C85" s="92"/>
      <c r="D85" s="92"/>
      <c r="E85" s="92"/>
      <c r="F85" s="92"/>
      <c r="G85" s="92"/>
      <c r="H85" s="92"/>
      <c r="I85" s="93"/>
      <c r="J85" s="94"/>
      <c r="K85" s="305">
        <v>0.05</v>
      </c>
      <c r="L85" s="860">
        <f>N78*K85</f>
        <v>300404.10350571451</v>
      </c>
      <c r="M85" s="861"/>
      <c r="N85" s="51"/>
    </row>
    <row r="86" spans="1:14" ht="15.75" thickBot="1">
      <c r="B86" s="824" t="s">
        <v>953</v>
      </c>
      <c r="C86" s="825"/>
      <c r="D86" s="825"/>
      <c r="E86" s="825"/>
      <c r="F86" s="825"/>
      <c r="G86" s="825"/>
      <c r="H86" s="825"/>
      <c r="I86" s="825"/>
      <c r="J86" s="825"/>
      <c r="K86" s="825"/>
      <c r="L86" s="825"/>
      <c r="M86" s="826"/>
      <c r="N86" s="52">
        <f>L83+L84+L85</f>
        <v>1802424.6210342871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7810506.6911485763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8.5" customHeight="1" thickBot="1">
      <c r="A31" t="s">
        <v>1845</v>
      </c>
      <c r="B31" s="107" t="s">
        <v>1166</v>
      </c>
      <c r="C31" s="998" t="s">
        <v>2193</v>
      </c>
      <c r="D31" s="999"/>
      <c r="E31" s="999"/>
      <c r="F31" s="999"/>
      <c r="G31" s="999"/>
      <c r="H31" s="999"/>
      <c r="I31" s="999"/>
      <c r="J31" s="999"/>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71" t="s">
        <v>373</v>
      </c>
      <c r="B36" s="837" t="str">
        <f>VLOOKUP(A36,EQUIPOS!A6:D154,3,FALSE)</f>
        <v>Volqueta 6 m3</v>
      </c>
      <c r="C36" s="838"/>
      <c r="D36" s="838"/>
      <c r="E36" s="838"/>
      <c r="F36" s="838"/>
      <c r="G36" s="838"/>
      <c r="H36" s="839"/>
      <c r="I36" s="267"/>
      <c r="J36" s="268"/>
      <c r="K36" s="269">
        <f>VLOOKUP(A36,EQUIPOS!A6:D161,4,FALSE)</f>
        <v>86099.344636740789</v>
      </c>
      <c r="L36" s="270"/>
      <c r="M36" s="455">
        <v>81</v>
      </c>
      <c r="N36" s="272">
        <f>K36/M36</f>
        <v>1062.9548720585283</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1062.9548720585283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1062.9548720585283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212.59097441170567</v>
      </c>
      <c r="M83" s="859"/>
      <c r="N83" s="51"/>
    </row>
    <row r="84" spans="1:14">
      <c r="B84" s="89" t="s">
        <v>973</v>
      </c>
      <c r="C84" s="90"/>
      <c r="D84" s="90"/>
      <c r="E84" s="90"/>
      <c r="F84" s="90"/>
      <c r="G84" s="90"/>
      <c r="H84" s="90"/>
      <c r="I84" s="87"/>
      <c r="J84" s="88"/>
      <c r="K84" s="304">
        <v>0.05</v>
      </c>
      <c r="L84" s="858">
        <f>N78*K84</f>
        <v>53.147743602926418</v>
      </c>
      <c r="M84" s="859"/>
      <c r="N84" s="51"/>
    </row>
    <row r="85" spans="1:14" ht="15.75" thickBot="1">
      <c r="B85" s="91" t="s">
        <v>974</v>
      </c>
      <c r="C85" s="92"/>
      <c r="D85" s="92"/>
      <c r="E85" s="92"/>
      <c r="F85" s="92"/>
      <c r="G85" s="92"/>
      <c r="H85" s="92"/>
      <c r="I85" s="93"/>
      <c r="J85" s="94"/>
      <c r="K85" s="305">
        <v>0.05</v>
      </c>
      <c r="L85" s="860">
        <f>N78*K85</f>
        <v>53.147743602926418</v>
      </c>
      <c r="M85" s="861"/>
      <c r="N85" s="51"/>
    </row>
    <row r="86" spans="1:14" ht="15.75" thickBot="1">
      <c r="B86" s="824" t="s">
        <v>953</v>
      </c>
      <c r="C86" s="825"/>
      <c r="D86" s="825"/>
      <c r="E86" s="825"/>
      <c r="F86" s="825"/>
      <c r="G86" s="825"/>
      <c r="H86" s="825"/>
      <c r="I86" s="825"/>
      <c r="J86" s="825"/>
      <c r="K86" s="825"/>
      <c r="L86" s="825"/>
      <c r="M86" s="826"/>
      <c r="N86" s="52">
        <f>L83+L84+L85</f>
        <v>318.8864616175585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1381.8413336760868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41.25" customHeight="1" thickBot="1">
      <c r="A31" t="s">
        <v>1845</v>
      </c>
      <c r="B31" s="107" t="s">
        <v>1167</v>
      </c>
      <c r="C31" s="998" t="s">
        <v>2196</v>
      </c>
      <c r="D31" s="999"/>
      <c r="E31" s="999"/>
      <c r="F31" s="999"/>
      <c r="G31" s="999"/>
      <c r="H31" s="999"/>
      <c r="I31" s="999"/>
      <c r="J31" s="999"/>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373</v>
      </c>
      <c r="B36" s="837" t="str">
        <f>VLOOKUP(A36,EQUIPOS!A6:D154,3,FALSE)</f>
        <v>Volqueta 6 m3</v>
      </c>
      <c r="C36" s="838"/>
      <c r="D36" s="838"/>
      <c r="E36" s="838"/>
      <c r="F36" s="838"/>
      <c r="G36" s="838"/>
      <c r="H36" s="839"/>
      <c r="I36" s="267"/>
      <c r="J36" s="268"/>
      <c r="K36" s="269">
        <f>VLOOKUP(A36,EQUIPOS!A6:D161,4,FALSE)</f>
        <v>86099.344636740789</v>
      </c>
      <c r="L36" s="270"/>
      <c r="M36" s="283">
        <v>66</v>
      </c>
      <c r="N36" s="272">
        <f>K36/M36</f>
        <v>1304.5355247991029</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1304.5355247991029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1304.5355247991029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260.90710495982057</v>
      </c>
      <c r="M83" s="859"/>
      <c r="N83" s="51"/>
    </row>
    <row r="84" spans="1:14">
      <c r="B84" s="89" t="s">
        <v>973</v>
      </c>
      <c r="C84" s="90"/>
      <c r="D84" s="90"/>
      <c r="E84" s="90"/>
      <c r="F84" s="90"/>
      <c r="G84" s="90"/>
      <c r="H84" s="90"/>
      <c r="I84" s="87"/>
      <c r="J84" s="88"/>
      <c r="K84" s="304">
        <v>0.05</v>
      </c>
      <c r="L84" s="858">
        <f>N78*K84</f>
        <v>65.226776239955143</v>
      </c>
      <c r="M84" s="859"/>
      <c r="N84" s="51"/>
    </row>
    <row r="85" spans="1:14" ht="15.75" thickBot="1">
      <c r="B85" s="91" t="s">
        <v>974</v>
      </c>
      <c r="C85" s="92"/>
      <c r="D85" s="92"/>
      <c r="E85" s="92"/>
      <c r="F85" s="92"/>
      <c r="G85" s="92"/>
      <c r="H85" s="92"/>
      <c r="I85" s="93"/>
      <c r="J85" s="94"/>
      <c r="K85" s="305">
        <v>0.05</v>
      </c>
      <c r="L85" s="860">
        <f>N78*K85</f>
        <v>65.226776239955143</v>
      </c>
      <c r="M85" s="861"/>
      <c r="N85" s="51"/>
    </row>
    <row r="86" spans="1:14" ht="15.75" thickBot="1">
      <c r="B86" s="824" t="s">
        <v>953</v>
      </c>
      <c r="C86" s="825"/>
      <c r="D86" s="825"/>
      <c r="E86" s="825"/>
      <c r="F86" s="825"/>
      <c r="G86" s="825"/>
      <c r="H86" s="825"/>
      <c r="I86" s="825"/>
      <c r="J86" s="825"/>
      <c r="K86" s="825"/>
      <c r="L86" s="825"/>
      <c r="M86" s="826"/>
      <c r="N86" s="52">
        <f>L83+L84+L85</f>
        <v>391.36065743973086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1695.8961822388337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2" t="s">
        <v>942</v>
      </c>
      <c r="C27" s="1003"/>
      <c r="D27" s="1003"/>
      <c r="E27" s="1003"/>
      <c r="F27" s="1003"/>
      <c r="G27" s="1003"/>
      <c r="H27" s="1003"/>
      <c r="I27" s="1003"/>
      <c r="J27" s="1003"/>
      <c r="K27" s="1003"/>
      <c r="L27" s="1003"/>
      <c r="M27" s="1003"/>
      <c r="N27" s="1004"/>
    </row>
    <row r="28" spans="1:14" ht="15.75" thickBot="1">
      <c r="B28" s="33"/>
      <c r="C28" s="34"/>
      <c r="D28" s="34"/>
      <c r="E28" s="34"/>
      <c r="F28" s="34"/>
      <c r="G28" s="34"/>
      <c r="H28" s="34"/>
      <c r="I28" s="34"/>
      <c r="J28" s="34"/>
      <c r="K28" s="34"/>
      <c r="L28" s="34"/>
      <c r="M28" s="34"/>
      <c r="N28" s="35"/>
    </row>
    <row r="29" spans="1:14" ht="26.25" thickBot="1">
      <c r="B29" s="71" t="s">
        <v>943</v>
      </c>
      <c r="C29" s="1000" t="s">
        <v>944</v>
      </c>
      <c r="D29" s="1001"/>
      <c r="E29" s="1001"/>
      <c r="F29" s="1001"/>
      <c r="G29" s="1001"/>
      <c r="H29" s="1001"/>
      <c r="I29" s="1001"/>
      <c r="J29" s="72"/>
      <c r="K29" s="342" t="s">
        <v>2215</v>
      </c>
      <c r="L29" s="1005" t="s">
        <v>945</v>
      </c>
      <c r="M29" s="100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373</v>
      </c>
      <c r="B36" s="837" t="str">
        <f>VLOOKUP(A36,EQUIPOS!A6:D154,3,FALSE)</f>
        <v>Volqueta 6 m3</v>
      </c>
      <c r="C36" s="838"/>
      <c r="D36" s="838"/>
      <c r="E36" s="838"/>
      <c r="F36" s="838"/>
      <c r="G36" s="838"/>
      <c r="H36" s="839"/>
      <c r="I36" s="267"/>
      <c r="J36" s="268"/>
      <c r="K36" s="269">
        <f>VLOOKUP(A36,EQUIPOS!A6:D161,4,FALSE)</f>
        <v>86099.344636740789</v>
      </c>
      <c r="L36" s="270"/>
      <c r="M36" s="283">
        <v>66</v>
      </c>
      <c r="N36" s="272">
        <f>K36/M36</f>
        <v>1304.5355247991029</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1304.5355247991029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1304.5355247991029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260.90710495982057</v>
      </c>
      <c r="M83" s="859"/>
      <c r="N83" s="51"/>
    </row>
    <row r="84" spans="1:14">
      <c r="B84" s="89" t="s">
        <v>973</v>
      </c>
      <c r="C84" s="90"/>
      <c r="D84" s="90"/>
      <c r="E84" s="90"/>
      <c r="F84" s="90"/>
      <c r="G84" s="90"/>
      <c r="H84" s="90"/>
      <c r="I84" s="87"/>
      <c r="J84" s="88"/>
      <c r="K84" s="304">
        <v>0.05</v>
      </c>
      <c r="L84" s="858">
        <f>N78*K84</f>
        <v>65.226776239955143</v>
      </c>
      <c r="M84" s="859"/>
      <c r="N84" s="51"/>
    </row>
    <row r="85" spans="1:14" ht="15.75" thickBot="1">
      <c r="B85" s="91" t="s">
        <v>974</v>
      </c>
      <c r="C85" s="92"/>
      <c r="D85" s="92"/>
      <c r="E85" s="92"/>
      <c r="F85" s="92"/>
      <c r="G85" s="92"/>
      <c r="H85" s="92"/>
      <c r="I85" s="93"/>
      <c r="J85" s="94"/>
      <c r="K85" s="305">
        <v>0.05</v>
      </c>
      <c r="L85" s="860">
        <f>N78*K85</f>
        <v>65.226776239955143</v>
      </c>
      <c r="M85" s="861"/>
      <c r="N85" s="51"/>
    </row>
    <row r="86" spans="1:14" ht="15.75" thickBot="1">
      <c r="B86" s="824" t="s">
        <v>953</v>
      </c>
      <c r="C86" s="825"/>
      <c r="D86" s="825"/>
      <c r="E86" s="825"/>
      <c r="F86" s="825"/>
      <c r="G86" s="825"/>
      <c r="H86" s="825"/>
      <c r="I86" s="825"/>
      <c r="J86" s="825"/>
      <c r="K86" s="825"/>
      <c r="L86" s="825"/>
      <c r="M86" s="826"/>
      <c r="N86" s="52">
        <f>L83+L84+L85</f>
        <v>391.36065743973086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1695.8961822388337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2021-04-06T21:12:05Z</dcterms:modified>
</cp:coreProperties>
</file>