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1CEEE111-17B4-4BC9-9E90-31B03754607B}"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9" i="2"/>
  <c r="D38" i="2"/>
  <c r="D36" i="2"/>
  <c r="D35" i="2"/>
  <c r="D34" i="2"/>
  <c r="D32" i="2"/>
  <c r="D31" i="2"/>
  <c r="D29" i="2"/>
  <c r="D9" i="2"/>
  <c r="D33" i="2" l="1"/>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7" i="362"/>
  <c r="N41" i="362" s="1"/>
  <c r="N77" i="333"/>
  <c r="N41" i="333" s="1"/>
  <c r="N77" i="193"/>
  <c r="N43" i="193" s="1"/>
  <c r="N87" i="246"/>
  <c r="N45" i="246" s="1"/>
  <c r="N47" i="246" s="1"/>
  <c r="N77" i="250"/>
  <c r="N41" i="250" s="1"/>
  <c r="N79" i="50"/>
  <c r="N42" i="50" s="1"/>
  <c r="N43" i="50" s="1"/>
  <c r="N76" i="82"/>
  <c r="N41" i="82" s="1"/>
  <c r="N76" i="88"/>
  <c r="N41" i="88" s="1"/>
  <c r="N43" i="88" s="1"/>
  <c r="N76" i="94"/>
  <c r="N41" i="94" s="1"/>
  <c r="N76" i="105"/>
  <c r="N41" i="105" s="1"/>
  <c r="N76" i="108"/>
  <c r="N41" i="108" s="1"/>
  <c r="N43" i="108" s="1"/>
  <c r="N76" i="231"/>
  <c r="N40" i="231" s="1"/>
  <c r="N42" i="231" s="1"/>
  <c r="N76" i="26"/>
  <c r="N42" i="26" s="1"/>
  <c r="N43" i="26" s="1"/>
  <c r="N76" i="56"/>
  <c r="N42" i="56" s="1"/>
  <c r="N43" i="56" s="1"/>
  <c r="N78" i="56" s="1"/>
  <c r="L85" i="56" s="1"/>
  <c r="N76" i="67"/>
  <c r="N41" i="67" s="1"/>
  <c r="N43" i="67" s="1"/>
  <c r="N78" i="67" s="1"/>
  <c r="L84" i="67" s="1"/>
  <c r="N76" i="68"/>
  <c r="N41" i="68" s="1"/>
  <c r="N43" i="68" s="1"/>
  <c r="N75" i="75"/>
  <c r="N41" i="75" s="1"/>
  <c r="N76" i="80"/>
  <c r="N41" i="80" s="1"/>
  <c r="N76" i="84"/>
  <c r="N41" i="84" s="1"/>
  <c r="N76" i="86"/>
  <c r="N41" i="86" s="1"/>
  <c r="N43" i="86" s="1"/>
  <c r="N76" i="90"/>
  <c r="N41" i="90" s="1"/>
  <c r="N43" i="90" s="1"/>
  <c r="N76" i="102"/>
  <c r="N41" i="102" s="1"/>
  <c r="N43" i="102" s="1"/>
  <c r="N76" i="243"/>
  <c r="N40" i="243" s="1"/>
  <c r="N42" i="243" s="1"/>
  <c r="N83" i="279"/>
  <c r="N46" i="279" s="1"/>
  <c r="N48" i="279" s="1"/>
  <c r="N91" i="260"/>
  <c r="N47" i="260" s="1"/>
  <c r="N80" i="164"/>
  <c r="N46" i="164" s="1"/>
  <c r="N83" i="165"/>
  <c r="N49" i="165" s="1"/>
  <c r="N81" i="170"/>
  <c r="N47" i="170" s="1"/>
  <c r="N49" i="170" s="1"/>
  <c r="N81" i="176"/>
  <c r="N47" i="176" s="1"/>
  <c r="N49" i="176" s="1"/>
  <c r="N81" i="171"/>
  <c r="N47" i="171" s="1"/>
  <c r="N49" i="171" s="1"/>
  <c r="N81" i="178"/>
  <c r="N47" i="178" s="1"/>
  <c r="N49" i="178" s="1"/>
  <c r="N80" i="179"/>
  <c r="N46" i="179" s="1"/>
  <c r="N48" i="179" s="1"/>
  <c r="N80" i="180"/>
  <c r="N46" i="180" s="1"/>
  <c r="N80" i="177"/>
  <c r="N46" i="177" s="1"/>
  <c r="N80" i="181"/>
  <c r="N46" i="181" s="1"/>
  <c r="N80" i="183"/>
  <c r="N46" i="183" s="1"/>
  <c r="N48" i="183" s="1"/>
  <c r="N80" i="184"/>
  <c r="N46" i="184" s="1"/>
  <c r="N48" i="184" s="1"/>
  <c r="N81" i="185"/>
  <c r="N47" i="185" s="1"/>
  <c r="N49" i="185" s="1"/>
  <c r="N81" i="186"/>
  <c r="N47" i="186" s="1"/>
  <c r="N49" i="186" s="1"/>
  <c r="N80" i="188"/>
  <c r="N46" i="188" s="1"/>
  <c r="N81" i="187"/>
  <c r="N47" i="187" s="1"/>
  <c r="N77" i="233"/>
  <c r="N41" i="233" s="1"/>
  <c r="N77" i="323"/>
  <c r="N79" i="323" s="1"/>
  <c r="L85" i="323" s="1"/>
  <c r="N77" i="328"/>
  <c r="N41" i="328" s="1"/>
  <c r="N43" i="328" s="1"/>
  <c r="N77" i="337"/>
  <c r="N41" i="337" s="1"/>
  <c r="N43" i="337" s="1"/>
  <c r="N61" i="221"/>
  <c r="N78" i="272"/>
  <c r="N41" i="272" s="1"/>
  <c r="N81" i="280"/>
  <c r="N44" i="280" s="1"/>
  <c r="N46" i="280" s="1"/>
  <c r="N77" i="294"/>
  <c r="N41" i="294" s="1"/>
  <c r="N75" i="299"/>
  <c r="N41" i="299" s="1"/>
  <c r="N43" i="299" s="1"/>
  <c r="N76" i="63"/>
  <c r="N41" i="63" s="1"/>
  <c r="N43" i="63" s="1"/>
  <c r="N78" i="63" s="1"/>
  <c r="L83" i="63" s="1"/>
  <c r="N76" i="95"/>
  <c r="N41" i="95" s="1"/>
  <c r="N76" i="97"/>
  <c r="N41" i="97" s="1"/>
  <c r="N43" i="97" s="1"/>
  <c r="N76" i="99"/>
  <c r="N41" i="99" s="1"/>
  <c r="N43" i="99" s="1"/>
  <c r="N76" i="103"/>
  <c r="N41" i="103" s="1"/>
  <c r="N81" i="154"/>
  <c r="N47" i="154" s="1"/>
  <c r="N49" i="154" s="1"/>
  <c r="N77" i="258"/>
  <c r="N41" i="258" s="1"/>
  <c r="N77" i="259"/>
  <c r="N41" i="259" s="1"/>
  <c r="N43" i="259" s="1"/>
  <c r="N53" i="325"/>
  <c r="N76" i="65"/>
  <c r="N41" i="65" s="1"/>
  <c r="N43" i="65" s="1"/>
  <c r="N76" i="92"/>
  <c r="N41" i="92" s="1"/>
  <c r="N43" i="92" s="1"/>
  <c r="N76" i="96"/>
  <c r="N41" i="96" s="1"/>
  <c r="N43" i="96" s="1"/>
  <c r="N76" i="98"/>
  <c r="N41" i="98" s="1"/>
  <c r="N43" i="98" s="1"/>
  <c r="N76" i="101"/>
  <c r="N41" i="101" s="1"/>
  <c r="N43" i="101" s="1"/>
  <c r="N76" i="107"/>
  <c r="N41" i="107" s="1"/>
  <c r="N75" i="133"/>
  <c r="N41" i="133" s="1"/>
  <c r="N76" i="134"/>
  <c r="N41" i="134" s="1"/>
  <c r="N43" i="134" s="1"/>
  <c r="N76" i="135"/>
  <c r="N41" i="135" s="1"/>
  <c r="N43" i="135" s="1"/>
  <c r="N76" i="136"/>
  <c r="N41" i="136" s="1"/>
  <c r="N76" i="137"/>
  <c r="N41" i="137" s="1"/>
  <c r="N76" i="144"/>
  <c r="N41" i="144" s="1"/>
  <c r="N43" i="144" s="1"/>
  <c r="N76" i="242"/>
  <c r="N40" i="242" s="1"/>
  <c r="N78" i="273"/>
  <c r="N41" i="273" s="1"/>
  <c r="N81" i="282"/>
  <c r="N44" i="282" s="1"/>
  <c r="N77" i="329"/>
  <c r="N41" i="329" s="1"/>
  <c r="N43" i="329" s="1"/>
  <c r="N76" i="19"/>
  <c r="N42" i="19" s="1"/>
  <c r="N43" i="19" s="1"/>
  <c r="N43" i="22"/>
  <c r="N76" i="24"/>
  <c r="N42" i="24" s="1"/>
  <c r="N43" i="24" s="1"/>
  <c r="N76" i="25"/>
  <c r="N42" i="25" s="1"/>
  <c r="N43" i="25" s="1"/>
  <c r="N76" i="61"/>
  <c r="N42" i="61" s="1"/>
  <c r="N76" i="64"/>
  <c r="N41" i="64" s="1"/>
  <c r="N43" i="64" s="1"/>
  <c r="N75" i="72"/>
  <c r="N41" i="72" s="1"/>
  <c r="N43" i="72" s="1"/>
  <c r="N77" i="72" s="1"/>
  <c r="L84" i="72" s="1"/>
  <c r="N75" i="74"/>
  <c r="N41" i="74" s="1"/>
  <c r="N43" i="74" s="1"/>
  <c r="N77" i="74" s="1"/>
  <c r="L84" i="74" s="1"/>
  <c r="N76" i="79"/>
  <c r="N41" i="79" s="1"/>
  <c r="N43" i="79" s="1"/>
  <c r="N76" i="81"/>
  <c r="N41" i="81" s="1"/>
  <c r="N43" i="81" s="1"/>
  <c r="N76" i="83"/>
  <c r="N41" i="83" s="1"/>
  <c r="N43" i="83" s="1"/>
  <c r="N76" i="85"/>
  <c r="N41" i="85" s="1"/>
  <c r="N43" i="85" s="1"/>
  <c r="N76" i="87"/>
  <c r="N41" i="87" s="1"/>
  <c r="N76" i="89"/>
  <c r="N41" i="89" s="1"/>
  <c r="N76" i="91"/>
  <c r="N41" i="91" s="1"/>
  <c r="N76" i="100"/>
  <c r="N41" i="100" s="1"/>
  <c r="N43" i="100" s="1"/>
  <c r="N76" i="106"/>
  <c r="N41" i="106" s="1"/>
  <c r="N43" i="106" s="1"/>
  <c r="N80" i="160"/>
  <c r="N46" i="160" s="1"/>
  <c r="N48" i="160" s="1"/>
  <c r="N78" i="232"/>
  <c r="N41" i="232" s="1"/>
  <c r="N76" i="234"/>
  <c r="N40" i="234" s="1"/>
  <c r="N42" i="234" s="1"/>
  <c r="N79" i="244"/>
  <c r="N45" i="244" s="1"/>
  <c r="N77" i="254"/>
  <c r="N41" i="254" s="1"/>
  <c r="N81" i="266"/>
  <c r="N41" i="266" s="1"/>
  <c r="N43" i="266" s="1"/>
  <c r="N75" i="290"/>
  <c r="N41" i="290" s="1"/>
  <c r="N43" i="290" s="1"/>
  <c r="N77" i="321"/>
  <c r="N79" i="321" s="1"/>
  <c r="L85" i="321" s="1"/>
  <c r="N77" i="342"/>
  <c r="N41" i="342" s="1"/>
  <c r="N43" i="342" s="1"/>
  <c r="N77" i="347"/>
  <c r="N41" i="347" s="1"/>
  <c r="N43" i="347" s="1"/>
  <c r="N77" i="364"/>
  <c r="N41" i="364" s="1"/>
  <c r="N43" i="364" s="1"/>
  <c r="N73" i="229"/>
  <c r="N40" i="229" s="1"/>
  <c r="N78" i="270"/>
  <c r="N41" i="270" s="1"/>
  <c r="N78" i="271"/>
  <c r="N41" i="271" s="1"/>
  <c r="N77" i="334"/>
  <c r="N41" i="334" s="1"/>
  <c r="N43" i="334" s="1"/>
  <c r="N77" i="348"/>
  <c r="N41" i="348" s="1"/>
  <c r="N43" i="348" s="1"/>
  <c r="N77" i="354"/>
  <c r="N41" i="354" s="1"/>
  <c r="N43" i="354" s="1"/>
  <c r="N77" i="363"/>
  <c r="N41" i="363" s="1"/>
  <c r="N77" i="365"/>
  <c r="N41" i="365" s="1"/>
  <c r="N43" i="365" s="1"/>
  <c r="N81" i="267"/>
  <c r="N41" i="267" s="1"/>
  <c r="N43" i="267" s="1"/>
  <c r="N75" i="283"/>
  <c r="N41" i="283" s="1"/>
  <c r="N75" i="292"/>
  <c r="N41" i="292" s="1"/>
  <c r="N43" i="292" s="1"/>
  <c r="N75" i="302"/>
  <c r="N41" i="302" s="1"/>
  <c r="N43" i="302" s="1"/>
  <c r="N77" i="308"/>
  <c r="N41" i="308" s="1"/>
  <c r="N43" i="308" s="1"/>
  <c r="N79" i="308" s="1"/>
  <c r="N43" i="306"/>
  <c r="N43" i="31"/>
  <c r="N76" i="146"/>
  <c r="N41" i="146" s="1"/>
  <c r="N43" i="146" s="1"/>
  <c r="N83" i="221"/>
  <c r="N46" i="221" s="1"/>
  <c r="N72" i="227"/>
  <c r="N41" i="227" s="1"/>
  <c r="N77" i="262"/>
  <c r="N41" i="262" s="1"/>
  <c r="N77" i="295"/>
  <c r="N41" i="295" s="1"/>
  <c r="N43" i="295" s="1"/>
  <c r="N84" i="220"/>
  <c r="N46" i="220" s="1"/>
  <c r="N48" i="220" s="1"/>
  <c r="N75" i="286"/>
  <c r="N41" i="286" s="1"/>
  <c r="N43" i="286" s="1"/>
  <c r="N75" i="289"/>
  <c r="N41" i="289" s="1"/>
  <c r="N43" i="289" s="1"/>
  <c r="N75" i="291"/>
  <c r="N41" i="291" s="1"/>
  <c r="N43" i="291" s="1"/>
  <c r="N75" i="293"/>
  <c r="N41" i="293" s="1"/>
  <c r="N43" i="293" s="1"/>
  <c r="N43" i="29"/>
  <c r="N43" i="236"/>
  <c r="N43" i="238"/>
  <c r="N43" i="27"/>
  <c r="N43" i="30"/>
  <c r="N43" i="235"/>
  <c r="L84" i="11"/>
  <c r="L57" i="227"/>
  <c r="L61" i="150"/>
  <c r="N61" i="150" s="1"/>
  <c r="L64" i="188"/>
  <c r="L58" i="75"/>
  <c r="N58" i="75" s="1"/>
  <c r="N64" i="75" s="1"/>
  <c r="L65" i="155"/>
  <c r="N65" i="155" s="1"/>
  <c r="L65" i="186"/>
  <c r="N65" i="186" s="1"/>
  <c r="L65" i="187"/>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4"/>
  <c r="I70" i="96"/>
  <c r="I71" i="96"/>
  <c r="I70" i="106"/>
  <c r="I71" i="106"/>
  <c r="I70" i="107"/>
  <c r="I71" i="107"/>
  <c r="I70" i="108"/>
  <c r="I71" i="108"/>
  <c r="N43" i="136"/>
  <c r="I69" i="149"/>
  <c r="I70" i="149"/>
  <c r="I70" i="148"/>
  <c r="I71" i="148"/>
  <c r="I69" i="145"/>
  <c r="I70" i="145"/>
  <c r="I69" i="144"/>
  <c r="I70" i="144"/>
  <c r="I75" i="154"/>
  <c r="I76" i="154"/>
  <c r="I77" i="154"/>
  <c r="N77" i="157"/>
  <c r="N81" i="157" s="1"/>
  <c r="N47" i="157" s="1"/>
  <c r="N49" i="157" s="1"/>
  <c r="I77" i="157"/>
  <c r="N48" i="177"/>
  <c r="N75" i="182"/>
  <c r="I75" i="182"/>
  <c r="N76" i="182"/>
  <c r="I76" i="182"/>
  <c r="N77" i="182"/>
  <c r="I77" i="182"/>
  <c r="N48" i="164"/>
  <c r="I74" i="164"/>
  <c r="I75" i="164"/>
  <c r="I76" i="164"/>
  <c r="N65" i="170"/>
  <c r="I75" i="170"/>
  <c r="I76" i="170"/>
  <c r="I77" i="170"/>
  <c r="N48" i="188"/>
  <c r="N64" i="188"/>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91"/>
  <c r="N43" i="95"/>
  <c r="N43" i="103"/>
  <c r="N43" i="107"/>
  <c r="N43" i="133"/>
  <c r="N78" i="65"/>
  <c r="L85" i="65" s="1"/>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8" i="180"/>
  <c r="N48" i="181"/>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3" i="233"/>
  <c r="N41" i="239"/>
  <c r="N47" i="244"/>
  <c r="N43" i="254"/>
  <c r="I75" i="186"/>
  <c r="I76" i="186"/>
  <c r="I77" i="186"/>
  <c r="N65" i="187"/>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81" i="268"/>
  <c r="N41" i="268" s="1"/>
  <c r="N43" i="268" s="1"/>
  <c r="N43" i="271"/>
  <c r="N43" i="272"/>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N81" i="249"/>
  <c r="N43" i="249" s="1"/>
  <c r="N45" i="249" s="1"/>
  <c r="N64" i="249"/>
  <c r="N65" i="249"/>
  <c r="I73" i="249"/>
  <c r="I74" i="249"/>
  <c r="I76" i="249"/>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L83" i="7"/>
  <c r="N76" i="12"/>
  <c r="N42" i="12" s="1"/>
  <c r="N43" i="12" s="1"/>
  <c r="I70" i="12"/>
  <c r="N78" i="37" l="1"/>
  <c r="L85" i="37" s="1"/>
  <c r="L83" i="67"/>
  <c r="N78" i="25"/>
  <c r="L85" i="25" s="1"/>
  <c r="N81" i="50"/>
  <c r="L87" i="50" s="1"/>
  <c r="L83" i="47"/>
  <c r="L85" i="67"/>
  <c r="N79" i="347"/>
  <c r="L84" i="347" s="1"/>
  <c r="N78" i="31"/>
  <c r="L83" i="31" s="1"/>
  <c r="N79" i="328"/>
  <c r="L84" i="328" s="1"/>
  <c r="L83" i="51"/>
  <c r="N79" i="333"/>
  <c r="L84" i="333" s="1"/>
  <c r="L82" i="289"/>
  <c r="L84" i="78"/>
  <c r="N81" i="248"/>
  <c r="N43" i="248" s="1"/>
  <c r="N45" i="248" s="1"/>
  <c r="N83" i="248" s="1"/>
  <c r="L88" i="248" s="1"/>
  <c r="N78" i="22"/>
  <c r="L84" i="22" s="1"/>
  <c r="N79" i="354"/>
  <c r="L86" i="354" s="1"/>
  <c r="N78" i="39"/>
  <c r="L85" i="39" s="1"/>
  <c r="N43" i="137"/>
  <c r="L83" i="78"/>
  <c r="L86" i="323"/>
  <c r="L84" i="226"/>
  <c r="L84" i="208"/>
  <c r="N79" i="306"/>
  <c r="L86" i="306" s="1"/>
  <c r="L82" i="74"/>
  <c r="N93" i="260"/>
  <c r="L99" i="260" s="1"/>
  <c r="L84" i="63"/>
  <c r="L84" i="65"/>
  <c r="N78" i="21"/>
  <c r="L83" i="21" s="1"/>
  <c r="N78" i="42"/>
  <c r="L85" i="42" s="1"/>
  <c r="L86" i="253"/>
  <c r="L84" i="253"/>
  <c r="L85" i="51"/>
  <c r="N86" i="51" s="1"/>
  <c r="N88" i="51" s="1"/>
  <c r="D43" i="5" s="1"/>
  <c r="L83" i="65"/>
  <c r="L83" i="74"/>
  <c r="N79" i="364"/>
  <c r="L84" i="364" s="1"/>
  <c r="L83" i="289"/>
  <c r="N85" i="289" s="1"/>
  <c r="N87" i="289" s="1"/>
  <c r="D245" i="5" s="1"/>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N78" i="98" s="1"/>
  <c r="L83"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59" i="99"/>
  <c r="N59" i="99" s="1"/>
  <c r="N65" i="99" s="1"/>
  <c r="N78" i="99" s="1"/>
  <c r="L85" i="99" s="1"/>
  <c r="L59" i="95"/>
  <c r="N59" i="95" s="1"/>
  <c r="N65" i="95" s="1"/>
  <c r="L59" i="94"/>
  <c r="N59" i="94" s="1"/>
  <c r="N6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L59" i="213"/>
  <c r="N59" i="213" s="1"/>
  <c r="N65" i="213" s="1"/>
  <c r="N78" i="213" s="1"/>
  <c r="L83" i="213" s="1"/>
  <c r="L65" i="168"/>
  <c r="N65" i="168" s="1"/>
  <c r="M65" i="157"/>
  <c r="N65" i="157" s="1"/>
  <c r="L64" i="157"/>
  <c r="N64" i="157" s="1"/>
  <c r="L64" i="187"/>
  <c r="N64" i="187" s="1"/>
  <c r="L63" i="188"/>
  <c r="N63" i="188" s="1"/>
  <c r="N69" i="188" s="1"/>
  <c r="N82" i="188" s="1"/>
  <c r="L87" i="188" s="1"/>
  <c r="L64" i="186"/>
  <c r="N64"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L59" i="231"/>
  <c r="N59" i="231" s="1"/>
  <c r="N65" i="231" s="1"/>
  <c r="N78" i="231" s="1"/>
  <c r="L84" i="231" s="1"/>
  <c r="L56" i="229"/>
  <c r="N56" i="229" s="1"/>
  <c r="N62" i="229" s="1"/>
  <c r="L63" i="217"/>
  <c r="N63" i="217" s="1"/>
  <c r="N69" i="217" s="1"/>
  <c r="L64" i="177"/>
  <c r="N64" i="177" s="1"/>
  <c r="N69" i="177" s="1"/>
  <c r="N82" i="177" s="1"/>
  <c r="L89"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L60" i="295"/>
  <c r="N60" i="295" s="1"/>
  <c r="N66" i="295" s="1"/>
  <c r="L61" i="271"/>
  <c r="N61" i="271" s="1"/>
  <c r="N67" i="271" s="1"/>
  <c r="N80" i="271" s="1"/>
  <c r="L87" i="271" s="1"/>
  <c r="L60" i="265"/>
  <c r="N60" i="265" s="1"/>
  <c r="N66" i="265" s="1"/>
  <c r="N79" i="265" s="1"/>
  <c r="L86" i="265" s="1"/>
  <c r="L60" i="264"/>
  <c r="N60" i="264" s="1"/>
  <c r="N66" i="264" s="1"/>
  <c r="N79" i="264" s="1"/>
  <c r="L86" i="264" s="1"/>
  <c r="L60" i="263"/>
  <c r="N60" i="263" s="1"/>
  <c r="N66" i="263" s="1"/>
  <c r="L60" i="258"/>
  <c r="N60" i="258" s="1"/>
  <c r="N66" i="258" s="1"/>
  <c r="L60" i="257"/>
  <c r="N60" i="257" s="1"/>
  <c r="N6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L58" i="149"/>
  <c r="N58" i="149" s="1"/>
  <c r="N64" i="149" s="1"/>
  <c r="N78" i="149" s="1"/>
  <c r="N77" i="286"/>
  <c r="L84" i="286" s="1"/>
  <c r="L59" i="214"/>
  <c r="N59" i="214" s="1"/>
  <c r="N65" i="214" s="1"/>
  <c r="N78" i="214" s="1"/>
  <c r="L59" i="212"/>
  <c r="N59" i="212" s="1"/>
  <c r="N65" i="212" s="1"/>
  <c r="N78" i="212" s="1"/>
  <c r="L85" i="212" s="1"/>
  <c r="L64" i="179"/>
  <c r="N64" i="179" s="1"/>
  <c r="N69" i="179" s="1"/>
  <c r="N82" i="179" s="1"/>
  <c r="L64" i="172"/>
  <c r="N64" i="172" s="1"/>
  <c r="N69" i="172" s="1"/>
  <c r="L67" i="165"/>
  <c r="N67" i="165" s="1"/>
  <c r="L58" i="143"/>
  <c r="N58" i="143" s="1"/>
  <c r="N64" i="143" s="1"/>
  <c r="N78" i="143" s="1"/>
  <c r="L84" i="143" s="1"/>
  <c r="L58" i="147"/>
  <c r="N58" i="147" s="1"/>
  <c r="N64"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N70" i="178" s="1"/>
  <c r="N83"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8" i="219"/>
  <c r="L89" i="219"/>
  <c r="L87" i="219"/>
  <c r="N78" i="147"/>
  <c r="L83" i="147" s="1"/>
  <c r="L85" i="7"/>
  <c r="N86" i="7" s="1"/>
  <c r="N88" i="7" s="1"/>
  <c r="D3" i="5" s="1"/>
  <c r="L83" i="43"/>
  <c r="L84" i="46"/>
  <c r="L86" i="50"/>
  <c r="L84" i="339"/>
  <c r="N83" i="282"/>
  <c r="L90" i="282" s="1"/>
  <c r="N79" i="256"/>
  <c r="L84" i="256" s="1"/>
  <c r="N78" i="35"/>
  <c r="N77" i="284"/>
  <c r="L84" i="284" s="1"/>
  <c r="L88" i="218"/>
  <c r="L85" i="253"/>
  <c r="N78" i="33"/>
  <c r="L83" i="33" s="1"/>
  <c r="L84" i="64"/>
  <c r="N78" i="53"/>
  <c r="L85" i="53" s="1"/>
  <c r="N78" i="215"/>
  <c r="L84" i="215" s="1"/>
  <c r="L84" i="348"/>
  <c r="L86" i="328"/>
  <c r="N80" i="272"/>
  <c r="L85" i="272" s="1"/>
  <c r="N79" i="257"/>
  <c r="L86" i="257" s="1"/>
  <c r="L85" i="32"/>
  <c r="N72" i="165"/>
  <c r="N85" i="165" s="1"/>
  <c r="L91" i="165" s="1"/>
  <c r="L84" i="32"/>
  <c r="N78" i="97"/>
  <c r="L84" i="97" s="1"/>
  <c r="N74" i="227"/>
  <c r="L79" i="227" s="1"/>
  <c r="N70" i="186"/>
  <c r="N83" i="186" s="1"/>
  <c r="L88" i="186" s="1"/>
  <c r="N79" i="233"/>
  <c r="L84" i="233" s="1"/>
  <c r="N70" i="154"/>
  <c r="N83" i="154" s="1"/>
  <c r="L88" i="154" s="1"/>
  <c r="N67" i="150"/>
  <c r="N79" i="261"/>
  <c r="L84" i="261" s="1"/>
  <c r="L82" i="305"/>
  <c r="L83" i="305"/>
  <c r="L83" i="25"/>
  <c r="N79" i="295"/>
  <c r="L86" i="295" s="1"/>
  <c r="L87" i="281"/>
  <c r="N78" i="243"/>
  <c r="L83" i="243" s="1"/>
  <c r="N82" i="217"/>
  <c r="L89" i="217" s="1"/>
  <c r="N70" i="185"/>
  <c r="N83" i="185" s="1"/>
  <c r="L90" i="185" s="1"/>
  <c r="N70" i="187"/>
  <c r="N83" i="187" s="1"/>
  <c r="L88" i="187" s="1"/>
  <c r="N70" i="170"/>
  <c r="N83" i="170" s="1"/>
  <c r="L90" i="170" s="1"/>
  <c r="N78" i="94"/>
  <c r="L85" i="94" s="1"/>
  <c r="L83" i="102"/>
  <c r="L85" i="128"/>
  <c r="L84" i="25"/>
  <c r="N77" i="301"/>
  <c r="L82" i="301" s="1"/>
  <c r="N70" i="268"/>
  <c r="N83" i="268" s="1"/>
  <c r="L90" i="268" s="1"/>
  <c r="N74" i="246"/>
  <c r="N89" i="246" s="1"/>
  <c r="N79" i="332"/>
  <c r="L85" i="332" s="1"/>
  <c r="N78" i="9"/>
  <c r="L84" i="9" s="1"/>
  <c r="N80" i="273"/>
  <c r="L86" i="273" s="1"/>
  <c r="N78" i="19"/>
  <c r="L85" i="19" s="1"/>
  <c r="N78" i="108"/>
  <c r="L84" i="108" s="1"/>
  <c r="N79" i="334"/>
  <c r="L84" i="334" s="1"/>
  <c r="L83" i="132"/>
  <c r="L85" i="132"/>
  <c r="L84" i="127"/>
  <c r="L82" i="127"/>
  <c r="L85" i="22"/>
  <c r="L83" i="130"/>
  <c r="L85" i="130"/>
  <c r="L85" i="58"/>
  <c r="L84" i="58"/>
  <c r="L84" i="34"/>
  <c r="L85" i="47"/>
  <c r="N86" i="47" s="1"/>
  <c r="N88" i="47" s="1"/>
  <c r="D39" i="5" s="1"/>
  <c r="L83" i="72"/>
  <c r="L86" i="360"/>
  <c r="L86" i="348"/>
  <c r="L85" i="131"/>
  <c r="N78" i="79"/>
  <c r="L83" i="79" s="1"/>
  <c r="N78" i="68"/>
  <c r="L84" i="130"/>
  <c r="L85" i="208"/>
  <c r="N79" i="342"/>
  <c r="L85" i="342" s="1"/>
  <c r="N78" i="40"/>
  <c r="L84" i="40" s="1"/>
  <c r="L87" i="277"/>
  <c r="L86" i="277"/>
  <c r="L85" i="250"/>
  <c r="L84" i="250"/>
  <c r="N78" i="95"/>
  <c r="N69" i="181"/>
  <c r="N82" i="181" s="1"/>
  <c r="L89" i="181" s="1"/>
  <c r="N85" i="207"/>
  <c r="L92" i="207" s="1"/>
  <c r="N78" i="96"/>
  <c r="L85" i="96" s="1"/>
  <c r="N78" i="85"/>
  <c r="L83" i="85" s="1"/>
  <c r="N78" i="45"/>
  <c r="L85" i="45" s="1"/>
  <c r="N78" i="36"/>
  <c r="N80" i="274"/>
  <c r="L86" i="274" s="1"/>
  <c r="N79" i="263"/>
  <c r="L85" i="263" s="1"/>
  <c r="N79" i="259"/>
  <c r="L84" i="259" s="1"/>
  <c r="N79" i="258"/>
  <c r="L86" i="258" s="1"/>
  <c r="N78" i="90"/>
  <c r="L85" i="90" s="1"/>
  <c r="N78" i="144"/>
  <c r="L85" i="144"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4" i="37"/>
  <c r="L84" i="43"/>
  <c r="L88" i="50"/>
  <c r="L84" i="57"/>
  <c r="L85" i="371"/>
  <c r="L86" i="343"/>
  <c r="L86" i="321"/>
  <c r="L84" i="323"/>
  <c r="L86" i="250"/>
  <c r="L85" i="224"/>
  <c r="L84" i="132"/>
  <c r="L83" i="131"/>
  <c r="L83" i="127"/>
  <c r="N85" i="245"/>
  <c r="L91" i="245" s="1"/>
  <c r="L83" i="129"/>
  <c r="L84" i="129"/>
  <c r="L85" i="129"/>
  <c r="L84" i="52"/>
  <c r="L85" i="52"/>
  <c r="L83" i="52"/>
  <c r="N79" i="337"/>
  <c r="N75" i="229"/>
  <c r="L80" i="229" s="1"/>
  <c r="N83" i="280"/>
  <c r="N78" i="44"/>
  <c r="N86" i="11"/>
  <c r="N88" i="11" s="1"/>
  <c r="D319" i="5" s="1"/>
  <c r="L85" i="14"/>
  <c r="L85" i="16"/>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8" i="145"/>
  <c r="L85" i="145" s="1"/>
  <c r="L84" i="216"/>
  <c r="L83" i="216"/>
  <c r="L83" i="128"/>
  <c r="L83" i="125"/>
  <c r="L84" i="125"/>
  <c r="L84" i="124"/>
  <c r="L85" i="110"/>
  <c r="L89" i="282"/>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N86" i="28"/>
  <c r="N88" i="28" s="1"/>
  <c r="D20" i="5" s="1"/>
  <c r="L85" i="18"/>
  <c r="L83" i="18"/>
  <c r="L85" i="15"/>
  <c r="L83" i="15"/>
  <c r="N78" i="12"/>
  <c r="L85" i="12" s="1"/>
  <c r="L84" i="354" l="1"/>
  <c r="L84" i="31"/>
  <c r="N69" i="184"/>
  <c r="N82" i="184" s="1"/>
  <c r="L88" i="184" s="1"/>
  <c r="L85" i="354"/>
  <c r="N77" i="285"/>
  <c r="L83" i="285" s="1"/>
  <c r="N70" i="266"/>
  <c r="N83" i="266" s="1"/>
  <c r="L88" i="266" s="1"/>
  <c r="N86" i="226"/>
  <c r="N88" i="226" s="1"/>
  <c r="D187" i="5" s="1"/>
  <c r="N79" i="318"/>
  <c r="N79" i="313"/>
  <c r="L85" i="31"/>
  <c r="L98" i="260"/>
  <c r="L85" i="328"/>
  <c r="N70" i="171"/>
  <c r="N83" i="171" s="1"/>
  <c r="L90" i="171" s="1"/>
  <c r="L86" i="347"/>
  <c r="N87" i="253"/>
  <c r="N89" i="253" s="1"/>
  <c r="D213" i="5" s="1"/>
  <c r="L85" i="333"/>
  <c r="L83" i="22"/>
  <c r="N86" i="22" s="1"/>
  <c r="N88" i="22" s="1"/>
  <c r="D14" i="5" s="1"/>
  <c r="L85" i="347"/>
  <c r="L84" i="24"/>
  <c r="L83" i="24"/>
  <c r="L86" i="333"/>
  <c r="N87" i="371"/>
  <c r="N89" i="371" s="1"/>
  <c r="D293" i="5" s="1"/>
  <c r="N86" i="64"/>
  <c r="N88" i="64" s="1"/>
  <c r="D55" i="5" s="1"/>
  <c r="L88" i="282"/>
  <c r="N79" i="317"/>
  <c r="L85" i="317" s="1"/>
  <c r="N79" i="314"/>
  <c r="L84" i="314" s="1"/>
  <c r="N82" i="174"/>
  <c r="L89" i="174" s="1"/>
  <c r="N70" i="176"/>
  <c r="N83" i="176" s="1"/>
  <c r="L88" i="176" s="1"/>
  <c r="N78" i="137"/>
  <c r="L83" i="137" s="1"/>
  <c r="L83" i="75"/>
  <c r="L84" i="39"/>
  <c r="L84" i="103"/>
  <c r="N79" i="311"/>
  <c r="L84" i="311" s="1"/>
  <c r="L85" i="364"/>
  <c r="N87" i="323"/>
  <c r="N89" i="323" s="1"/>
  <c r="D279" i="5" s="1"/>
  <c r="N87" i="339"/>
  <c r="N89" i="339" s="1"/>
  <c r="D292" i="5" s="1"/>
  <c r="N86" i="124"/>
  <c r="N88" i="124" s="1"/>
  <c r="D113" i="5" s="1"/>
  <c r="L82" i="75"/>
  <c r="L84" i="21"/>
  <c r="L100" i="260"/>
  <c r="N101" i="260" s="1"/>
  <c r="N103" i="260" s="1"/>
  <c r="D219" i="5" s="1"/>
  <c r="L85" i="363"/>
  <c r="L91" i="221"/>
  <c r="L83" i="39"/>
  <c r="N86" i="46"/>
  <c r="N88" i="46" s="1"/>
  <c r="D38" i="5" s="1"/>
  <c r="L83" i="215"/>
  <c r="L85" i="21"/>
  <c r="L85" i="215"/>
  <c r="L84" i="30"/>
  <c r="L85" i="254"/>
  <c r="L83" i="30"/>
  <c r="L84" i="27"/>
  <c r="L86" i="363"/>
  <c r="L85" i="27"/>
  <c r="N69" i="183"/>
  <c r="N82" i="183" s="1"/>
  <c r="L88" i="183" s="1"/>
  <c r="N87" i="321"/>
  <c r="N89" i="321" s="1"/>
  <c r="D277" i="5" s="1"/>
  <c r="N64" i="297"/>
  <c r="N77" i="297" s="1"/>
  <c r="L82" i="297" s="1"/>
  <c r="N69" i="164"/>
  <c r="N82" i="164" s="1"/>
  <c r="L87" i="164" s="1"/>
  <c r="N85" i="74"/>
  <c r="N87" i="74" s="1"/>
  <c r="D65" i="5" s="1"/>
  <c r="N70" i="168"/>
  <c r="N83" i="168" s="1"/>
  <c r="L90" i="168" s="1"/>
  <c r="L86" i="240"/>
  <c r="N86" i="63"/>
  <c r="N88" i="63" s="1"/>
  <c r="D54" i="5" s="1"/>
  <c r="L83" i="42"/>
  <c r="N86" i="208"/>
  <c r="N88" i="208" s="1"/>
  <c r="D119" i="5" s="1"/>
  <c r="N86" i="121"/>
  <c r="N88" i="121" s="1"/>
  <c r="D111" i="5" s="1"/>
  <c r="L84" i="306"/>
  <c r="L85" i="213"/>
  <c r="L85" i="306"/>
  <c r="L85" i="147"/>
  <c r="L84" i="147"/>
  <c r="N86" i="147" s="1"/>
  <c r="N88" i="147" s="1"/>
  <c r="D137" i="5" s="1"/>
  <c r="L87" i="274"/>
  <c r="L86" i="332"/>
  <c r="N89" i="50"/>
  <c r="N91" i="50" s="1"/>
  <c r="D42" i="5" s="1"/>
  <c r="L87" i="232"/>
  <c r="L85" i="232"/>
  <c r="L85" i="100"/>
  <c r="L84" i="100"/>
  <c r="N79" i="316"/>
  <c r="L84" i="316" s="1"/>
  <c r="L82" i="284"/>
  <c r="L84" i="42"/>
  <c r="L83" i="38"/>
  <c r="L85" i="69"/>
  <c r="L85" i="138"/>
  <c r="N86" i="43"/>
  <c r="N88" i="43" s="1"/>
  <c r="D34" i="5" s="1"/>
  <c r="N87" i="340"/>
  <c r="N89" i="340" s="1"/>
  <c r="D294" i="5" s="1"/>
  <c r="L83" i="302"/>
  <c r="L92" i="221"/>
  <c r="L84" i="365"/>
  <c r="L86" i="365"/>
  <c r="L85" i="262"/>
  <c r="L83" i="105"/>
  <c r="L83" i="92"/>
  <c r="N86" i="58"/>
  <c r="N88" i="58" s="1"/>
  <c r="D49" i="5" s="1"/>
  <c r="L83" i="286"/>
  <c r="L85" i="92"/>
  <c r="N87" i="327"/>
  <c r="N89" i="327" s="1"/>
  <c r="D281" i="5" s="1"/>
  <c r="N85" i="303"/>
  <c r="N87" i="303" s="1"/>
  <c r="D259" i="5" s="1"/>
  <c r="N86" i="65"/>
  <c r="N88" i="65" s="1"/>
  <c r="D56" i="5" s="1"/>
  <c r="L83" i="298"/>
  <c r="L84" i="298"/>
  <c r="L85" i="142"/>
  <c r="N79" i="239"/>
  <c r="L84" i="239" s="1"/>
  <c r="N86" i="130"/>
  <c r="N88" i="130" s="1"/>
  <c r="D121" i="5" s="1"/>
  <c r="L83" i="135"/>
  <c r="N66" i="294"/>
  <c r="N79" i="294" s="1"/>
  <c r="L86" i="294" s="1"/>
  <c r="N70" i="157"/>
  <c r="N83" i="157" s="1"/>
  <c r="L90" i="157" s="1"/>
  <c r="N87" i="343"/>
  <c r="N89" i="343" s="1"/>
  <c r="D296" i="5" s="1"/>
  <c r="L84" i="332"/>
  <c r="L85" i="41"/>
  <c r="L82" i="298"/>
  <c r="N86" i="123"/>
  <c r="N88" i="123" s="1"/>
  <c r="D114" i="5" s="1"/>
  <c r="L86" i="364"/>
  <c r="L86" i="232"/>
  <c r="L86" i="251"/>
  <c r="N86" i="131"/>
  <c r="N88" i="131" s="1"/>
  <c r="D122" i="5" s="1"/>
  <c r="N86" i="224"/>
  <c r="N88" i="224" s="1"/>
  <c r="D185" i="5" s="1"/>
  <c r="N87" i="328"/>
  <c r="N89" i="328" s="1"/>
  <c r="D282" i="5" s="1"/>
  <c r="L85" i="135"/>
  <c r="L84" i="251"/>
  <c r="L85" i="240"/>
  <c r="L84" i="342"/>
  <c r="N90" i="219"/>
  <c r="N92" i="219" s="1"/>
  <c r="D181" i="5" s="1"/>
  <c r="N90" i="218"/>
  <c r="N92" i="218" s="1"/>
  <c r="D180" i="5" s="1"/>
  <c r="L84" i="356"/>
  <c r="L86" i="356"/>
  <c r="L84" i="38"/>
  <c r="L84" i="142"/>
  <c r="L86" i="241"/>
  <c r="L86" i="262"/>
  <c r="L85" i="241"/>
  <c r="L82" i="302"/>
  <c r="L84" i="346"/>
  <c r="L84" i="19"/>
  <c r="L83" i="19"/>
  <c r="L84" i="26"/>
  <c r="L86" i="256"/>
  <c r="N86" i="132"/>
  <c r="N88" i="132" s="1"/>
  <c r="D123" i="5" s="1"/>
  <c r="L85" i="336"/>
  <c r="L83" i="59"/>
  <c r="L83" i="26"/>
  <c r="L85" i="105"/>
  <c r="N85" i="72"/>
  <c r="N87" i="72" s="1"/>
  <c r="D63" i="5" s="1"/>
  <c r="L83" i="284"/>
  <c r="L82" i="286"/>
  <c r="L84" i="102"/>
  <c r="N86" i="102" s="1"/>
  <c r="N88" i="102" s="1"/>
  <c r="D92" i="5" s="1"/>
  <c r="L82" i="325"/>
  <c r="L86" i="254"/>
  <c r="L85" i="356"/>
  <c r="L87" i="275"/>
  <c r="L86" i="27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6" i="244"/>
  <c r="L85" i="312"/>
  <c r="L85" i="83"/>
  <c r="L83" i="292"/>
  <c r="L90" i="155"/>
  <c r="L84" i="212"/>
  <c r="L84" i="86"/>
  <c r="L85" i="97"/>
  <c r="L90" i="245"/>
  <c r="L89" i="154"/>
  <c r="L85" i="264"/>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9" i="267"/>
  <c r="L83" i="301"/>
  <c r="L84" i="301"/>
  <c r="L85" i="9"/>
  <c r="L83" i="9"/>
  <c r="N85" i="127"/>
  <c r="N87" i="127" s="1"/>
  <c r="D117" i="5" s="1"/>
  <c r="L88" i="188"/>
  <c r="L89" i="188"/>
  <c r="L89" i="185"/>
  <c r="L88" i="177"/>
  <c r="L87" i="177"/>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5" i="48"/>
  <c r="L87" i="48"/>
  <c r="L86" i="48"/>
  <c r="L85" i="66"/>
  <c r="L84" i="66"/>
  <c r="L83" i="66"/>
  <c r="L84" i="71"/>
  <c r="L83" i="71"/>
  <c r="L85" i="71"/>
  <c r="L85" i="54"/>
  <c r="L83" i="54"/>
  <c r="L84" i="54"/>
  <c r="L86"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3"/>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91" i="282"/>
  <c r="N93" i="282" s="1"/>
  <c r="D239" i="5" s="1"/>
  <c r="N86" i="73"/>
  <c r="N88" i="73" s="1"/>
  <c r="D64" i="5" s="1"/>
  <c r="N87" i="354"/>
  <c r="N89" i="354" s="1"/>
  <c r="D306" i="5" s="1"/>
  <c r="N86" i="15"/>
  <c r="N88" i="15" s="1"/>
  <c r="D7" i="5" s="1"/>
  <c r="L83" i="12"/>
  <c r="L84" i="12"/>
  <c r="L88" i="171" l="1"/>
  <c r="N87" i="333"/>
  <c r="N89" i="333" s="1"/>
  <c r="D287" i="5" s="1"/>
  <c r="L89" i="171"/>
  <c r="N86" i="19"/>
  <c r="N88" i="19" s="1"/>
  <c r="D11" i="5" s="1"/>
  <c r="L89" i="266"/>
  <c r="N91" i="266" s="1"/>
  <c r="N93" i="266" s="1"/>
  <c r="D225" i="5" s="1"/>
  <c r="N88" i="274"/>
  <c r="N90" i="274" s="1"/>
  <c r="D232" i="5" s="1"/>
  <c r="L90" i="266"/>
  <c r="N87" i="347"/>
  <c r="N89" i="347" s="1"/>
  <c r="D300" i="5" s="1"/>
  <c r="N86" i="24"/>
  <c r="N88" i="24" s="1"/>
  <c r="D16" i="5" s="1"/>
  <c r="L85" i="314"/>
  <c r="L85" i="311"/>
  <c r="L84" i="317"/>
  <c r="L87" i="174"/>
  <c r="N90" i="174" s="1"/>
  <c r="N92" i="174" s="1"/>
  <c r="D154" i="5" s="1"/>
  <c r="L88" i="174"/>
  <c r="L84" i="137"/>
  <c r="L86" i="317"/>
  <c r="L85" i="137"/>
  <c r="L90" i="176"/>
  <c r="L89" i="176"/>
  <c r="N85" i="75"/>
  <c r="N87" i="75" s="1"/>
  <c r="D66" i="5" s="1"/>
  <c r="L86" i="311"/>
  <c r="N86" i="39"/>
  <c r="N88" i="39" s="1"/>
  <c r="D30" i="5" s="1"/>
  <c r="N87" i="364"/>
  <c r="N89" i="364" s="1"/>
  <c r="D314" i="5" s="1"/>
  <c r="N86" i="103"/>
  <c r="N88" i="103" s="1"/>
  <c r="D93" i="5" s="1"/>
  <c r="N87" i="241"/>
  <c r="N89" i="241" s="1"/>
  <c r="D201" i="5" s="1"/>
  <c r="N86" i="30"/>
  <c r="N88" i="30" s="1"/>
  <c r="D22" i="5" s="1"/>
  <c r="N87" i="365"/>
  <c r="N89" i="365" s="1"/>
  <c r="D315" i="5" s="1"/>
  <c r="L88" i="164"/>
  <c r="N86" i="27"/>
  <c r="N88" i="27" s="1"/>
  <c r="D19" i="5" s="1"/>
  <c r="N86" i="215"/>
  <c r="N88" i="215" s="1"/>
  <c r="D177" i="5" s="1"/>
  <c r="N87" i="363"/>
  <c r="N89" i="363" s="1"/>
  <c r="D313" i="5" s="1"/>
  <c r="N87" i="254"/>
  <c r="N89" i="254" s="1"/>
  <c r="D214" i="5" s="1"/>
  <c r="L89" i="164"/>
  <c r="N86" i="69"/>
  <c r="N88" i="69" s="1"/>
  <c r="D60" i="5" s="1"/>
  <c r="N87" i="336"/>
  <c r="N89" i="336" s="1"/>
  <c r="D290" i="5" s="1"/>
  <c r="N91" i="249"/>
  <c r="N93" i="249" s="1"/>
  <c r="D209" i="5" s="1"/>
  <c r="L87" i="183"/>
  <c r="N86" i="26"/>
  <c r="N88" i="26" s="1"/>
  <c r="D18" i="5" s="1"/>
  <c r="N85" i="284"/>
  <c r="N87" i="284" s="1"/>
  <c r="D241" i="5" s="1"/>
  <c r="N86" i="33"/>
  <c r="N88" i="33" s="1"/>
  <c r="D25" i="5" s="1"/>
  <c r="L89" i="183"/>
  <c r="N87" i="240"/>
  <c r="N89" i="240" s="1"/>
  <c r="D200" i="5" s="1"/>
  <c r="N86" i="135"/>
  <c r="N88" i="135" s="1"/>
  <c r="D126" i="5" s="1"/>
  <c r="N87" i="256"/>
  <c r="N89" i="256" s="1"/>
  <c r="D215" i="5" s="1"/>
  <c r="N87" i="332"/>
  <c r="N89" i="332" s="1"/>
  <c r="D286" i="5" s="1"/>
  <c r="L84" i="297"/>
  <c r="L83" i="297"/>
  <c r="N93" i="221"/>
  <c r="N95" i="221" s="1"/>
  <c r="D184" i="5" s="1"/>
  <c r="N86" i="21"/>
  <c r="N88" i="21" s="1"/>
  <c r="D13" i="5" s="1"/>
  <c r="N86" i="140"/>
  <c r="N88" i="140" s="1"/>
  <c r="D132" i="5" s="1"/>
  <c r="N87" i="346"/>
  <c r="N89" i="346" s="1"/>
  <c r="D299" i="5" s="1"/>
  <c r="N87" i="306"/>
  <c r="N89" i="306" s="1"/>
  <c r="D262" i="5" s="1"/>
  <c r="L89" i="189"/>
  <c r="N85" i="286"/>
  <c r="N87" i="286" s="1"/>
  <c r="D243" i="5" s="1"/>
  <c r="L85" i="316"/>
  <c r="L89" i="157"/>
  <c r="N85" i="325"/>
  <c r="N87" i="325" s="1"/>
  <c r="D280" i="5" s="1"/>
  <c r="N87" i="262"/>
  <c r="N89" i="262" s="1"/>
  <c r="D221" i="5" s="1"/>
  <c r="L85" i="239"/>
  <c r="L86" i="239"/>
  <c r="L86" i="316"/>
  <c r="L88" i="157"/>
  <c r="N85" i="302"/>
  <c r="N87" i="302" s="1"/>
  <c r="N87" i="251"/>
  <c r="N89" i="251" s="1"/>
  <c r="D211" i="5" s="1"/>
  <c r="N85" i="298"/>
  <c r="N87" i="298" s="1"/>
  <c r="D254" i="5" s="1"/>
  <c r="N86" i="213"/>
  <c r="N88" i="213" s="1"/>
  <c r="D175" i="5" s="1"/>
  <c r="N86" i="42"/>
  <c r="N88" i="42" s="1"/>
  <c r="D33" i="5" s="1"/>
  <c r="N88" i="232"/>
  <c r="N90" i="232" s="1"/>
  <c r="D192" i="5" s="1"/>
  <c r="N86" i="38"/>
  <c r="N88" i="38" s="1"/>
  <c r="D29" i="5" s="1"/>
  <c r="N86" i="92"/>
  <c r="N88" i="92" s="1"/>
  <c r="D83" i="5" s="1"/>
  <c r="N87" i="238"/>
  <c r="N89" i="238" s="1"/>
  <c r="D198" i="5" s="1"/>
  <c r="N90" i="217"/>
  <c r="N92" i="217" s="1"/>
  <c r="D179" i="5" s="1"/>
  <c r="N87" i="342"/>
  <c r="N89" i="342" s="1"/>
  <c r="D295" i="5" s="1"/>
  <c r="L87" i="189"/>
  <c r="N87" i="235"/>
  <c r="N89" i="235" s="1"/>
  <c r="D195" i="5" s="1"/>
  <c r="L84" i="294"/>
  <c r="N86" i="41"/>
  <c r="N88" i="41" s="1"/>
  <c r="D32" i="5" s="1"/>
  <c r="N82" i="227"/>
  <c r="N84" i="227" s="1"/>
  <c r="D188" i="5" s="1"/>
  <c r="N86" i="80"/>
  <c r="N88" i="80" s="1"/>
  <c r="D71" i="5" s="1"/>
  <c r="N87" i="264"/>
  <c r="N89" i="264" s="1"/>
  <c r="D223" i="5" s="1"/>
  <c r="N86" i="53"/>
  <c r="N88" i="53" s="1"/>
  <c r="D45" i="5" s="1"/>
  <c r="N86" i="149"/>
  <c r="N88" i="149" s="1"/>
  <c r="D135" i="5" s="1"/>
  <c r="N86" i="100"/>
  <c r="N88" i="100" s="1"/>
  <c r="D90" i="5" s="1"/>
  <c r="N86" i="59"/>
  <c r="N88" i="59" s="1"/>
  <c r="D50" i="5" s="1"/>
  <c r="N86" i="88"/>
  <c r="N88" i="88" s="1"/>
  <c r="D79" i="5" s="1"/>
  <c r="N86" i="99"/>
  <c r="N88" i="99" s="1"/>
  <c r="D89" i="5" s="1"/>
  <c r="L85" i="294"/>
  <c r="L83" i="60"/>
  <c r="N86" i="142"/>
  <c r="N88" i="142" s="1"/>
  <c r="D134" i="5" s="1"/>
  <c r="N86" i="105"/>
  <c r="N88" i="105" s="1"/>
  <c r="D95" i="5" s="1"/>
  <c r="N86" i="96"/>
  <c r="N88" i="96" s="1"/>
  <c r="D86" i="5" s="1"/>
  <c r="N86" i="209"/>
  <c r="N88" i="209" s="1"/>
  <c r="D131" i="5" s="1"/>
  <c r="N86" i="83"/>
  <c r="N88" i="83" s="1"/>
  <c r="D74" i="5" s="1"/>
  <c r="N86" i="231"/>
  <c r="N88" i="231" s="1"/>
  <c r="D191" i="5" s="1"/>
  <c r="N86" i="138"/>
  <c r="N88" i="138" s="1"/>
  <c r="D129" i="5" s="1"/>
  <c r="N91" i="268"/>
  <c r="N93" i="268" s="1"/>
  <c r="D227" i="5" s="1"/>
  <c r="N87" i="295"/>
  <c r="N89" i="295" s="1"/>
  <c r="D251" i="5" s="1"/>
  <c r="N86" i="9"/>
  <c r="N88" i="9" s="1"/>
  <c r="D4" i="5" s="1"/>
  <c r="N86" i="29"/>
  <c r="N88" i="29" s="1"/>
  <c r="D21" i="5" s="1"/>
  <c r="N86" i="214"/>
  <c r="N88" i="214" s="1"/>
  <c r="D176" i="5" s="1"/>
  <c r="N88" i="275"/>
  <c r="N90" i="275" s="1"/>
  <c r="D233" i="5" s="1"/>
  <c r="N87" i="356"/>
  <c r="N89" i="356" s="1"/>
  <c r="D308"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6" l="1"/>
  <c r="N89" i="316" s="1"/>
  <c r="D272" i="5" s="1"/>
  <c r="N86" i="137"/>
  <c r="N88" i="137" s="1"/>
  <c r="D128" i="5" s="1"/>
  <c r="N91" i="176"/>
  <c r="N93" i="176" s="1"/>
  <c r="D155" i="5" s="1"/>
  <c r="N90" i="164"/>
  <c r="N92" i="164" s="1"/>
  <c r="D149" i="5" s="1"/>
  <c r="N85" i="297"/>
  <c r="N87" i="297" s="1"/>
  <c r="D253" i="5" s="1"/>
  <c r="N90" i="183"/>
  <c r="N92" i="183" s="1"/>
  <c r="D163" i="5" s="1"/>
  <c r="N91" i="158"/>
  <c r="N93" i="158" s="1"/>
  <c r="D146" i="5" s="1"/>
  <c r="N90" i="189"/>
  <c r="N92" i="189" s="1"/>
  <c r="D169" i="5" s="1"/>
  <c r="N87" i="239"/>
  <c r="N89" i="239" s="1"/>
  <c r="D199" i="5" s="1"/>
  <c r="N87" i="294"/>
  <c r="N89" i="294" s="1"/>
  <c r="D250" i="5" s="1"/>
  <c r="N90" i="172"/>
  <c r="N92" i="172" s="1"/>
  <c r="D153" i="5" s="1"/>
  <c r="N91" i="157"/>
  <c r="N93" i="157" s="1"/>
  <c r="D145"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<sst xmlns="http://schemas.openxmlformats.org/spreadsheetml/2006/main" count="38539" uniqueCount="2344">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</sst>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3" fillId="5" borderId="4" xfId="3" applyNumberFormat="1" applyFill="1" applyBorder="1" applyProtection="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META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5" sqref="B55"/>
    </sheetView>
  </sheetViews>
  <sheetFormatPr baseColWidth="10" defaultRowHeight="15"/>
  <cols>
    <col min="3" max="3" width="10.7109375" customWidth="1"/>
    <col min="8" max="8" width="83" customWidth="1"/>
    <col min="26" max="26" width="9.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7"/>
      <c r="B32" s="667"/>
      <c r="C32" s="667"/>
      <c r="D32" s="667"/>
      <c r="E32" s="667"/>
      <c r="F32" s="667"/>
      <c r="G32" s="667"/>
      <c r="H32" s="667"/>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7"/>
      <c r="B33" s="667"/>
      <c r="C33" s="667"/>
      <c r="D33" s="667"/>
      <c r="E33" s="667"/>
      <c r="F33" s="667"/>
      <c r="G33" s="667"/>
      <c r="H33" s="667"/>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7"/>
      <c r="B34" s="667"/>
      <c r="C34" s="667"/>
      <c r="D34" s="667"/>
      <c r="E34" s="667"/>
      <c r="F34" s="667"/>
      <c r="G34" s="667"/>
      <c r="H34" s="667"/>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7"/>
      <c r="B35" s="667"/>
      <c r="C35" s="667"/>
      <c r="D35" s="667"/>
      <c r="E35" s="667"/>
      <c r="F35" s="667"/>
      <c r="G35" s="667"/>
      <c r="H35" s="667"/>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7"/>
      <c r="B36" s="667"/>
      <c r="C36" s="667"/>
      <c r="D36" s="667"/>
      <c r="E36" s="667"/>
      <c r="F36" s="667"/>
      <c r="G36" s="667"/>
      <c r="H36" s="667"/>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7"/>
      <c r="B37" s="667"/>
      <c r="C37" s="667"/>
      <c r="D37" s="667"/>
      <c r="E37" s="667"/>
      <c r="F37" s="667"/>
      <c r="G37" s="667"/>
      <c r="H37" s="667"/>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7"/>
      <c r="B38" s="667"/>
      <c r="C38" s="667"/>
      <c r="D38" s="667"/>
      <c r="E38" s="667"/>
      <c r="F38" s="667"/>
      <c r="G38" s="667"/>
      <c r="H38" s="667"/>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42578125" style="181" customWidth="1"/>
    <col min="5" max="5" width="30" style="202"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3680806.8086642278</v>
      </c>
      <c r="G3" t="s">
        <v>980</v>
      </c>
      <c r="J3" s="1"/>
    </row>
    <row r="4" spans="1:10" ht="54" thickTop="1" thickBot="1">
      <c r="A4" s="131" t="s">
        <v>985</v>
      </c>
      <c r="B4" s="132" t="s">
        <v>1169</v>
      </c>
      <c r="C4" s="130" t="s">
        <v>984</v>
      </c>
      <c r="D4" s="177">
        <f>VLOOKUP('200.2'!A88,'200.2'!A37:N108,14,FALSE)</f>
        <v>203023.92482195242</v>
      </c>
      <c r="J4" s="1"/>
    </row>
    <row r="5" spans="1:10" ht="54" thickTop="1" thickBot="1">
      <c r="A5" s="131" t="s">
        <v>986</v>
      </c>
      <c r="B5" s="132" t="s">
        <v>1170</v>
      </c>
      <c r="C5" s="133" t="s">
        <v>987</v>
      </c>
      <c r="D5" s="177">
        <f>VLOOKUP('201.1'!A88,'201.1'!A38:N109,14,FALSE)</f>
        <v>165025.97529272403</v>
      </c>
    </row>
    <row r="6" spans="1:10" ht="54" thickTop="1" thickBot="1">
      <c r="A6" s="131" t="s">
        <v>988</v>
      </c>
      <c r="B6" s="132" t="s">
        <v>1171</v>
      </c>
      <c r="C6" s="133" t="s">
        <v>987</v>
      </c>
      <c r="D6" s="177">
        <f>VLOOKUP('201.2'!A88,'201.2'!A39:N110,14,FALSE)</f>
        <v>176927.15841993591</v>
      </c>
    </row>
    <row r="7" spans="1:10" ht="70.5" customHeight="1" thickTop="1" thickBot="1">
      <c r="A7" s="131" t="s">
        <v>989</v>
      </c>
      <c r="B7" s="132" t="s">
        <v>1172</v>
      </c>
      <c r="C7" s="133" t="s">
        <v>987</v>
      </c>
      <c r="D7" s="177">
        <f>VLOOKUP('201.3'!A88,'201.3'!A40:N111,14,FALSE)</f>
        <v>40430.853072732665</v>
      </c>
    </row>
    <row r="8" spans="1:10" ht="54" thickTop="1" thickBot="1">
      <c r="A8" s="131" t="s">
        <v>990</v>
      </c>
      <c r="B8" s="132" t="s">
        <v>1173</v>
      </c>
      <c r="C8" s="133" t="s">
        <v>987</v>
      </c>
      <c r="D8" s="178">
        <f>VLOOKUP('201.4'!A88,'201.4'!A41:N112,14,FALSE)</f>
        <v>62188.082541083058</v>
      </c>
    </row>
    <row r="9" spans="1:10" ht="54" thickTop="1" thickBot="1">
      <c r="A9" s="131" t="s">
        <v>991</v>
      </c>
      <c r="B9" s="132" t="s">
        <v>1170</v>
      </c>
      <c r="C9" s="133" t="s">
        <v>1845</v>
      </c>
      <c r="D9" s="178">
        <f>VLOOKUP('201.5'!A88,'201.5'!A42:N113,14,FALSE)</f>
        <v>165025.97529272403</v>
      </c>
    </row>
    <row r="10" spans="1:10" ht="54" thickTop="1" thickBot="1">
      <c r="A10" s="131" t="s">
        <v>992</v>
      </c>
      <c r="B10" s="132" t="s">
        <v>1171</v>
      </c>
      <c r="C10" s="133" t="s">
        <v>1845</v>
      </c>
      <c r="D10" s="178">
        <f>VLOOKUP('201.6'!A88,'201.6'!A43:N114,14,FALSE)</f>
        <v>176927.15841993591</v>
      </c>
    </row>
    <row r="11" spans="1:10" ht="54" thickTop="1" thickBot="1">
      <c r="A11" s="131" t="s">
        <v>993</v>
      </c>
      <c r="B11" s="132" t="s">
        <v>1171</v>
      </c>
      <c r="C11" s="133" t="s">
        <v>387</v>
      </c>
      <c r="D11" s="178">
        <f>VLOOKUP('201.7'!A88,'201.7'!A44:N115,14,FALSE)</f>
        <v>173727.02439062719</v>
      </c>
    </row>
    <row r="12" spans="1:10" ht="54" thickTop="1" thickBot="1">
      <c r="A12" s="131" t="s">
        <v>994</v>
      </c>
      <c r="B12" s="132" t="s">
        <v>1174</v>
      </c>
      <c r="C12" s="133" t="s">
        <v>233</v>
      </c>
      <c r="D12" s="178">
        <f>VLOOKUP('201.8'!A88,'201.8'!A45:N116,14,FALSE)</f>
        <v>16998.894188227721</v>
      </c>
    </row>
    <row r="13" spans="1:10" ht="54" thickTop="1" thickBot="1">
      <c r="A13" s="131" t="s">
        <v>995</v>
      </c>
      <c r="B13" s="132" t="s">
        <v>1175</v>
      </c>
      <c r="C13" s="133" t="s">
        <v>233</v>
      </c>
      <c r="D13" s="178">
        <f>VLOOKUP('201.9'!A88,'201.9'!A46:N117,14,FALSE)</f>
        <v>16794.799771114784</v>
      </c>
    </row>
    <row r="14" spans="1:10" ht="54" thickTop="1" thickBot="1">
      <c r="A14" s="131" t="s">
        <v>996</v>
      </c>
      <c r="B14" s="132" t="s">
        <v>1176</v>
      </c>
      <c r="C14" s="133" t="s">
        <v>144</v>
      </c>
      <c r="D14" s="178">
        <f>VLOOKUP('201.10'!A88,'201.10'!A47:N118,14,FALSE)</f>
        <v>6762.1841746826085</v>
      </c>
    </row>
    <row r="15" spans="1:10" ht="54" thickTop="1" thickBot="1">
      <c r="A15" s="131" t="s">
        <v>997</v>
      </c>
      <c r="B15" s="132" t="s">
        <v>1177</v>
      </c>
      <c r="C15" s="133" t="s">
        <v>998</v>
      </c>
      <c r="D15" s="178">
        <f>VLOOKUP('201.11'!A88,'201.11'!A48:N119,14,FALSE)</f>
        <v>1512.6351821917253</v>
      </c>
    </row>
    <row r="16" spans="1:10" ht="54" thickTop="1" thickBot="1">
      <c r="A16" s="131" t="s">
        <v>999</v>
      </c>
      <c r="B16" s="132" t="s">
        <v>1178</v>
      </c>
      <c r="C16" s="133" t="s">
        <v>1845</v>
      </c>
      <c r="D16" s="178">
        <f>VLOOKUP('201.12'!A88,'201.12'!A49:N120,14,FALSE)</f>
        <v>116855.43894868222</v>
      </c>
    </row>
    <row r="17" spans="1:4" ht="64.5" thickTop="1" thickBot="1">
      <c r="A17" s="134" t="s">
        <v>1000</v>
      </c>
      <c r="B17" s="135" t="s">
        <v>1179</v>
      </c>
      <c r="C17" s="133" t="s">
        <v>1845</v>
      </c>
      <c r="D17" s="178">
        <f>VLOOKUP('201.13'!A88,'201.13'!A50:N121,14,FALSE)</f>
        <v>116435.03047032985</v>
      </c>
    </row>
    <row r="18" spans="1:4" ht="54" thickTop="1" thickBot="1">
      <c r="A18" s="131" t="s">
        <v>1001</v>
      </c>
      <c r="B18" s="132" t="s">
        <v>1180</v>
      </c>
      <c r="C18" s="133" t="s">
        <v>144</v>
      </c>
      <c r="D18" s="178">
        <f>VLOOKUP('201.14'!A88,'201.14'!A51:N122,14,FALSE)</f>
        <v>39111.459543099932</v>
      </c>
    </row>
    <row r="19" spans="1:4" ht="54" thickTop="1" thickBot="1">
      <c r="A19" s="131" t="s">
        <v>1002</v>
      </c>
      <c r="B19" s="132" t="s">
        <v>1181</v>
      </c>
      <c r="C19" s="133" t="s">
        <v>144</v>
      </c>
      <c r="D19" s="178">
        <f>VLOOKUP('201.15'!A88,'201.15'!A52:N123,14,FALSE)</f>
        <v>46542.682945594628</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82600.910846868792</v>
      </c>
    </row>
    <row r="22" spans="1:4" ht="54" thickTop="1" thickBot="1">
      <c r="A22" s="131" t="s">
        <v>1005</v>
      </c>
      <c r="B22" s="132" t="s">
        <v>1184</v>
      </c>
      <c r="C22" s="133" t="s">
        <v>1845</v>
      </c>
      <c r="D22" s="178">
        <f>VLOOKUP('201.18'!A88,'201.18'!A55:N126,14,FALSE)</f>
        <v>82600.910846868792</v>
      </c>
    </row>
    <row r="23" spans="1:4" ht="54" thickTop="1" thickBot="1">
      <c r="A23" s="131" t="s">
        <v>1006</v>
      </c>
      <c r="B23" s="132" t="s">
        <v>1185</v>
      </c>
      <c r="C23" s="133" t="s">
        <v>144</v>
      </c>
      <c r="D23" s="178">
        <f>VLOOKUP('201.19'!A88,'201.19'!A56:N127,14,FALSE)</f>
        <v>6191.0383684351309</v>
      </c>
    </row>
    <row r="24" spans="1:4" ht="54" thickTop="1" thickBot="1">
      <c r="A24" s="131" t="s">
        <v>1007</v>
      </c>
      <c r="B24" s="132" t="s">
        <v>1186</v>
      </c>
      <c r="C24" s="133" t="s">
        <v>144</v>
      </c>
      <c r="D24" s="178">
        <f>VLOOKUP('201.20'!A88,'201.20'!A57:N128,14,FALSE)</f>
        <v>865.97511840366542</v>
      </c>
    </row>
    <row r="25" spans="1:4" ht="54" thickTop="1" thickBot="1">
      <c r="A25" s="131" t="s">
        <v>1008</v>
      </c>
      <c r="B25" s="132" t="s">
        <v>1187</v>
      </c>
      <c r="C25" s="133" t="s">
        <v>144</v>
      </c>
      <c r="D25" s="178">
        <f>VLOOKUP('201.21'!A88,'201.21'!A58:N129,14,FALSE)</f>
        <v>7054.492493022919</v>
      </c>
    </row>
    <row r="26" spans="1:4" ht="54" thickTop="1" thickBot="1">
      <c r="A26" s="131" t="s">
        <v>1425</v>
      </c>
      <c r="B26" s="132" t="s">
        <v>1413</v>
      </c>
      <c r="C26" s="133" t="s">
        <v>1845</v>
      </c>
      <c r="D26" s="178">
        <f>VLOOKUP('203.1'!A88,'203.1'!A59:N130,14,FALSE)</f>
        <v>845254.98114649719</v>
      </c>
    </row>
    <row r="27" spans="1:4" ht="54" thickTop="1" thickBot="1">
      <c r="A27" s="131" t="s">
        <v>1426</v>
      </c>
      <c r="B27" s="132" t="s">
        <v>1417</v>
      </c>
      <c r="C27" s="133" t="s">
        <v>1845</v>
      </c>
      <c r="D27" s="178">
        <f>VLOOKUP('203.2'!A88,'203.2'!A60:N131,14,FALSE)</f>
        <v>1019055.2722945522</v>
      </c>
    </row>
    <row r="28" spans="1:4" ht="54" thickTop="1" thickBot="1">
      <c r="A28" s="131" t="s">
        <v>1427</v>
      </c>
      <c r="B28" s="132" t="s">
        <v>1418</v>
      </c>
      <c r="C28" s="133" t="s">
        <v>1845</v>
      </c>
      <c r="D28" s="178">
        <f>VLOOKUP('203.3'!A88,'203.3'!A61:N132,14,FALSE)</f>
        <v>1143198.337400306</v>
      </c>
    </row>
    <row r="29" spans="1:4" ht="54" thickTop="1" thickBot="1">
      <c r="A29" s="131" t="s">
        <v>1428</v>
      </c>
      <c r="B29" s="132" t="s">
        <v>1419</v>
      </c>
      <c r="C29" s="133" t="s">
        <v>1845</v>
      </c>
      <c r="D29" s="178">
        <f>VLOOKUP('203.4'!A88,'203.4'!A62:N133,14,FALSE)</f>
        <v>513628.89903014014</v>
      </c>
    </row>
    <row r="30" spans="1:4" ht="54" thickTop="1" thickBot="1">
      <c r="A30" s="131" t="s">
        <v>1429</v>
      </c>
      <c r="B30" s="132" t="s">
        <v>1420</v>
      </c>
      <c r="C30" s="133" t="s">
        <v>1845</v>
      </c>
      <c r="D30" s="178">
        <f>VLOOKUP('203.5'!A88,'203.5'!A63:N134,14,FALSE)</f>
        <v>594631.6849339758</v>
      </c>
    </row>
    <row r="31" spans="1:4" ht="54" thickTop="1" thickBot="1">
      <c r="A31" s="131" t="s">
        <v>1430</v>
      </c>
      <c r="B31" s="132" t="s">
        <v>1421</v>
      </c>
      <c r="C31" s="133" t="s">
        <v>1845</v>
      </c>
      <c r="D31" s="178">
        <f>VLOOKUP('203.6'!A88,'203.6'!A64:N135,14,FALSE)</f>
        <v>646178.9123273259</v>
      </c>
    </row>
    <row r="32" spans="1:4" ht="54" thickTop="1" thickBot="1">
      <c r="A32" s="131" t="s">
        <v>1431</v>
      </c>
      <c r="B32" s="132" t="s">
        <v>1422</v>
      </c>
      <c r="C32" s="133" t="s">
        <v>1845</v>
      </c>
      <c r="D32" s="178">
        <f>VLOOKUP('203.7'!A88,'203.7'!A65:N136,14,FALSE)</f>
        <v>234965.66028687856</v>
      </c>
    </row>
    <row r="33" spans="1:4" ht="54" thickTop="1" thickBot="1">
      <c r="A33" s="131" t="s">
        <v>1432</v>
      </c>
      <c r="B33" s="132" t="s">
        <v>1871</v>
      </c>
      <c r="C33" s="133" t="s">
        <v>1845</v>
      </c>
      <c r="D33" s="178">
        <f>VLOOKUP('203.8'!A88,'203.8'!A66:N137,14,FALSE)</f>
        <v>325028.80453591386</v>
      </c>
    </row>
    <row r="34" spans="1:4" ht="54" thickTop="1" thickBot="1">
      <c r="A34" s="131" t="s">
        <v>1433</v>
      </c>
      <c r="B34" s="132" t="s">
        <v>1424</v>
      </c>
      <c r="C34" s="133" t="s">
        <v>1845</v>
      </c>
      <c r="D34" s="178">
        <f>VLOOKUP('203.9'!A88,'203.9'!A67:N138,14,FALSE)</f>
        <v>344856.57926449983</v>
      </c>
    </row>
    <row r="35" spans="1:4" ht="54" thickTop="1" thickBot="1">
      <c r="A35" s="131" t="s">
        <v>1434</v>
      </c>
      <c r="B35" s="132" t="s">
        <v>1414</v>
      </c>
      <c r="C35" s="133" t="s">
        <v>1845</v>
      </c>
      <c r="D35" s="178">
        <f>VLOOKUP('203.10'!A88,'203.10'!A68:N139,14,FALSE)</f>
        <v>183127.29111694035</v>
      </c>
    </row>
    <row r="36" spans="1:4" ht="54" thickTop="1" thickBot="1">
      <c r="A36" s="131" t="s">
        <v>1435</v>
      </c>
      <c r="B36" s="132" t="s">
        <v>1415</v>
      </c>
      <c r="C36" s="133" t="s">
        <v>1845</v>
      </c>
      <c r="D36" s="178">
        <f>VLOOKUP('203.11'!A88,'203.11'!A69:N140,14,FALSE)</f>
        <v>243915.18064624438</v>
      </c>
    </row>
    <row r="37" spans="1:4" ht="54" thickTop="1" thickBot="1">
      <c r="A37" s="131" t="s">
        <v>1436</v>
      </c>
      <c r="B37" s="216" t="s">
        <v>1416</v>
      </c>
      <c r="C37" s="133" t="s">
        <v>1845</v>
      </c>
      <c r="D37" s="178">
        <f>VLOOKUP('203.12'!A88,'203.12'!A70:N141,14,FALSE)</f>
        <v>254215.3233623929</v>
      </c>
    </row>
    <row r="38" spans="1:4" ht="54" thickTop="1" thickBot="1">
      <c r="A38" s="131" t="s">
        <v>1009</v>
      </c>
      <c r="B38" s="132" t="s">
        <v>1188</v>
      </c>
      <c r="C38" s="133" t="s">
        <v>387</v>
      </c>
      <c r="D38" s="178">
        <f>VLOOKUP('210.1.1'!A88,'210.1.1'!A71:N142,14,FALSE)</f>
        <v>11249.318659306762</v>
      </c>
    </row>
    <row r="39" spans="1:4" ht="54" thickTop="1" thickBot="1">
      <c r="A39" s="131" t="s">
        <v>1010</v>
      </c>
      <c r="B39" s="132" t="s">
        <v>1189</v>
      </c>
      <c r="C39" s="133" t="s">
        <v>387</v>
      </c>
      <c r="D39" s="178">
        <f>VLOOKUP('210.1.2'!A88,'210.1.2'!A72:N143,14,FALSE)</f>
        <v>4207.1666817815449</v>
      </c>
    </row>
    <row r="40" spans="1:4" ht="54" thickTop="1" thickBot="1">
      <c r="A40" s="131" t="s">
        <v>1011</v>
      </c>
      <c r="B40" s="132" t="s">
        <v>1190</v>
      </c>
      <c r="C40" s="133" t="s">
        <v>387</v>
      </c>
      <c r="D40" s="178">
        <f>VLOOKUP('210.2.1'!A90,'210.2.1'!A73:N144,14,FALSE)</f>
        <v>23732.826017031817</v>
      </c>
    </row>
    <row r="41" spans="1:4" ht="54" thickTop="1" thickBot="1">
      <c r="A41" s="131" t="s">
        <v>1012</v>
      </c>
      <c r="B41" s="132" t="s">
        <v>1191</v>
      </c>
      <c r="C41" s="133" t="s">
        <v>387</v>
      </c>
      <c r="D41" s="178">
        <f>VLOOKUP('210.2.2'!A88,'210.2.2'!A74:N145,14,FALSE)</f>
        <v>11249.318659306762</v>
      </c>
    </row>
    <row r="42" spans="1:4" ht="54" thickTop="1" thickBot="1">
      <c r="A42" s="131" t="s">
        <v>1013</v>
      </c>
      <c r="B42" s="132" t="s">
        <v>1192</v>
      </c>
      <c r="C42" s="133" t="s">
        <v>387</v>
      </c>
      <c r="D42" s="178">
        <f>VLOOKUP('210.2.3'!A91,'210.2.3'!A91:N146,14,FALSE)</f>
        <v>16690.674039506608</v>
      </c>
    </row>
    <row r="43" spans="1:4" ht="54" thickTop="1" thickBot="1">
      <c r="A43" s="131" t="s">
        <v>1014</v>
      </c>
      <c r="B43" s="132" t="s">
        <v>1193</v>
      </c>
      <c r="C43" s="133" t="s">
        <v>387</v>
      </c>
      <c r="D43" s="178">
        <f>VLOOKUP('210.2.4'!A88,'210.2.4'!A88:N147,14,FALSE)</f>
        <v>4207.1666817815449</v>
      </c>
    </row>
    <row r="44" spans="1:4" ht="54" thickTop="1" thickBot="1">
      <c r="A44" s="131" t="s">
        <v>1015</v>
      </c>
      <c r="B44" s="132" t="s">
        <v>1194</v>
      </c>
      <c r="C44" s="133" t="s">
        <v>387</v>
      </c>
      <c r="D44" s="178">
        <f>VLOOKUP('211.1'!A88,'211.1'!A88:N148,14,FALSE)</f>
        <v>9227.9569241905465</v>
      </c>
    </row>
    <row r="45" spans="1:4" ht="54" thickTop="1" thickBot="1">
      <c r="A45" s="131" t="s">
        <v>1016</v>
      </c>
      <c r="B45" s="132" t="s">
        <v>1195</v>
      </c>
      <c r="C45" s="133" t="s">
        <v>387</v>
      </c>
      <c r="D45" s="178">
        <f>VLOOKUP('220.1'!A88,'220.1'!A88:N149,14,FALSE)</f>
        <v>17001.39901749288</v>
      </c>
    </row>
    <row r="46" spans="1:4" ht="54" thickTop="1" thickBot="1">
      <c r="A46" s="131" t="s">
        <v>1017</v>
      </c>
      <c r="B46" s="132" t="s">
        <v>1196</v>
      </c>
      <c r="C46" s="133" t="s">
        <v>387</v>
      </c>
      <c r="D46" s="178">
        <f>VLOOKUP('221.1'!A88,'221.1'!A88:N150,14,FALSE)</f>
        <v>11820.212789232786</v>
      </c>
    </row>
    <row r="47" spans="1:4" ht="54" thickTop="1" thickBot="1">
      <c r="A47" s="131" t="s">
        <v>1018</v>
      </c>
      <c r="B47" s="132" t="s">
        <v>1197</v>
      </c>
      <c r="C47" s="133" t="s">
        <v>387</v>
      </c>
      <c r="D47" s="178">
        <f>VLOOKUP('221.2'!A88,'221.2'!A88:N151,14,FALSE)</f>
        <v>7757.02274720891</v>
      </c>
    </row>
    <row r="48" spans="1:4" ht="64.5" thickTop="1" thickBot="1">
      <c r="A48" s="131" t="s">
        <v>1441</v>
      </c>
      <c r="B48" s="132" t="s">
        <v>1438</v>
      </c>
      <c r="C48" s="133" t="s">
        <v>233</v>
      </c>
      <c r="D48" s="178">
        <f>VLOOKUP('223.1'!A88,'223.1'!A88:N152,14,FALSE)</f>
        <v>12069.679638384543</v>
      </c>
    </row>
    <row r="49" spans="1:4" ht="54" thickTop="1" thickBot="1">
      <c r="A49" s="131" t="s">
        <v>1442</v>
      </c>
      <c r="B49" s="132" t="s">
        <v>1439</v>
      </c>
      <c r="C49" s="133" t="s">
        <v>233</v>
      </c>
      <c r="D49" s="178">
        <f>VLOOKUP('223.2'!A88,'223.2'!A88:N153,14,FALSE)</f>
        <v>10931.257630138338</v>
      </c>
    </row>
    <row r="50" spans="1:4" ht="54" thickTop="1" thickBot="1">
      <c r="A50" s="131" t="s">
        <v>1443</v>
      </c>
      <c r="B50" s="132" t="s">
        <v>1440</v>
      </c>
      <c r="C50" s="133" t="s">
        <v>387</v>
      </c>
      <c r="D50" s="178">
        <f>VLOOKUP('223.3.1'!A88,'223.3.1'!A88:N154,14,FALSE)</f>
        <v>59495</v>
      </c>
    </row>
    <row r="51" spans="1:4" ht="64.5" thickTop="1" thickBot="1">
      <c r="A51" s="131" t="s">
        <v>1444</v>
      </c>
      <c r="B51" s="132" t="s">
        <v>1446</v>
      </c>
      <c r="C51" s="133" t="s">
        <v>387</v>
      </c>
      <c r="D51" s="178">
        <f>VLOOKUP('223.3.2'!A88,'223.3.2'!A88:N155,14,FALSE)</f>
        <v>70812.892562905952</v>
      </c>
    </row>
    <row r="52" spans="1:4" ht="54" thickTop="1" thickBot="1">
      <c r="A52" s="131" t="s">
        <v>1445</v>
      </c>
      <c r="B52" s="132" t="s">
        <v>1447</v>
      </c>
      <c r="C52" s="133" t="s">
        <v>387</v>
      </c>
      <c r="D52" s="178">
        <f>VLOOKUP('223.3.3'!A88,'223.3.3'!A88:N156,14,FALSE)</f>
        <v>78998.753645447723</v>
      </c>
    </row>
    <row r="53" spans="1:4" ht="54" thickTop="1" thickBot="1">
      <c r="A53" s="137" t="s">
        <v>1019</v>
      </c>
      <c r="B53" s="138" t="s">
        <v>1956</v>
      </c>
      <c r="C53" s="133" t="s">
        <v>233</v>
      </c>
      <c r="D53" s="178">
        <f>VLOOKUP('230.1'!A88,'230.1'!A88:N157,14,FALSE)</f>
        <v>3587.4538313294161</v>
      </c>
    </row>
    <row r="54" spans="1:4" ht="54" thickTop="1" thickBot="1">
      <c r="A54" s="137" t="s">
        <v>1020</v>
      </c>
      <c r="B54" s="138" t="s">
        <v>1198</v>
      </c>
      <c r="C54" s="133" t="s">
        <v>233</v>
      </c>
      <c r="D54" s="178">
        <f>VLOOKUP('231.1'!A88,'231.1'!A88:N159,14,FALSE)</f>
        <v>13500.64549920386</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9886.3520863558915</v>
      </c>
    </row>
    <row r="57" spans="1:4" ht="54" thickTop="1" thickBot="1">
      <c r="A57" s="137" t="s">
        <v>1451</v>
      </c>
      <c r="B57" s="138" t="s">
        <v>1452</v>
      </c>
      <c r="C57" s="133" t="s">
        <v>233</v>
      </c>
      <c r="D57" s="178">
        <f>VLOOKUP('233.10'!A88,'233.10'!A88:N162,14,FALSE)</f>
        <v>16109.012214941495</v>
      </c>
    </row>
    <row r="58" spans="1:4" ht="54" thickTop="1" thickBot="1">
      <c r="A58" s="137" t="s">
        <v>1022</v>
      </c>
      <c r="B58" s="138" t="s">
        <v>1453</v>
      </c>
      <c r="C58" s="133" t="s">
        <v>233</v>
      </c>
      <c r="D58" s="178">
        <f>VLOOKUP('234.1'!A88,'234.1'!A88:N163,14,FALSE)</f>
        <v>1016.3138052330122</v>
      </c>
    </row>
    <row r="59" spans="1:4" ht="54" thickTop="1" thickBot="1">
      <c r="A59" s="137" t="s">
        <v>1456</v>
      </c>
      <c r="B59" s="138" t="s">
        <v>1457</v>
      </c>
      <c r="C59" s="133" t="s">
        <v>387</v>
      </c>
      <c r="D59" s="178">
        <f>VLOOKUP('235.1'!A88,'235.1'!A88:N164,14,FALSE)</f>
        <v>76085.321548514432</v>
      </c>
    </row>
    <row r="60" spans="1:4" ht="54" thickTop="1" thickBot="1">
      <c r="A60" s="139" t="s">
        <v>1458</v>
      </c>
      <c r="B60" s="138" t="s">
        <v>1459</v>
      </c>
      <c r="C60" s="133" t="s">
        <v>387</v>
      </c>
      <c r="D60" s="178">
        <f>VLOOKUP('235.10'!A88,'235.10'!A88:N165,14,FALSE)</f>
        <v>17785.069166772664</v>
      </c>
    </row>
    <row r="61" spans="1:4" ht="54" thickTop="1" thickBot="1">
      <c r="A61" s="139" t="s">
        <v>1460</v>
      </c>
      <c r="B61" s="138" t="s">
        <v>1461</v>
      </c>
      <c r="C61" s="133" t="s">
        <v>377</v>
      </c>
      <c r="D61" s="178">
        <f>VLOOKUP('235.11'!A88,'235.11'!A88:N166,14,FALSE)</f>
        <v>728.75315477177196</v>
      </c>
    </row>
    <row r="62" spans="1:4" ht="54" thickTop="1" thickBot="1">
      <c r="A62" s="139" t="s">
        <v>1462</v>
      </c>
      <c r="B62" s="138" t="s">
        <v>1873</v>
      </c>
      <c r="C62" s="133" t="s">
        <v>387</v>
      </c>
      <c r="D62" s="178">
        <f>VLOOKUP('236.1'!A88,'236.1'!A88:N167,14,FALSE)</f>
        <v>95782.532341121972</v>
      </c>
    </row>
    <row r="63" spans="1:4" ht="54" thickTop="1" thickBot="1">
      <c r="A63" s="139" t="s">
        <v>1465</v>
      </c>
      <c r="B63" s="138" t="s">
        <v>1874</v>
      </c>
      <c r="C63" s="133" t="s">
        <v>387</v>
      </c>
      <c r="D63" s="178">
        <f>VLOOKUP('236.10'!A87,'236.10'!A87:N168,14,FALSE)</f>
        <v>17785.069166772664</v>
      </c>
    </row>
    <row r="64" spans="1:4" ht="54" thickTop="1" thickBot="1">
      <c r="A64" s="139" t="s">
        <v>1466</v>
      </c>
      <c r="B64" s="140" t="s">
        <v>1467</v>
      </c>
      <c r="C64" s="174" t="s">
        <v>377</v>
      </c>
      <c r="D64" s="178">
        <f>VLOOKUP('236.11'!A88,'236.11'!A88:N169,14,FALSE)</f>
        <v>974.96828967936642</v>
      </c>
    </row>
    <row r="65" spans="1:4" ht="54" thickTop="1" thickBot="1">
      <c r="A65" s="137" t="s">
        <v>1023</v>
      </c>
      <c r="B65" s="138" t="s">
        <v>1199</v>
      </c>
      <c r="C65" s="133" t="s">
        <v>233</v>
      </c>
      <c r="D65" s="178">
        <f>VLOOKUP('310.1'!A87,'310.1'!A87:N170,14,FALSE)</f>
        <v>1119.796702923459</v>
      </c>
    </row>
    <row r="66" spans="1:4" ht="54" thickTop="1" thickBot="1">
      <c r="A66" s="137" t="s">
        <v>1024</v>
      </c>
      <c r="B66" s="138" t="s">
        <v>1200</v>
      </c>
      <c r="C66" s="133" t="s">
        <v>387</v>
      </c>
      <c r="D66" s="178">
        <f>VLOOKUP('311.1'!A87,'311.1'!A87:N171,14,FALSE)</f>
        <v>54525.36314729249</v>
      </c>
    </row>
    <row r="67" spans="1:4" ht="54" thickTop="1" thickBot="1">
      <c r="A67" s="137" t="s">
        <v>1025</v>
      </c>
      <c r="B67" s="138" t="s">
        <v>1201</v>
      </c>
      <c r="C67" s="133" t="s">
        <v>998</v>
      </c>
      <c r="D67" s="178">
        <f>VLOOKUP('312.1'!A88,'312.1'!A88:N172,14,FALSE)</f>
        <v>7914.2627631589594</v>
      </c>
    </row>
    <row r="68" spans="1:4" ht="54" thickTop="1" thickBot="1">
      <c r="A68" s="137" t="s">
        <v>1026</v>
      </c>
      <c r="B68" s="138" t="s">
        <v>1202</v>
      </c>
      <c r="C68" s="133" t="s">
        <v>998</v>
      </c>
      <c r="D68" s="178">
        <f>VLOOKUP('312.2'!A88,'312.2'!A88:N173,14,FALSE)</f>
        <v>5298.9989717738035</v>
      </c>
    </row>
    <row r="69" spans="1:4" ht="54" thickTop="1" thickBot="1">
      <c r="A69" s="137" t="s">
        <v>1027</v>
      </c>
      <c r="B69" s="138" t="s">
        <v>1203</v>
      </c>
      <c r="C69" s="133" t="s">
        <v>1464</v>
      </c>
      <c r="D69" s="178">
        <f>VLOOKUP('312.3'!A87,'312.3'!A87:N174,14,FALSE)</f>
        <v>1961.4232966633322</v>
      </c>
    </row>
    <row r="70" spans="1:4" ht="54" thickTop="1" thickBot="1">
      <c r="A70" s="137" t="s">
        <v>1028</v>
      </c>
      <c r="B70" s="138" t="s">
        <v>1204</v>
      </c>
      <c r="C70" s="133" t="s">
        <v>387</v>
      </c>
      <c r="D70" s="179">
        <f>VLOOKUP('312.4'!A88,'312.4'!A88:N175,14,FALSE)</f>
        <v>54517.601127384201</v>
      </c>
    </row>
    <row r="71" spans="1:4" ht="54" thickTop="1" thickBot="1">
      <c r="A71" s="137" t="s">
        <v>1029</v>
      </c>
      <c r="B71" s="138" t="s">
        <v>1469</v>
      </c>
      <c r="C71" s="133" t="s">
        <v>387</v>
      </c>
      <c r="D71" s="179">
        <f>VLOOKUP('320.1'!A88,'320.1'!A88:N176,14,FALSE)</f>
        <v>68871.751819229044</v>
      </c>
    </row>
    <row r="72" spans="1:4" ht="54" thickTop="1" thickBot="1">
      <c r="A72" s="137" t="s">
        <v>1030</v>
      </c>
      <c r="B72" s="138" t="s">
        <v>1470</v>
      </c>
      <c r="C72" s="133" t="s">
        <v>387</v>
      </c>
      <c r="D72" s="179">
        <f>VLOOKUP('320.2'!A88,'320.2'!A88:N177,14,FALSE)</f>
        <v>68625.888439023009</v>
      </c>
    </row>
    <row r="73" spans="1:4" ht="54" thickTop="1" thickBot="1">
      <c r="A73" s="137" t="s">
        <v>1473</v>
      </c>
      <c r="B73" s="138" t="s">
        <v>1474</v>
      </c>
      <c r="C73" s="133" t="s">
        <v>387</v>
      </c>
      <c r="D73" s="179">
        <f>VLOOKUP('320.3'!A88,'320.3'!A88:N178,14,FALSE)</f>
        <v>67849.994235804421</v>
      </c>
    </row>
    <row r="74" spans="1:4" ht="54" thickTop="1" thickBot="1">
      <c r="A74" s="137" t="s">
        <v>1475</v>
      </c>
      <c r="B74" s="138" t="s">
        <v>1476</v>
      </c>
      <c r="C74" s="133" t="s">
        <v>387</v>
      </c>
      <c r="D74" s="179">
        <f>VLOOKUP('320.4'!A88,'320.4'!A88:N179,14,FALSE)</f>
        <v>82187.753157279571</v>
      </c>
    </row>
    <row r="75" spans="1:4" ht="54" thickTop="1" thickBot="1">
      <c r="A75" s="137" t="s">
        <v>1477</v>
      </c>
      <c r="B75" s="138" t="s">
        <v>1478</v>
      </c>
      <c r="C75" s="133" t="s">
        <v>387</v>
      </c>
      <c r="D75" s="179">
        <f>VLOOKUP('320.5'!A88,'320.5'!A88:N180,14,FALSE)</f>
        <v>81941.88977707352</v>
      </c>
    </row>
    <row r="76" spans="1:4" ht="54" thickTop="1" thickBot="1">
      <c r="A76" s="137" t="s">
        <v>1479</v>
      </c>
      <c r="B76" s="138" t="s">
        <v>1480</v>
      </c>
      <c r="C76" s="133" t="s">
        <v>387</v>
      </c>
      <c r="D76" s="179">
        <f>VLOOKUP('320.6'!A88,'320.6'!A88:N181,14,FALSE)</f>
        <v>81165.995573854932</v>
      </c>
    </row>
    <row r="77" spans="1:4" ht="54" thickTop="1" thickBot="1">
      <c r="A77" s="137" t="s">
        <v>1031</v>
      </c>
      <c r="B77" s="138" t="s">
        <v>1481</v>
      </c>
      <c r="C77" s="133" t="s">
        <v>387</v>
      </c>
      <c r="D77" s="179">
        <f>VLOOKUP('330.1'!A88,'330.1'!A88:N182,14,FALSE)</f>
        <v>84508.483998136871</v>
      </c>
    </row>
    <row r="78" spans="1:4" ht="54" thickTop="1" thickBot="1">
      <c r="A78" s="139" t="s">
        <v>1032</v>
      </c>
      <c r="B78" s="138" t="s">
        <v>1482</v>
      </c>
      <c r="C78" s="133" t="s">
        <v>387</v>
      </c>
      <c r="D78" s="179">
        <f>VLOOKUP('330.2'!A88,'330.1'!A88:N183,14,FALSE)</f>
        <v>84508.483998136871</v>
      </c>
    </row>
    <row r="79" spans="1:4" ht="54" thickTop="1" thickBot="1">
      <c r="A79" s="139" t="s">
        <v>1483</v>
      </c>
      <c r="B79" s="140" t="s">
        <v>1484</v>
      </c>
      <c r="C79" s="133" t="s">
        <v>387</v>
      </c>
      <c r="D79" s="179">
        <f>VLOOKUP('330.3'!A88,'330.3'!A88:N184,14,FALSE)</f>
        <v>78340.952518037826</v>
      </c>
    </row>
    <row r="80" spans="1:4" ht="54" thickTop="1" thickBot="1">
      <c r="A80" s="139" t="s">
        <v>1485</v>
      </c>
      <c r="B80" s="140" t="s">
        <v>1486</v>
      </c>
      <c r="C80" s="133" t="s">
        <v>387</v>
      </c>
      <c r="D80" s="179">
        <f>VLOOKUP('330.4'!A88,'330.4'!A88:N185,14,FALSE)</f>
        <v>97824.485336187383</v>
      </c>
    </row>
    <row r="81" spans="1:4" ht="54" thickTop="1" thickBot="1">
      <c r="A81" s="139" t="s">
        <v>1487</v>
      </c>
      <c r="B81" s="140" t="s">
        <v>1488</v>
      </c>
      <c r="C81" s="133" t="s">
        <v>387</v>
      </c>
      <c r="D81" s="179">
        <f>VLOOKUP('330.5'!A88,'330.5'!A88:N186,14,FALSE)</f>
        <v>93422.288160228374</v>
      </c>
    </row>
    <row r="82" spans="1:4" ht="54" thickTop="1" thickBot="1">
      <c r="A82" s="139" t="s">
        <v>1489</v>
      </c>
      <c r="B82" s="140" t="s">
        <v>1490</v>
      </c>
      <c r="C82" s="133" t="s">
        <v>387</v>
      </c>
      <c r="D82" s="179">
        <f>VLOOKUP('330.6'!A88,'330.6'!A88:N187,14,FALSE)</f>
        <v>91656.953856088337</v>
      </c>
    </row>
    <row r="83" spans="1:4" ht="54" thickTop="1" thickBot="1">
      <c r="A83" s="137" t="s">
        <v>1033</v>
      </c>
      <c r="B83" s="138" t="s">
        <v>1491</v>
      </c>
      <c r="C83" s="133" t="s">
        <v>387</v>
      </c>
      <c r="D83" s="179">
        <f>VLOOKUP('340.1'!A88,'340.1'!A88:N188,14,FALSE)</f>
        <v>86866.23850025078</v>
      </c>
    </row>
    <row r="84" spans="1:4" ht="54" thickTop="1" thickBot="1">
      <c r="A84" s="137" t="s">
        <v>1034</v>
      </c>
      <c r="B84" s="138" t="s">
        <v>1492</v>
      </c>
      <c r="C84" s="133" t="s">
        <v>387</v>
      </c>
      <c r="D84" s="179">
        <f>VLOOKUP('340.2'!A88,'340.2'!A88:N190,14,FALSE)</f>
        <v>80935.91976938631</v>
      </c>
    </row>
    <row r="85" spans="1:4" ht="54" thickTop="1" thickBot="1">
      <c r="A85" s="137" t="s">
        <v>1035</v>
      </c>
      <c r="B85" s="138" t="s">
        <v>1493</v>
      </c>
      <c r="C85" s="133" t="s">
        <v>387</v>
      </c>
      <c r="D85" s="179">
        <f>VLOOKUP('340.3'!A88,'340.3'!A88:N191,14,FALSE)</f>
        <v>80935.91976938631</v>
      </c>
    </row>
    <row r="86" spans="1:4" ht="54" thickTop="1" thickBot="1">
      <c r="A86" s="137" t="s">
        <v>1494</v>
      </c>
      <c r="B86" s="138" t="s">
        <v>2021</v>
      </c>
      <c r="C86" s="133" t="s">
        <v>387</v>
      </c>
      <c r="D86" s="179">
        <f>VLOOKUP('350.1'!A88,'350.1'!A88:N192,14,FALSE)</f>
        <v>147610.84325436834</v>
      </c>
    </row>
    <row r="87" spans="1:4" ht="54" thickTop="1" thickBot="1">
      <c r="A87" s="195" t="s">
        <v>1495</v>
      </c>
      <c r="B87" s="138" t="s">
        <v>2022</v>
      </c>
      <c r="C87" s="133" t="s">
        <v>387</v>
      </c>
      <c r="D87" s="179">
        <f>VLOOKUP('350.2'!A88,'350.2'!A88:N193,14,FALSE)</f>
        <v>143208.64607840934</v>
      </c>
    </row>
    <row r="88" spans="1:4" ht="54" thickTop="1" thickBot="1">
      <c r="A88" s="139" t="s">
        <v>1496</v>
      </c>
      <c r="B88" s="140" t="s">
        <v>1497</v>
      </c>
      <c r="C88" s="133" t="s">
        <v>387</v>
      </c>
      <c r="D88" s="179">
        <f>VLOOKUP('350.3'!A88,'350.3'!A88:N194,14,FALSE)</f>
        <v>147610.84325436834</v>
      </c>
    </row>
    <row r="89" spans="1:4" ht="54" thickTop="1" thickBot="1">
      <c r="A89" s="137" t="s">
        <v>1498</v>
      </c>
      <c r="B89" s="138" t="s">
        <v>1499</v>
      </c>
      <c r="C89" s="133" t="s">
        <v>387</v>
      </c>
      <c r="D89" s="179">
        <f>VLOOKUP('350.4'!A88,'350.4'!A88:N195,14,FALSE)</f>
        <v>143208.64607840934</v>
      </c>
    </row>
    <row r="90" spans="1:4" ht="54" thickTop="1" thickBot="1">
      <c r="A90" s="139" t="s">
        <v>1500</v>
      </c>
      <c r="B90" s="140" t="s">
        <v>1501</v>
      </c>
      <c r="C90" s="133" t="s">
        <v>387</v>
      </c>
      <c r="D90" s="179">
        <f>VLOOKUP('350.10'!A88,'350.10'!A88:N196,14,FALSE)</f>
        <v>82023.059324908871</v>
      </c>
    </row>
    <row r="91" spans="1:4" ht="54" thickTop="1" thickBot="1">
      <c r="A91" s="139" t="s">
        <v>1502</v>
      </c>
      <c r="B91" s="140" t="s">
        <v>1503</v>
      </c>
      <c r="C91" s="133" t="s">
        <v>387</v>
      </c>
      <c r="D91" s="179">
        <f>VLOOKUP('350.11'!A88,'350.11'!A88:N197,14,FALSE)</f>
        <v>77620.862148949862</v>
      </c>
    </row>
    <row r="92" spans="1:4" ht="54" thickTop="1" thickBot="1">
      <c r="A92" s="139" t="s">
        <v>1504</v>
      </c>
      <c r="B92" s="140" t="s">
        <v>1505</v>
      </c>
      <c r="C92" s="133" t="s">
        <v>387</v>
      </c>
      <c r="D92" s="179">
        <f>VLOOKUP('350.12'!A88,'350.12'!A88:N198,14,FALSE)</f>
        <v>82023.059324908871</v>
      </c>
    </row>
    <row r="93" spans="1:4" ht="54" thickTop="1" thickBot="1">
      <c r="A93" s="139" t="s">
        <v>1506</v>
      </c>
      <c r="B93" s="140" t="s">
        <v>1507</v>
      </c>
      <c r="C93" s="133" t="s">
        <v>387</v>
      </c>
      <c r="D93" s="179">
        <f>VLOOKUP('350.13'!A88,'350.13'!A88:N199,14,FALSE)</f>
        <v>77620.862148949862</v>
      </c>
    </row>
    <row r="94" spans="1:4" ht="54" thickTop="1" thickBot="1">
      <c r="A94" s="137" t="s">
        <v>1508</v>
      </c>
      <c r="B94" s="138" t="s">
        <v>1509</v>
      </c>
      <c r="C94" s="133" t="s">
        <v>998</v>
      </c>
      <c r="D94" s="179">
        <f>VLOOKUP('350.14'!A88,'350.14'!A88:N200,14,FALSE)</f>
        <v>728.75315477177196</v>
      </c>
    </row>
    <row r="95" spans="1:4" ht="54" thickTop="1" thickBot="1">
      <c r="A95" s="139" t="s">
        <v>1510</v>
      </c>
      <c r="B95" s="140" t="s">
        <v>1511</v>
      </c>
      <c r="C95" s="133" t="s">
        <v>387</v>
      </c>
      <c r="D95" s="179">
        <f>VLOOKUP('351.1'!A88,'351.1'!A88:N201,14,FALSE)</f>
        <v>143208.64607840934</v>
      </c>
    </row>
    <row r="96" spans="1:4" ht="54" thickTop="1" thickBot="1">
      <c r="A96" s="139" t="s">
        <v>1512</v>
      </c>
      <c r="B96" s="140" t="s">
        <v>1513</v>
      </c>
      <c r="C96" s="133" t="s">
        <v>387</v>
      </c>
      <c r="D96" s="179">
        <f>VLOOKUP('351.2'!A88,'351.2'!A88:N202,14,FALSE)</f>
        <v>143208.64607840934</v>
      </c>
    </row>
    <row r="97" spans="1:4" ht="54" thickTop="1" thickBot="1">
      <c r="A97" s="139" t="s">
        <v>1514</v>
      </c>
      <c r="B97" s="140" t="s">
        <v>1515</v>
      </c>
      <c r="C97" s="133" t="s">
        <v>387</v>
      </c>
      <c r="D97" s="179">
        <f>VLOOKUP('351.10'!A88,'351.10'!A88:N203,14,FALSE)</f>
        <v>77620.862148949862</v>
      </c>
    </row>
    <row r="98" spans="1:4" ht="54" thickTop="1" thickBot="1">
      <c r="A98" s="139" t="s">
        <v>1516</v>
      </c>
      <c r="B98" s="140" t="s">
        <v>1517</v>
      </c>
      <c r="C98" s="133" t="s">
        <v>387</v>
      </c>
      <c r="D98" s="179">
        <f>VLOOKUP('351.11'!A88,'351.11'!A88:N204,14,FALSE)</f>
        <v>77620.862148949862</v>
      </c>
    </row>
    <row r="99" spans="1:4" ht="54" thickTop="1" thickBot="1">
      <c r="A99" s="139" t="s">
        <v>1518</v>
      </c>
      <c r="B99" s="140" t="s">
        <v>1519</v>
      </c>
      <c r="C99" s="133" t="s">
        <v>998</v>
      </c>
      <c r="D99" s="179">
        <f>VLOOKUP('351.12'!A88,'351.12'!A88:N205,14,FALSE)</f>
        <v>728.75315477177196</v>
      </c>
    </row>
    <row r="100" spans="1:4" ht="54" thickTop="1" thickBot="1">
      <c r="A100" s="139" t="s">
        <v>1522</v>
      </c>
      <c r="B100" s="140" t="s">
        <v>1520</v>
      </c>
      <c r="C100" s="133" t="s">
        <v>998</v>
      </c>
      <c r="D100" s="179">
        <f>VLOOKUP('410.1'!A88,'410.1'!A88:N206,14,FALSE)</f>
        <v>1537.795991990055</v>
      </c>
    </row>
    <row r="101" spans="1:4" ht="54" thickTop="1" thickBot="1">
      <c r="A101" s="139" t="s">
        <v>1523</v>
      </c>
      <c r="B101" s="140" t="s">
        <v>1521</v>
      </c>
      <c r="C101" s="133" t="s">
        <v>998</v>
      </c>
      <c r="D101" s="179">
        <f>VLOOKUP('410.2'!A88,'410.2'!A88:N207,14,FALSE)</f>
        <v>2193.7959414831421</v>
      </c>
    </row>
    <row r="102" spans="1:4" ht="54" thickTop="1" thickBot="1">
      <c r="A102" s="139" t="s">
        <v>1525</v>
      </c>
      <c r="B102" s="140" t="s">
        <v>1524</v>
      </c>
      <c r="C102" s="133" t="s">
        <v>377</v>
      </c>
      <c r="D102" s="179">
        <f>VLOOKUP('410.3'!A88,'410.3'!A88:N208,14,FALSE)</f>
        <v>2801.7472139340007</v>
      </c>
    </row>
    <row r="103" spans="1:4" ht="54" thickTop="1" thickBot="1">
      <c r="A103" s="139" t="s">
        <v>1527</v>
      </c>
      <c r="B103" s="140" t="s">
        <v>1526</v>
      </c>
      <c r="C103" s="133" t="s">
        <v>1464</v>
      </c>
      <c r="D103" s="179">
        <f>VLOOKUP('411.1'!A88,'411.1'!A88:N209,14,FALSE)</f>
        <v>2556.4027244829376</v>
      </c>
    </row>
    <row r="104" spans="1:4" ht="54" thickTop="1" thickBot="1">
      <c r="A104" s="137" t="s">
        <v>1036</v>
      </c>
      <c r="B104" s="138" t="s">
        <v>1958</v>
      </c>
      <c r="C104" s="133" t="s">
        <v>1464</v>
      </c>
      <c r="D104" s="179">
        <f>VLOOKUP('411.2'!A88,'411.2'!A88:N210,14,FALSE)</f>
        <v>2646.8617102626922</v>
      </c>
    </row>
    <row r="105" spans="1:4" ht="54" thickTop="1" thickBot="1">
      <c r="A105" s="137" t="s">
        <v>1037</v>
      </c>
      <c r="B105" s="138" t="s">
        <v>2054</v>
      </c>
      <c r="C105" s="133" t="s">
        <v>1464</v>
      </c>
      <c r="D105" s="179">
        <f>VLOOKUP('411.3'!A88,'411.3'!A88:N211,14,FALSE)</f>
        <v>3115.6953284151978</v>
      </c>
    </row>
    <row r="106" spans="1:4" ht="54" thickTop="1" thickBot="1">
      <c r="A106" s="137" t="s">
        <v>1528</v>
      </c>
      <c r="B106" s="138" t="s">
        <v>2055</v>
      </c>
      <c r="C106" s="133" t="s">
        <v>1464</v>
      </c>
      <c r="D106" s="179">
        <f>VLOOKUP('411.4'!A88,'411.4'!A88:N212,14,FALSE)</f>
        <v>2534.0578587114078</v>
      </c>
    </row>
    <row r="107" spans="1:4" ht="54" thickTop="1" thickBot="1">
      <c r="A107" s="137" t="s">
        <v>1535</v>
      </c>
      <c r="B107" s="191" t="s">
        <v>1606</v>
      </c>
      <c r="C107" s="133" t="s">
        <v>998</v>
      </c>
      <c r="D107" s="179">
        <f>VLOOKUP('413.1'!A88,'413.1'!A88:N213,14,FALSE)</f>
        <v>2287.1660356188895</v>
      </c>
    </row>
    <row r="108" spans="1:4" ht="54" thickTop="1" thickBot="1">
      <c r="A108" s="137" t="s">
        <v>1537</v>
      </c>
      <c r="B108" s="138" t="s">
        <v>1607</v>
      </c>
      <c r="C108" s="133" t="s">
        <v>998</v>
      </c>
      <c r="D108" s="179">
        <f>VLOOKUP('413.2'!A88,'413.2'!A88:N214,14,FALSE)</f>
        <v>2319.2175799183151</v>
      </c>
    </row>
    <row r="109" spans="1:4" ht="54" thickTop="1" thickBot="1">
      <c r="A109" s="137" t="s">
        <v>1539</v>
      </c>
      <c r="B109" s="138" t="s">
        <v>1608</v>
      </c>
      <c r="C109" s="133" t="s">
        <v>998</v>
      </c>
      <c r="D109" s="179">
        <f>VLOOKUP('413.3'!A88,'413.3'!A88:N215,14,FALSE)</f>
        <v>2388.1961828149533</v>
      </c>
    </row>
    <row r="110" spans="1:4" ht="54" thickTop="1" thickBot="1">
      <c r="A110" s="137" t="s">
        <v>1038</v>
      </c>
      <c r="B110" s="138" t="s">
        <v>1205</v>
      </c>
      <c r="C110" s="133" t="s">
        <v>998</v>
      </c>
      <c r="D110" s="179">
        <f>VLOOKUP('414.1'!A88,'414.1'!A88:N216,14,FALSE)</f>
        <v>4502.7514580069892</v>
      </c>
    </row>
    <row r="111" spans="1:4" ht="54" thickTop="1" thickBot="1">
      <c r="A111" s="137" t="s">
        <v>1039</v>
      </c>
      <c r="B111" s="138" t="s">
        <v>1959</v>
      </c>
      <c r="C111" s="133" t="s">
        <v>998</v>
      </c>
      <c r="D111" s="179">
        <f>VLOOKUP('414.2'!A88,'414.2'!A88:N217,14,FALSE)</f>
        <v>4713.3972349731976</v>
      </c>
    </row>
    <row r="112" spans="1:4" ht="54" thickTop="1" thickBot="1">
      <c r="A112" s="137" t="s">
        <v>1040</v>
      </c>
      <c r="B112" s="138" t="s">
        <v>1960</v>
      </c>
      <c r="C112" s="133" t="s">
        <v>998</v>
      </c>
      <c r="D112" s="179">
        <f>VLOOKUP('414.3'!A88,'414.3'!A88:N218,14,FALSE)</f>
        <v>4713.3972349731976</v>
      </c>
    </row>
    <row r="113" spans="1:4" ht="54" thickTop="1" thickBot="1">
      <c r="A113" s="137" t="s">
        <v>1041</v>
      </c>
      <c r="B113" s="138" t="s">
        <v>1206</v>
      </c>
      <c r="C113" s="133" t="s">
        <v>998</v>
      </c>
      <c r="D113" s="179">
        <f>VLOOKUP('414.4'!A88,'414.4'!A88:N219,14,FALSE)</f>
        <v>3749.0026387403468</v>
      </c>
    </row>
    <row r="114" spans="1:4" ht="54" thickTop="1" thickBot="1">
      <c r="A114" s="137" t="s">
        <v>1042</v>
      </c>
      <c r="B114" s="138" t="s">
        <v>1207</v>
      </c>
      <c r="C114" s="133" t="s">
        <v>998</v>
      </c>
      <c r="D114" s="179">
        <f>VLOOKUP('414.5'!A88,'414.5'!A88:N220,14,FALSE)</f>
        <v>3880.683545686411</v>
      </c>
    </row>
    <row r="115" spans="1:4" ht="54" thickTop="1" thickBot="1">
      <c r="A115" s="137" t="s">
        <v>1546</v>
      </c>
      <c r="B115" s="138" t="s">
        <v>2056</v>
      </c>
      <c r="C115" s="133" t="s">
        <v>998</v>
      </c>
      <c r="D115" s="179">
        <f>VLOOKUP('414.6'!A88,'414.6'!A88:N221,14,FALSE)</f>
        <v>2790.7731990643806</v>
      </c>
    </row>
    <row r="116" spans="1:4" ht="54" thickTop="1" thickBot="1">
      <c r="A116" s="137" t="s">
        <v>1043</v>
      </c>
      <c r="B116" s="138" t="s">
        <v>1961</v>
      </c>
      <c r="C116" s="133" t="s">
        <v>1464</v>
      </c>
      <c r="D116" s="179">
        <f>VLOOKUP('415.1'!A88,'415.1'!A88:N222,14,FALSE)</f>
        <v>2283.8762847519993</v>
      </c>
    </row>
    <row r="117" spans="1:4" ht="54" thickTop="1" thickBot="1">
      <c r="A117" s="137" t="s">
        <v>1044</v>
      </c>
      <c r="B117" s="138" t="s">
        <v>2058</v>
      </c>
      <c r="C117" s="133" t="s">
        <v>233</v>
      </c>
      <c r="D117" s="179">
        <f>VLOOKUP('420.1'!A87,'420.1'!A87:N223,14,FALSE)</f>
        <v>3067.0200425188063</v>
      </c>
    </row>
    <row r="118" spans="1:4" ht="54" thickTop="1" thickBot="1">
      <c r="A118" s="137" t="s">
        <v>1045</v>
      </c>
      <c r="B118" s="138" t="s">
        <v>2057</v>
      </c>
      <c r="C118" s="142" t="s">
        <v>233</v>
      </c>
      <c r="D118" s="179">
        <f>VLOOKUP('420.2 '!A88,'420.2 '!A59:N107,14,FALSE)</f>
        <v>3065.785391503784</v>
      </c>
    </row>
    <row r="119" spans="1:4" ht="54" thickTop="1" thickBot="1">
      <c r="A119" s="137" t="s">
        <v>1551</v>
      </c>
      <c r="B119" s="138" t="s">
        <v>1552</v>
      </c>
      <c r="C119" s="133" t="s">
        <v>233</v>
      </c>
      <c r="D119" s="179">
        <f>VLOOKUP('420.3'!A88,'420.3'!A88:N225,14,FALSE)</f>
        <v>2806.6607555132928</v>
      </c>
    </row>
    <row r="120" spans="1:4" ht="54" thickTop="1" thickBot="1">
      <c r="A120" s="137" t="s">
        <v>1046</v>
      </c>
      <c r="B120" s="138" t="s">
        <v>1208</v>
      </c>
      <c r="C120" s="133" t="s">
        <v>233</v>
      </c>
      <c r="D120" s="179">
        <f>VLOOKUP('421.1'!A88,'421.1'!A88:N226,14,FALSE)</f>
        <v>1678.3860943287209</v>
      </c>
    </row>
    <row r="121" spans="1:4" ht="54" thickTop="1" thickBot="1">
      <c r="A121" s="137" t="s">
        <v>1047</v>
      </c>
      <c r="B121" s="138" t="s">
        <v>1209</v>
      </c>
      <c r="C121" s="133" t="s">
        <v>233</v>
      </c>
      <c r="D121" s="179">
        <f>VLOOKUP('421.2'!A88,'421.2'!A88:N227,14,FALSE)</f>
        <v>1722.6088562259436</v>
      </c>
    </row>
    <row r="122" spans="1:4" ht="54" thickTop="1" thickBot="1">
      <c r="A122" s="137" t="s">
        <v>1048</v>
      </c>
      <c r="B122" s="138" t="s">
        <v>1962</v>
      </c>
      <c r="C122" s="133" t="s">
        <v>233</v>
      </c>
      <c r="D122" s="179">
        <f>VLOOKUP('421.3'!A88,'421.3'!A88:N228,14,FALSE)</f>
        <v>1754.3988347263582</v>
      </c>
    </row>
    <row r="123" spans="1:4" ht="54" thickTop="1" thickBot="1">
      <c r="A123" s="137" t="s">
        <v>1049</v>
      </c>
      <c r="B123" s="138" t="s">
        <v>1963</v>
      </c>
      <c r="C123" s="133" t="s">
        <v>233</v>
      </c>
      <c r="D123" s="179">
        <f>VLOOKUP('421.4'!A88,'421.4'!A88:N229,14,FALSE)</f>
        <v>1800.1834224466652</v>
      </c>
    </row>
    <row r="124" spans="1:4" ht="54" thickTop="1" thickBot="1">
      <c r="A124" s="137" t="s">
        <v>1556</v>
      </c>
      <c r="B124" s="140" t="s">
        <v>1557</v>
      </c>
      <c r="C124" s="133" t="s">
        <v>233</v>
      </c>
      <c r="D124" s="179">
        <f>VLOOKUP('430.1.1'!A87,'430.1.1'!A87:N230,14,FALSE)</f>
        <v>7505.6483146074124</v>
      </c>
    </row>
    <row r="125" spans="1:4" ht="54" thickTop="1" thickBot="1">
      <c r="A125" s="137" t="s">
        <v>1558</v>
      </c>
      <c r="B125" s="138" t="s">
        <v>1559</v>
      </c>
      <c r="C125" s="133" t="s">
        <v>233</v>
      </c>
      <c r="D125" s="179">
        <f>VLOOKUP('430.1.2'!A88,'430.1.2'!A88:N231,14,FALSE)</f>
        <v>6266.0414066926442</v>
      </c>
    </row>
    <row r="126" spans="1:4" ht="54" thickTop="1" thickBot="1">
      <c r="A126" s="137" t="s">
        <v>1560</v>
      </c>
      <c r="B126" s="138" t="s">
        <v>1609</v>
      </c>
      <c r="C126" s="133" t="s">
        <v>233</v>
      </c>
      <c r="D126" s="179">
        <f>VLOOKUP('430.2.1'!A88,'430.2.1'!A88:N232,14,FALSE)</f>
        <v>7505.6483146074124</v>
      </c>
    </row>
    <row r="127" spans="1:4" ht="54" thickTop="1" thickBot="1">
      <c r="A127" s="137" t="s">
        <v>1562</v>
      </c>
      <c r="B127" s="138" t="s">
        <v>1610</v>
      </c>
      <c r="C127" s="133" t="s">
        <v>233</v>
      </c>
      <c r="D127" s="179">
        <f>VLOOKUP('430.2.2'!A88,'430.2.2'!A88:N233,14,FALSE)</f>
        <v>6266.0414066926442</v>
      </c>
    </row>
    <row r="128" spans="1:4" ht="54" thickTop="1" thickBot="1">
      <c r="A128" s="137" t="s">
        <v>1563</v>
      </c>
      <c r="B128" s="138" t="s">
        <v>1611</v>
      </c>
      <c r="C128" s="133" t="s">
        <v>233</v>
      </c>
      <c r="D128" s="179">
        <f>VLOOKUP('431.1.1'!A88,'431.1.1'!A88:N234,14,FALSE)</f>
        <v>15608.299414956175</v>
      </c>
    </row>
    <row r="129" spans="1:4" ht="54" thickTop="1" thickBot="1">
      <c r="A129" s="137" t="s">
        <v>1565</v>
      </c>
      <c r="B129" s="138" t="s">
        <v>1612</v>
      </c>
      <c r="C129" s="133" t="s">
        <v>233</v>
      </c>
      <c r="D129" s="179">
        <f>VLOOKUP('431.1.2'!A88,'431.1.2'!A88:N235,14,FALSE)</f>
        <v>12439.40121426766</v>
      </c>
    </row>
    <row r="130" spans="1:4" ht="54" thickTop="1" thickBot="1">
      <c r="A130" s="137" t="s">
        <v>1568</v>
      </c>
      <c r="B130" s="138" t="s">
        <v>1613</v>
      </c>
      <c r="C130" s="133" t="s">
        <v>233</v>
      </c>
      <c r="D130" s="179">
        <f>VLOOKUP('431.2.1'!A88,'431.2.1'!A88:N236,14,FALSE)</f>
        <v>16339.224216680306</v>
      </c>
    </row>
    <row r="131" spans="1:4" ht="54" thickTop="1" thickBot="1">
      <c r="A131" s="137" t="s">
        <v>1569</v>
      </c>
      <c r="B131" s="138" t="s">
        <v>1614</v>
      </c>
      <c r="C131" s="133" t="s">
        <v>233</v>
      </c>
      <c r="D131" s="179">
        <f>VLOOKUP('431.2.2'!A88,'431.2.2'!A88:N237,14,FALSE)</f>
        <v>12997.938091056858</v>
      </c>
    </row>
    <row r="132" spans="1:4" ht="54" thickTop="1" thickBot="1">
      <c r="A132" s="137" t="s">
        <v>1050</v>
      </c>
      <c r="B132" s="138" t="s">
        <v>1210</v>
      </c>
      <c r="C132" s="133" t="s">
        <v>233</v>
      </c>
      <c r="D132" s="179">
        <f>VLOOKUP('432.1'!A88,'432.1'!A88:N238,14,FALSE)</f>
        <v>5345.8902493242676</v>
      </c>
    </row>
    <row r="133" spans="1:4" ht="54" thickTop="1" thickBot="1">
      <c r="A133" s="137" t="s">
        <v>1051</v>
      </c>
      <c r="B133" s="138" t="s">
        <v>1964</v>
      </c>
      <c r="C133" s="133" t="s">
        <v>233</v>
      </c>
      <c r="D133" s="179">
        <f>VLOOKUP('432.2'!A88,'432.2'!A88:N239,14,FALSE)</f>
        <v>5223.0492440542039</v>
      </c>
    </row>
    <row r="134" spans="1:4" ht="54" thickTop="1" thickBot="1">
      <c r="A134" s="137" t="s">
        <v>1052</v>
      </c>
      <c r="B134" s="138" t="s">
        <v>1965</v>
      </c>
      <c r="C134" s="133" t="s">
        <v>233</v>
      </c>
      <c r="D134" s="179">
        <f>VLOOKUP('433.1'!A88,'433.1'!A88:N240,14,FALSE)</f>
        <v>4966.7302691264704</v>
      </c>
    </row>
    <row r="135" spans="1:4" ht="54" thickTop="1" thickBot="1">
      <c r="A135" s="137" t="s">
        <v>1053</v>
      </c>
      <c r="B135" s="138" t="s">
        <v>1966</v>
      </c>
      <c r="C135" s="133" t="s">
        <v>233</v>
      </c>
      <c r="D135" s="179">
        <f>VLOOKUP('433.2'!A88,'433.2'!A88:N241,14,FALSE)</f>
        <v>4651.5757132280542</v>
      </c>
    </row>
    <row r="136" spans="1:4" ht="54" thickTop="1" thickBot="1">
      <c r="A136" s="137" t="s">
        <v>1054</v>
      </c>
      <c r="B136" s="138" t="s">
        <v>1967</v>
      </c>
      <c r="C136" s="133" t="s">
        <v>233</v>
      </c>
      <c r="D136" s="179">
        <f>VLOOKUP('433.3'!A88,'433.3'!A88:N242,14,FALSE)</f>
        <v>5446.5817310403145</v>
      </c>
    </row>
    <row r="137" spans="1:4" ht="54" thickTop="1" thickBot="1">
      <c r="A137" s="137" t="s">
        <v>1055</v>
      </c>
      <c r="B137" s="138" t="s">
        <v>1211</v>
      </c>
      <c r="C137" s="133" t="s">
        <v>233</v>
      </c>
      <c r="D137" s="179">
        <f>VLOOKUP('433.4'!A88,'433.4'!A88:N243,14,FALSE)</f>
        <v>3546.0560898109989</v>
      </c>
    </row>
    <row r="138" spans="1:4" ht="54" thickTop="1" thickBot="1">
      <c r="A138" s="137" t="s">
        <v>1056</v>
      </c>
      <c r="B138" s="138" t="s">
        <v>1968</v>
      </c>
      <c r="C138" s="133" t="s">
        <v>233</v>
      </c>
      <c r="D138" s="179">
        <f>VLOOKUP('433.5'!A88,'433.5'!A88:N244,14,FALSE)</f>
        <v>5817.3750685682608</v>
      </c>
    </row>
    <row r="139" spans="1:4" ht="54" thickTop="1" thickBot="1">
      <c r="A139" s="137" t="s">
        <v>1057</v>
      </c>
      <c r="B139" s="138" t="s">
        <v>1969</v>
      </c>
      <c r="C139" s="133" t="s">
        <v>233</v>
      </c>
      <c r="D139" s="179">
        <f>VLOOKUP('433.6'!A88,'433.6'!A88:N245,14,FALSE)</f>
        <v>5472.1207736126753</v>
      </c>
    </row>
    <row r="140" spans="1:4" ht="54" thickTop="1" thickBot="1">
      <c r="A140" s="137" t="s">
        <v>1058</v>
      </c>
      <c r="B140" s="138" t="s">
        <v>1970</v>
      </c>
      <c r="C140" s="133" t="s">
        <v>233</v>
      </c>
      <c r="D140" s="179">
        <f>VLOOKUP('433.7'!A88,'433.7'!A88:N246,14,FALSE)</f>
        <v>6441.1818042337954</v>
      </c>
    </row>
    <row r="141" spans="1:4" ht="54" thickTop="1" thickBot="1">
      <c r="A141" s="137" t="s">
        <v>1059</v>
      </c>
      <c r="B141" s="138" t="s">
        <v>1212</v>
      </c>
      <c r="C141" s="133" t="s">
        <v>233</v>
      </c>
      <c r="D141" s="179">
        <f>VLOOKUP('433.8'!A88,'433.8'!A88:N247,14,FALSE)</f>
        <v>4167.6811355569243</v>
      </c>
    </row>
    <row r="142" spans="1:4" ht="54" thickTop="1" thickBot="1">
      <c r="A142" s="137" t="s">
        <v>1060</v>
      </c>
      <c r="B142" s="138" t="s">
        <v>1971</v>
      </c>
      <c r="C142" s="133" t="s">
        <v>387</v>
      </c>
      <c r="D142" s="179">
        <f>VLOOKUP('440.1'!A89,'440.1'!A89:N248,14,FALSE)</f>
        <v>210700.46559965707</v>
      </c>
    </row>
    <row r="143" spans="1:4" ht="54" thickTop="1" thickBot="1">
      <c r="A143" s="137" t="s">
        <v>1061</v>
      </c>
      <c r="B143" s="138" t="s">
        <v>1972</v>
      </c>
      <c r="C143" s="133" t="s">
        <v>387</v>
      </c>
      <c r="D143" s="179">
        <f>VLOOKUP('440.2'!A93,'440.2'!A93:N250,14,FALSE)</f>
        <v>210700.46559965707</v>
      </c>
    </row>
    <row r="144" spans="1:4" ht="54" thickTop="1" thickBot="1">
      <c r="A144" s="137" t="s">
        <v>1062</v>
      </c>
      <c r="B144" s="138" t="s">
        <v>1973</v>
      </c>
      <c r="C144" s="133" t="s">
        <v>387</v>
      </c>
      <c r="D144" s="179">
        <f>VLOOKUP('440.3'!A93,'440.3'!A93:N252,14,FALSE)</f>
        <v>210700.46559965707</v>
      </c>
    </row>
    <row r="145" spans="1:4" ht="54" thickTop="1" thickBot="1">
      <c r="A145" s="137" t="s">
        <v>1063</v>
      </c>
      <c r="B145" s="138" t="s">
        <v>1213</v>
      </c>
      <c r="C145" s="133" t="s">
        <v>387</v>
      </c>
      <c r="D145" s="179">
        <f>VLOOKUP('440.4'!A93,'440.4'!A93:N254,14,FALSE)</f>
        <v>234435.56350985105</v>
      </c>
    </row>
    <row r="146" spans="1:4" ht="54" thickTop="1" thickBot="1">
      <c r="A146" s="137" t="s">
        <v>1064</v>
      </c>
      <c r="B146" s="138" t="s">
        <v>1974</v>
      </c>
      <c r="C146" s="133" t="s">
        <v>387</v>
      </c>
      <c r="D146" s="179">
        <f>VLOOKUP('441.1'!A93,'441.1'!A93:N256,14,FALSE)</f>
        <v>210700.46559965707</v>
      </c>
    </row>
    <row r="147" spans="1:4" ht="54" thickTop="1" thickBot="1">
      <c r="A147" s="137" t="s">
        <v>1065</v>
      </c>
      <c r="B147" s="138" t="s">
        <v>1975</v>
      </c>
      <c r="C147" s="133" t="s">
        <v>387</v>
      </c>
      <c r="D147" s="179">
        <f>VLOOKUP('441.2'!A92,'441.2'!A92:N258,14,FALSE)</f>
        <v>210700.46559965707</v>
      </c>
    </row>
    <row r="148" spans="1:4" ht="54" thickTop="1" thickBot="1">
      <c r="A148" s="137" t="s">
        <v>1066</v>
      </c>
      <c r="B148" s="138" t="s">
        <v>1976</v>
      </c>
      <c r="C148" s="133" t="s">
        <v>387</v>
      </c>
      <c r="D148" s="179">
        <f>VLOOKUP('441.3'!A93,'441.3'!A93:N260,14,FALSE)</f>
        <v>210700.46559965707</v>
      </c>
    </row>
    <row r="149" spans="1:4" ht="54" thickTop="1" thickBot="1">
      <c r="A149" s="137" t="s">
        <v>1067</v>
      </c>
      <c r="B149" s="138" t="s">
        <v>1977</v>
      </c>
      <c r="C149" s="133" t="s">
        <v>387</v>
      </c>
      <c r="D149" s="179">
        <f>VLOOKUP('441.4'!A92,'441.4'!A92:N262,14,FALSE)</f>
        <v>234435.56350985105</v>
      </c>
    </row>
    <row r="150" spans="1:4" ht="54" thickTop="1" thickBot="1">
      <c r="A150" s="137" t="s">
        <v>1068</v>
      </c>
      <c r="B150" s="138" t="s">
        <v>1957</v>
      </c>
      <c r="C150" s="133" t="s">
        <v>387</v>
      </c>
      <c r="D150" s="179">
        <f>VLOOKUP('450.1'!A95,'450.1'!A95:N264,14,FALSE)</f>
        <v>248375.2096823075</v>
      </c>
    </row>
    <row r="151" spans="1:4" ht="54" thickTop="1" thickBot="1">
      <c r="A151" s="137" t="s">
        <v>1069</v>
      </c>
      <c r="B151" s="138" t="s">
        <v>1978</v>
      </c>
      <c r="C151" s="133" t="s">
        <v>387</v>
      </c>
      <c r="D151" s="179">
        <f>VLOOKUP('450.2'!A93,'450.2'!A93:N266,14,FALSE)</f>
        <v>248375.2096823075</v>
      </c>
    </row>
    <row r="152" spans="1:4" ht="54" thickTop="1" thickBot="1">
      <c r="A152" s="137" t="s">
        <v>1070</v>
      </c>
      <c r="B152" s="138" t="s">
        <v>1979</v>
      </c>
      <c r="C152" s="133" t="s">
        <v>387</v>
      </c>
      <c r="D152" s="179">
        <f>VLOOKUP('450.3'!A93,'450.3'!A93:N268,14,FALSE)</f>
        <v>248375.2096823075</v>
      </c>
    </row>
    <row r="153" spans="1:4" ht="54" thickTop="1" thickBot="1">
      <c r="A153" s="137" t="s">
        <v>1071</v>
      </c>
      <c r="B153" s="138" t="s">
        <v>1980</v>
      </c>
      <c r="C153" s="133" t="s">
        <v>387</v>
      </c>
      <c r="D153" s="179">
        <f>VLOOKUP('450.4'!A92,'450.4'!A92:N270,14,FALSE)</f>
        <v>248375.2096823075</v>
      </c>
    </row>
    <row r="154" spans="1:4" ht="63.75" customHeight="1" thickTop="1" thickBot="1">
      <c r="A154" s="137" t="s">
        <v>1072</v>
      </c>
      <c r="B154" s="138" t="s">
        <v>1981</v>
      </c>
      <c r="C154" s="133" t="s">
        <v>387</v>
      </c>
      <c r="D154" s="179">
        <f>VLOOKUP('450.5'!A92,'450.5'!A92:N272,14,FALSE)</f>
        <v>248375.2096823075</v>
      </c>
    </row>
    <row r="155" spans="1:4" ht="54" thickTop="1" thickBot="1">
      <c r="A155" s="137" t="s">
        <v>1073</v>
      </c>
      <c r="B155" s="138" t="s">
        <v>1982</v>
      </c>
      <c r="C155" s="133" t="s">
        <v>387</v>
      </c>
      <c r="D155" s="179">
        <f>VLOOKUP('450.6'!A93,'450.6'!A93:N274,14,FALSE)</f>
        <v>248375.2096823075</v>
      </c>
    </row>
    <row r="156" spans="1:4" ht="54" thickTop="1" thickBot="1">
      <c r="A156" s="137" t="s">
        <v>1074</v>
      </c>
      <c r="B156" s="138" t="s">
        <v>1983</v>
      </c>
      <c r="C156" s="133" t="s">
        <v>387</v>
      </c>
      <c r="D156" s="179">
        <f>VLOOKUP('450.7'!A93,'450.7'!A93:N275,14,FALSE)</f>
        <v>248375.2096823075</v>
      </c>
    </row>
    <row r="157" spans="1:4" ht="54" thickTop="1" thickBot="1">
      <c r="A157" s="137" t="s">
        <v>1075</v>
      </c>
      <c r="B157" s="138" t="s">
        <v>1984</v>
      </c>
      <c r="C157" s="133" t="s">
        <v>387</v>
      </c>
      <c r="D157" s="179">
        <f>VLOOKUP('450.8'!A93,'450.8'!A93:N276,14,FALSE)</f>
        <v>248375.2096823075</v>
      </c>
    </row>
    <row r="158" spans="1:4" ht="54" thickTop="1" thickBot="1">
      <c r="A158" s="137" t="s">
        <v>1584</v>
      </c>
      <c r="B158" s="138" t="s">
        <v>1615</v>
      </c>
      <c r="C158" s="133" t="s">
        <v>387</v>
      </c>
      <c r="D158" s="179">
        <f>VLOOKUP('450.10'!A92,'450.10'!A92:N277,14,FALSE)</f>
        <v>289050.00932430255</v>
      </c>
    </row>
    <row r="159" spans="1:4" ht="54" thickTop="1" thickBot="1">
      <c r="A159" s="137" t="s">
        <v>1586</v>
      </c>
      <c r="B159" s="138" t="s">
        <v>1616</v>
      </c>
      <c r="C159" s="133" t="s">
        <v>387</v>
      </c>
      <c r="D159" s="179">
        <f>VLOOKUP('450.11'!A92,'450.11'!A92:N278,14,FALSE)</f>
        <v>289050.00932430255</v>
      </c>
    </row>
    <row r="160" spans="1:4" ht="54" thickTop="1" thickBot="1">
      <c r="A160" s="137" t="s">
        <v>1588</v>
      </c>
      <c r="B160" s="138" t="s">
        <v>1617</v>
      </c>
      <c r="C160" s="133" t="s">
        <v>387</v>
      </c>
      <c r="D160" s="179">
        <f>VLOOKUP('450.12'!A92,'450.11'!A92:N279,14,FALSE)</f>
        <v>289050.00932430255</v>
      </c>
    </row>
    <row r="161" spans="1:4" ht="54" thickTop="1" thickBot="1">
      <c r="A161" s="137" t="s">
        <v>1076</v>
      </c>
      <c r="B161" s="138" t="s">
        <v>1985</v>
      </c>
      <c r="C161" s="133" t="s">
        <v>387</v>
      </c>
      <c r="D161" s="179">
        <f>VLOOKUP('451.1'!A92,'451.1'!A92:N280,14,FALSE)</f>
        <v>248375.2096823075</v>
      </c>
    </row>
    <row r="162" spans="1:4" ht="54" thickTop="1" thickBot="1">
      <c r="A162" s="137" t="s">
        <v>1077</v>
      </c>
      <c r="B162" s="138" t="s">
        <v>1986</v>
      </c>
      <c r="C162" s="133" t="s">
        <v>387</v>
      </c>
      <c r="D162" s="179">
        <f>VLOOKUP('451.2'!A93,'451.2'!A93:N281,14,FALSE)</f>
        <v>248375.2096823075</v>
      </c>
    </row>
    <row r="163" spans="1:4" ht="54" thickTop="1" thickBot="1">
      <c r="A163" s="137" t="s">
        <v>1078</v>
      </c>
      <c r="B163" s="138" t="s">
        <v>1987</v>
      </c>
      <c r="C163" s="133" t="s">
        <v>387</v>
      </c>
      <c r="D163" s="179">
        <f>VLOOKUP('451.3'!A92,'451.3'!A92:N282,14,FALSE)</f>
        <v>248375.2096823075</v>
      </c>
    </row>
    <row r="164" spans="1:4" ht="54" thickTop="1" thickBot="1">
      <c r="A164" s="137" t="s">
        <v>1079</v>
      </c>
      <c r="B164" s="138" t="s">
        <v>1988</v>
      </c>
      <c r="C164" s="133" t="s">
        <v>387</v>
      </c>
      <c r="D164" s="179">
        <f>VLOOKUP('451.4'!A92,'451.4'!A92:N283,14,FALSE)</f>
        <v>289050.00932430255</v>
      </c>
    </row>
    <row r="165" spans="1:4" ht="54" thickTop="1" thickBot="1">
      <c r="A165" s="137" t="s">
        <v>1080</v>
      </c>
      <c r="B165" s="138" t="s">
        <v>1989</v>
      </c>
      <c r="C165" s="133" t="s">
        <v>387</v>
      </c>
      <c r="D165" s="179">
        <f>VLOOKUP('452.1'!A93,'452.1'!A93:N284,14,FALSE)</f>
        <v>248375.2096823075</v>
      </c>
    </row>
    <row r="166" spans="1:4" ht="54" thickTop="1" thickBot="1">
      <c r="A166" s="137" t="s">
        <v>1081</v>
      </c>
      <c r="B166" s="138" t="s">
        <v>1990</v>
      </c>
      <c r="C166" s="133" t="s">
        <v>387</v>
      </c>
      <c r="D166" s="179">
        <f>VLOOKUP('452.2'!A93,'452.2'!A93:N285,14,FALSE)</f>
        <v>248375.2096823075</v>
      </c>
    </row>
    <row r="167" spans="1:4" ht="54" thickTop="1" thickBot="1">
      <c r="A167" s="137" t="s">
        <v>1082</v>
      </c>
      <c r="B167" s="138" t="s">
        <v>1991</v>
      </c>
      <c r="C167" s="133" t="s">
        <v>387</v>
      </c>
      <c r="D167" s="179">
        <f>VLOOKUP('452.3'!A92,'452.3'!A92:N286,14,FALSE)</f>
        <v>248375.2096823075</v>
      </c>
    </row>
    <row r="168" spans="1:4" ht="54" thickTop="1" thickBot="1">
      <c r="A168" s="137" t="s">
        <v>1083</v>
      </c>
      <c r="B168" s="138" t="s">
        <v>1992</v>
      </c>
      <c r="C168" s="133" t="s">
        <v>387</v>
      </c>
      <c r="D168" s="179">
        <f>VLOOKUP('452.4'!A93,'452.4'!A93:N287,14,FALSE)</f>
        <v>248375.2096823075</v>
      </c>
    </row>
    <row r="169" spans="1:4" ht="54" thickTop="1" thickBot="1">
      <c r="A169" s="137" t="s">
        <v>1084</v>
      </c>
      <c r="B169" s="138" t="s">
        <v>1214</v>
      </c>
      <c r="C169" s="133" t="s">
        <v>387</v>
      </c>
      <c r="D169" s="179">
        <f>VLOOKUP('453.1'!A92,'453.1'!A92:N288,14,FALSE)</f>
        <v>250588.66193459625</v>
      </c>
    </row>
    <row r="170" spans="1:4" ht="54" thickTop="1" thickBot="1">
      <c r="A170" s="137" t="s">
        <v>1085</v>
      </c>
      <c r="B170" s="138" t="s">
        <v>1993</v>
      </c>
      <c r="C170" s="133" t="s">
        <v>233</v>
      </c>
      <c r="D170" s="179">
        <f>VLOOKUP('460.1'!A87,'460.1'!A87:N289,14,FALSE)</f>
        <v>5686.7597509016568</v>
      </c>
    </row>
    <row r="171" spans="1:4" ht="54" thickTop="1" thickBot="1">
      <c r="A171" s="196" t="s">
        <v>2017</v>
      </c>
      <c r="B171" s="138" t="s">
        <v>2073</v>
      </c>
      <c r="C171" s="133" t="s">
        <v>233</v>
      </c>
      <c r="D171" s="179">
        <f>VLOOKUP('460.2'!A87,'460.2'!A87:N290,14,FALSE)</f>
        <v>2843.3798754508284</v>
      </c>
    </row>
    <row r="172" spans="1:4" ht="51.75" customHeight="1" thickTop="1" thickBot="1">
      <c r="A172" s="137" t="s">
        <v>1086</v>
      </c>
      <c r="B172" s="138" t="s">
        <v>1215</v>
      </c>
      <c r="C172" s="133" t="s">
        <v>387</v>
      </c>
      <c r="D172" s="179">
        <f>VLOOKUP('461.1'!A87,'461.1'!A87:N291,14,FALSE)</f>
        <v>99226.887758084951</v>
      </c>
    </row>
    <row r="173" spans="1:4" ht="54" thickTop="1" thickBot="1">
      <c r="A173" s="137" t="s">
        <v>1087</v>
      </c>
      <c r="B173" s="138" t="s">
        <v>1216</v>
      </c>
      <c r="C173" s="133" t="s">
        <v>387</v>
      </c>
      <c r="D173" s="179">
        <f>VLOOKUP('461.2'!A89,'461.2'!A89:N294,14,FALSE)</f>
        <v>127133.6630565932</v>
      </c>
    </row>
    <row r="174" spans="1:4" ht="54" thickTop="1" thickBot="1">
      <c r="A174" s="137" t="s">
        <v>1598</v>
      </c>
      <c r="B174" s="138" t="s">
        <v>2078</v>
      </c>
      <c r="C174" s="133" t="s">
        <v>387</v>
      </c>
      <c r="D174" s="179">
        <f>VLOOKUP('462.1.1'!A88,'462.1.1'!A88:N293,14,FALSE)</f>
        <v>142306.20987629931</v>
      </c>
    </row>
    <row r="175" spans="1:4" ht="54" thickTop="1" thickBot="1">
      <c r="A175" s="137" t="s">
        <v>1599</v>
      </c>
      <c r="B175" s="138" t="s">
        <v>2079</v>
      </c>
      <c r="C175" s="133" t="s">
        <v>387</v>
      </c>
      <c r="D175" s="179">
        <f>VLOOKUP('462.1.2'!A88,'462.1.2'!A88:N294,14,FALSE)</f>
        <v>143122.45677652984</v>
      </c>
    </row>
    <row r="176" spans="1:4" ht="54" thickTop="1" thickBot="1">
      <c r="A176" s="137" t="s">
        <v>1600</v>
      </c>
      <c r="B176" s="138" t="s">
        <v>2082</v>
      </c>
      <c r="C176" s="133" t="s">
        <v>387</v>
      </c>
      <c r="D176" s="179">
        <f>VLOOKUP('462.2.1'!A88,'462.2.1'!A88:N295,14,FALSE)</f>
        <v>158391.64753401169</v>
      </c>
    </row>
    <row r="177" spans="1:4" ht="54" thickTop="1" thickBot="1">
      <c r="A177" s="137" t="s">
        <v>1601</v>
      </c>
      <c r="B177" s="138" t="s">
        <v>2083</v>
      </c>
      <c r="C177" s="133" t="s">
        <v>387</v>
      </c>
      <c r="D177" s="179">
        <f>VLOOKUP('462.2.2'!A88,'462.2.2'!A88:N296,14,FALSE)</f>
        <v>159207.89443424222</v>
      </c>
    </row>
    <row r="178" spans="1:4" ht="54" thickTop="1" thickBot="1">
      <c r="A178" s="137" t="s">
        <v>1088</v>
      </c>
      <c r="B178" s="138" t="s">
        <v>1618</v>
      </c>
      <c r="C178" s="133" t="s">
        <v>233</v>
      </c>
      <c r="D178" s="179">
        <f>VLOOKUP('464.1'!A88,'464.1'!A88:N297,14,FALSE)</f>
        <v>9505.9022035463186</v>
      </c>
    </row>
    <row r="179" spans="1:4" ht="54" thickTop="1" thickBot="1">
      <c r="A179" s="137" t="s">
        <v>1089</v>
      </c>
      <c r="B179" s="138" t="s">
        <v>1619</v>
      </c>
      <c r="C179" s="133" t="s">
        <v>387</v>
      </c>
      <c r="D179" s="179">
        <f>VLOOKUP('465.1'!A92,'465.1'!A92:N298,14,FALSE)</f>
        <v>89321.832343170565</v>
      </c>
    </row>
    <row r="180" spans="1:4" ht="54" thickTop="1" thickBot="1">
      <c r="A180" s="137" t="s">
        <v>1602</v>
      </c>
      <c r="B180" s="138" t="s">
        <v>1620</v>
      </c>
      <c r="C180" s="133" t="s">
        <v>387</v>
      </c>
      <c r="D180" s="179">
        <f>VLOOKUP('465.2'!A92,'465.2'!A92:N299,14,FALSE)</f>
        <v>27777.988988127381</v>
      </c>
    </row>
    <row r="181" spans="1:4" ht="54" thickTop="1" thickBot="1">
      <c r="A181" s="137" t="s">
        <v>1090</v>
      </c>
      <c r="B181" s="138" t="s">
        <v>1621</v>
      </c>
      <c r="C181" s="133" t="s">
        <v>144</v>
      </c>
      <c r="D181" s="179">
        <f>VLOOKUP('466.1'!A92,'466.1'!A92:N300,14,FALSE)</f>
        <v>3516.419341293562</v>
      </c>
    </row>
    <row r="182" spans="1:4" ht="54" thickTop="1" thickBot="1">
      <c r="A182" s="137" t="s">
        <v>1091</v>
      </c>
      <c r="B182" s="138" t="s">
        <v>1622</v>
      </c>
      <c r="C182" s="133" t="s">
        <v>144</v>
      </c>
      <c r="D182" s="179">
        <f>VLOOKUP('466.2'!A96,'466.2'!A96:N301,14,FALSE)</f>
        <v>4106.5439263531071</v>
      </c>
    </row>
    <row r="183" spans="1:4" ht="54" thickTop="1" thickBot="1">
      <c r="A183" s="139" t="s">
        <v>1092</v>
      </c>
      <c r="B183" s="140" t="s">
        <v>1735</v>
      </c>
      <c r="C183" s="133" t="s">
        <v>387</v>
      </c>
      <c r="D183" s="179">
        <f>VLOOKUP('500.1'!A95,'500.1'!A95:N302,14,FALSE)</f>
        <v>549433.37672477507</v>
      </c>
    </row>
    <row r="184" spans="1:4" ht="54" thickTop="1" thickBot="1">
      <c r="A184" s="137" t="s">
        <v>1624</v>
      </c>
      <c r="B184" s="138" t="s">
        <v>1736</v>
      </c>
      <c r="C184" s="133" t="s">
        <v>387</v>
      </c>
      <c r="D184" s="179">
        <f>VLOOKUP('500.2'!A95,'500.2'!A95:N303,14,FALSE)</f>
        <v>562354.21266379301</v>
      </c>
    </row>
    <row r="185" spans="1:4" ht="57.75" thickTop="1" thickBot="1">
      <c r="A185" s="137" t="s">
        <v>1093</v>
      </c>
      <c r="B185" s="138" t="s">
        <v>1875</v>
      </c>
      <c r="C185" s="133" t="s">
        <v>377</v>
      </c>
      <c r="D185" s="179">
        <f>VLOOKUP('501.1'!A88,'501.1'!A88:N304,14,FALSE)</f>
        <v>612.36925966801232</v>
      </c>
    </row>
    <row r="186" spans="1:4" ht="57.75" thickTop="1" thickBot="1">
      <c r="A186" s="137" t="s">
        <v>1626</v>
      </c>
      <c r="B186" s="138" t="s">
        <v>1876</v>
      </c>
      <c r="C186" s="133" t="s">
        <v>377</v>
      </c>
      <c r="D186" s="179">
        <f>VLOOKUP('501.10'!A88,'501.10'!A88:N305,14,FALSE)</f>
        <v>703.91605815000139</v>
      </c>
    </row>
    <row r="187" spans="1:4" ht="57.75" thickTop="1" thickBot="1">
      <c r="A187" s="137" t="s">
        <v>1627</v>
      </c>
      <c r="B187" s="138" t="s">
        <v>1877</v>
      </c>
      <c r="C187" s="133" t="s">
        <v>377</v>
      </c>
      <c r="D187" s="179">
        <f>VLOOKUP('501.20'!A88,'501.20'!A88:N306,14,FALSE)</f>
        <v>728.75315477177196</v>
      </c>
    </row>
    <row r="188" spans="1:4" ht="54" thickTop="1" thickBot="1">
      <c r="A188" s="137" t="s">
        <v>1628</v>
      </c>
      <c r="B188" s="138" t="s">
        <v>1737</v>
      </c>
      <c r="C188" s="133" t="s">
        <v>387</v>
      </c>
      <c r="D188" s="179">
        <f>VLOOKUP('505.1'!A84,'505.1'!A84:N307,14,FALSE)</f>
        <v>495481.54745365499</v>
      </c>
    </row>
    <row r="189" spans="1:4" ht="54" thickTop="1" thickBot="1">
      <c r="A189" s="137" t="s">
        <v>1094</v>
      </c>
      <c r="B189" s="138" t="s">
        <v>1738</v>
      </c>
      <c r="C189" s="133" t="s">
        <v>233</v>
      </c>
      <c r="D189" s="179">
        <f>VLOOKUP('510.1'!A84,'510.1'!A84:N308,14,FALSE)</f>
        <v>73300.424493343948</v>
      </c>
    </row>
    <row r="190" spans="1:4" ht="54" thickTop="1" thickBot="1">
      <c r="A190" s="137" t="s">
        <v>1632</v>
      </c>
      <c r="B190" s="138" t="s">
        <v>1217</v>
      </c>
      <c r="C190" s="133" t="s">
        <v>387</v>
      </c>
      <c r="D190" s="179">
        <f>VLOOKUP('600.1.1'!A85,'600.1.1'!A85:N311,14,FALSE)</f>
        <v>18667.964036484711</v>
      </c>
    </row>
    <row r="191" spans="1:4" ht="54" thickTop="1" thickBot="1">
      <c r="A191" s="137" t="s">
        <v>1633</v>
      </c>
      <c r="B191" s="138" t="s">
        <v>1739</v>
      </c>
      <c r="C191" s="133" t="s">
        <v>387</v>
      </c>
      <c r="D191" s="179">
        <f>VLOOKUP('600.2.1'!A88,'600.2.1'!A88:N310,14,FALSE)</f>
        <v>91122.826950227929</v>
      </c>
    </row>
    <row r="192" spans="1:4" ht="54" thickTop="1" thickBot="1">
      <c r="A192" s="137" t="s">
        <v>1634</v>
      </c>
      <c r="B192" s="138" t="s">
        <v>1740</v>
      </c>
      <c r="C192" s="133" t="s">
        <v>387</v>
      </c>
      <c r="D192" s="179">
        <f>VLOOKUP('600.2.2'!A90,'600.2.2'!A90:N312,14,FALSE)</f>
        <v>134473.88151117659</v>
      </c>
    </row>
    <row r="193" spans="1:4" ht="54" thickTop="1" thickBot="1">
      <c r="A193" s="137" t="s">
        <v>1635</v>
      </c>
      <c r="B193" s="138" t="s">
        <v>1741</v>
      </c>
      <c r="C193" s="133" t="s">
        <v>387</v>
      </c>
      <c r="D193" s="179">
        <f>VLOOKUP('600.2.3'!A89,'600.2.3'!A89:N312,14,FALSE)</f>
        <v>18242.678088469518</v>
      </c>
    </row>
    <row r="194" spans="1:4" ht="54" thickTop="1" thickBot="1">
      <c r="A194" s="137" t="s">
        <v>1636</v>
      </c>
      <c r="B194" s="138" t="s">
        <v>1742</v>
      </c>
      <c r="C194" s="133" t="s">
        <v>387</v>
      </c>
      <c r="D194" s="179">
        <f>VLOOKUP('600.2.4'!A88,'600.2.4'!A88:N312,14,FALSE)</f>
        <v>24635.386709956736</v>
      </c>
    </row>
    <row r="195" spans="1:4" ht="54" thickTop="1" thickBot="1">
      <c r="A195" s="137" t="s">
        <v>1095</v>
      </c>
      <c r="B195" s="138" t="s">
        <v>2094</v>
      </c>
      <c r="C195" s="133" t="s">
        <v>387</v>
      </c>
      <c r="D195" s="179">
        <f>VLOOKUP('610.1'!A89,'610.1'!A89:N314,14,FALSE)</f>
        <v>58742.493259839568</v>
      </c>
    </row>
    <row r="196" spans="1:4" ht="54" thickTop="1" thickBot="1">
      <c r="A196" s="137" t="s">
        <v>1096</v>
      </c>
      <c r="B196" s="138" t="s">
        <v>1743</v>
      </c>
      <c r="C196" s="133" t="s">
        <v>387</v>
      </c>
      <c r="D196" s="179">
        <f>VLOOKUP('610.2'!A89,'610.2'!A89:N315,14,FALSE)</f>
        <v>45655.1489354472</v>
      </c>
    </row>
    <row r="197" spans="1:4" ht="54" thickTop="1" thickBot="1">
      <c r="A197" s="137" t="s">
        <v>1638</v>
      </c>
      <c r="B197" s="138" t="s">
        <v>1744</v>
      </c>
      <c r="C197" s="133" t="s">
        <v>387</v>
      </c>
      <c r="D197" s="179">
        <f>VLOOKUP('610.3'!A89,'610.3'!A89:N316,14,FALSE)</f>
        <v>73581.609118196124</v>
      </c>
    </row>
    <row r="198" spans="1:4" ht="54" thickTop="1" thickBot="1">
      <c r="A198" s="137" t="s">
        <v>1640</v>
      </c>
      <c r="B198" s="138" t="s">
        <v>1745</v>
      </c>
      <c r="C198" s="133" t="s">
        <v>387</v>
      </c>
      <c r="D198" s="179">
        <f>VLOOKUP('610.4'!A89,'610.4'!A89:N317,14,FALSE)</f>
        <v>76858.647811458271</v>
      </c>
    </row>
    <row r="199" spans="1:4" ht="54" thickTop="1" thickBot="1">
      <c r="A199" s="137" t="s">
        <v>1642</v>
      </c>
      <c r="B199" s="138" t="s">
        <v>1218</v>
      </c>
      <c r="C199" s="133" t="s">
        <v>387</v>
      </c>
      <c r="D199" s="179">
        <f>VLOOKUP('610.5'!A89,'610.5'!A89:N318,14,FALSE)</f>
        <v>73486.096447534117</v>
      </c>
    </row>
    <row r="200" spans="1:4" ht="54" thickTop="1" thickBot="1">
      <c r="A200" s="137" t="s">
        <v>1644</v>
      </c>
      <c r="B200" s="138" t="s">
        <v>1746</v>
      </c>
      <c r="C200" s="133" t="s">
        <v>387</v>
      </c>
      <c r="D200" s="179">
        <f>VLOOKUP('610.6'!A89,'610.6'!A89:N319,14,FALSE)</f>
        <v>87177.586454456206</v>
      </c>
    </row>
    <row r="201" spans="1:4" ht="54" thickTop="1" thickBot="1">
      <c r="A201" s="137" t="s">
        <v>1646</v>
      </c>
      <c r="B201" s="138" t="s">
        <v>1747</v>
      </c>
      <c r="C201" s="133" t="s">
        <v>387</v>
      </c>
      <c r="D201" s="179">
        <f>VLOOKUP('610.7'!A89,'610.7'!A89:N320,14,FALSE)</f>
        <v>87612.359047845879</v>
      </c>
    </row>
    <row r="202" spans="1:4" ht="54" thickTop="1" thickBot="1">
      <c r="A202" s="137" t="s">
        <v>1097</v>
      </c>
      <c r="B202" s="138" t="s">
        <v>1748</v>
      </c>
      <c r="C202" s="133" t="s">
        <v>144</v>
      </c>
      <c r="D202" s="179">
        <f>VLOOKUP('620.1'!A88,'620.1'!A88:N321,14,FALSE)</f>
        <v>353396.34148614493</v>
      </c>
    </row>
    <row r="203" spans="1:4" ht="54" thickTop="1" thickBot="1">
      <c r="A203" s="137" t="s">
        <v>1098</v>
      </c>
      <c r="B203" s="138" t="s">
        <v>1878</v>
      </c>
      <c r="C203" s="133" t="s">
        <v>144</v>
      </c>
      <c r="D203" s="179">
        <f>VLOOKUP('620.2'!A88,'620.2'!A88:N322,14,FALSE)</f>
        <v>353396.34148614493</v>
      </c>
    </row>
    <row r="204" spans="1:4" ht="54" thickTop="1" thickBot="1">
      <c r="A204" s="137" t="s">
        <v>1099</v>
      </c>
      <c r="B204" s="138" t="s">
        <v>1749</v>
      </c>
      <c r="C204" s="133" t="s">
        <v>1845</v>
      </c>
      <c r="D204" s="179">
        <f>VLOOKUP('620.3'!A91,'620.3'!A91:N321,14,FALSE)</f>
        <v>59389349.726973459</v>
      </c>
    </row>
    <row r="205" spans="1:4" ht="54" thickTop="1" thickBot="1">
      <c r="A205" s="137" t="s">
        <v>1650</v>
      </c>
      <c r="B205" s="138" t="s">
        <v>1750</v>
      </c>
      <c r="C205" s="133" t="s">
        <v>144</v>
      </c>
      <c r="D205" s="179">
        <f>VLOOKUP('621.1.1'!A95,'621.1.1'!A95:N325,14,FALSE)</f>
        <v>2537075.2219655877</v>
      </c>
    </row>
    <row r="206" spans="1:4" ht="54" thickTop="1" thickBot="1">
      <c r="A206" s="137" t="s">
        <v>1652</v>
      </c>
      <c r="B206" s="138" t="s">
        <v>1751</v>
      </c>
      <c r="C206" s="133" t="s">
        <v>144</v>
      </c>
      <c r="D206" s="179">
        <f>VLOOKUP('621.1.2'!A99,'621.1.2'!A99:N326,14,FALSE)</f>
        <v>3742048.5548703023</v>
      </c>
    </row>
    <row r="207" spans="1:4" ht="54" thickTop="1" thickBot="1">
      <c r="A207" s="137" t="s">
        <v>1100</v>
      </c>
      <c r="B207" s="138" t="s">
        <v>1752</v>
      </c>
      <c r="C207" s="133" t="s">
        <v>387</v>
      </c>
      <c r="D207" s="179">
        <f>VLOOKUP('621.2'!A89,'621.2'!A89:N326,14,FALSE)</f>
        <v>2293884.2495531496</v>
      </c>
    </row>
    <row r="208" spans="1:4" ht="54" thickTop="1" thickBot="1">
      <c r="A208" s="137" t="s">
        <v>1101</v>
      </c>
      <c r="B208" s="138" t="s">
        <v>1753</v>
      </c>
      <c r="C208" s="133" t="s">
        <v>144</v>
      </c>
      <c r="D208" s="179">
        <f>VLOOKUP('621.3'!A93,'621.3'!A93:N327,14,FALSE)</f>
        <v>57216466.406012803</v>
      </c>
    </row>
    <row r="209" spans="1:4" ht="54" thickTop="1" thickBot="1">
      <c r="A209" s="137" t="s">
        <v>1102</v>
      </c>
      <c r="B209" s="138" t="s">
        <v>1754</v>
      </c>
      <c r="C209" s="133" t="s">
        <v>387</v>
      </c>
      <c r="D209" s="179">
        <f>VLOOKUP('621.4'!A93,'621.4'!A93:N328,14,FALSE)</f>
        <v>49593262.891959637</v>
      </c>
    </row>
    <row r="210" spans="1:4" ht="54" thickTop="1" thickBot="1">
      <c r="A210" s="137" t="s">
        <v>1103</v>
      </c>
      <c r="B210" s="138" t="s">
        <v>1755</v>
      </c>
      <c r="C210" s="133" t="s">
        <v>144</v>
      </c>
      <c r="D210" s="179">
        <f>VLOOKUP('621.5'!A89,'621.5'!A89:N329,14,FALSE)</f>
        <v>4117229.0307286158</v>
      </c>
    </row>
    <row r="211" spans="1:4" ht="54" thickTop="1" thickBot="1">
      <c r="A211" s="137" t="s">
        <v>1656</v>
      </c>
      <c r="B211" s="138" t="s">
        <v>1756</v>
      </c>
      <c r="C211" s="133" t="s">
        <v>144</v>
      </c>
      <c r="D211" s="179">
        <f>VLOOKUP('621.5.1'!A89,'621.5.1'!A89:N330,14,FALSE)</f>
        <v>686214.92026018375</v>
      </c>
    </row>
    <row r="212" spans="1:4" ht="54" thickTop="1" thickBot="1">
      <c r="A212" s="137" t="s">
        <v>1104</v>
      </c>
      <c r="B212" s="138" t="s">
        <v>1757</v>
      </c>
      <c r="C212" s="133" t="s">
        <v>1845</v>
      </c>
      <c r="D212" s="179">
        <f>VLOOKUP('621.6'!A98,'621.6'!A98:N331,14,FALSE)</f>
        <v>57204836.474703938</v>
      </c>
    </row>
    <row r="213" spans="1:4" ht="54" thickTop="1" thickBot="1">
      <c r="A213" s="137" t="s">
        <v>1731</v>
      </c>
      <c r="B213" s="138" t="s">
        <v>1758</v>
      </c>
      <c r="C213" s="133" t="s">
        <v>1845</v>
      </c>
      <c r="D213" s="179">
        <f>VLOOKUP('621.7'!A89,'621.7'!A89:N332,14,FALSE)</f>
        <v>616654.10764301149</v>
      </c>
    </row>
    <row r="214" spans="1:4" ht="54" thickTop="1" thickBot="1">
      <c r="A214" s="137" t="s">
        <v>1105</v>
      </c>
      <c r="B214" s="138" t="s">
        <v>1994</v>
      </c>
      <c r="C214" s="133" t="s">
        <v>233</v>
      </c>
      <c r="D214" s="179">
        <f>VLOOKUP('622.1'!A89,'622.1'!A89:N333,14,FALSE)</f>
        <v>104723.80278917898</v>
      </c>
    </row>
    <row r="215" spans="1:4" ht="54" thickTop="1" thickBot="1">
      <c r="A215" s="137" t="s">
        <v>1106</v>
      </c>
      <c r="B215" s="138" t="s">
        <v>1759</v>
      </c>
      <c r="C215" s="133" t="s">
        <v>233</v>
      </c>
      <c r="D215" s="179">
        <f>VLOOKUP('622.2'!A89,'622.2'!A89:N335,14,FALSE)</f>
        <v>417183.74379903899</v>
      </c>
    </row>
    <row r="216" spans="1:4" ht="54" thickTop="1" thickBot="1">
      <c r="A216" s="137" t="s">
        <v>1107</v>
      </c>
      <c r="B216" s="138" t="s">
        <v>1760</v>
      </c>
      <c r="C216" s="133" t="s">
        <v>233</v>
      </c>
      <c r="D216" s="179">
        <f>VLOOKUP('622.3'!A89,'622.3'!A89:N336,14,FALSE)</f>
        <v>854124.50564803602</v>
      </c>
    </row>
    <row r="217" spans="1:4" ht="54" thickTop="1" thickBot="1">
      <c r="A217" s="137" t="s">
        <v>1108</v>
      </c>
      <c r="B217" s="138" t="s">
        <v>1761</v>
      </c>
      <c r="C217" s="133" t="s">
        <v>233</v>
      </c>
      <c r="D217" s="179">
        <f>VLOOKUP('622.4'!A89,'622.4'!A89:N337,14,FALSE)</f>
        <v>777063.27734332939</v>
      </c>
    </row>
    <row r="218" spans="1:4" ht="54" thickTop="1" thickBot="1">
      <c r="A218" s="137" t="s">
        <v>1109</v>
      </c>
      <c r="B218" s="138" t="s">
        <v>1762</v>
      </c>
      <c r="C218" s="133" t="s">
        <v>144</v>
      </c>
      <c r="D218" s="179">
        <f>VLOOKUP('622.5'!A89,'622.5'!A89:N338,14,FALSE)</f>
        <v>65649.833887475266</v>
      </c>
    </row>
    <row r="219" spans="1:4" ht="54" thickTop="1" thickBot="1">
      <c r="A219" s="137" t="s">
        <v>1110</v>
      </c>
      <c r="B219" s="138" t="s">
        <v>1763</v>
      </c>
      <c r="C219" s="133" t="s">
        <v>144</v>
      </c>
      <c r="D219" s="179">
        <f>VLOOKUP('623.1'!A103,'623.1'!A103:N339,14,FALSE)</f>
        <v>446072.97029857151</v>
      </c>
    </row>
    <row r="220" spans="1:4" ht="54" thickTop="1" thickBot="1">
      <c r="A220" s="137" t="s">
        <v>1111</v>
      </c>
      <c r="B220" s="138" t="s">
        <v>1219</v>
      </c>
      <c r="C220" s="133" t="s">
        <v>1995</v>
      </c>
      <c r="D220" s="179">
        <f>VLOOKUP('623.2'!A89,'623.2'!A89:N340,14,FALSE)</f>
        <v>3128283.4480662299</v>
      </c>
    </row>
    <row r="221" spans="1:4" ht="54" thickTop="1" thickBot="1">
      <c r="A221" s="137" t="s">
        <v>1112</v>
      </c>
      <c r="B221" s="138" t="s">
        <v>2114</v>
      </c>
      <c r="C221" s="133" t="s">
        <v>387</v>
      </c>
      <c r="D221" s="179">
        <f>VLOOKUP('630.1'!A89,'630.1'!A89:N341,14,FALSE)</f>
        <v>977879.36596212653</v>
      </c>
    </row>
    <row r="222" spans="1:4" ht="54" thickTop="1" thickBot="1">
      <c r="A222" s="137" t="s">
        <v>1113</v>
      </c>
      <c r="B222" s="138" t="s">
        <v>2115</v>
      </c>
      <c r="C222" s="133" t="s">
        <v>387</v>
      </c>
      <c r="D222" s="179">
        <f>VLOOKUP('630.2'!A89,'630.2'!A89:N342,14,FALSE)</f>
        <v>957900.09904024552</v>
      </c>
    </row>
    <row r="223" spans="1:4" ht="54" thickTop="1" thickBot="1">
      <c r="A223" s="137" t="s">
        <v>1114</v>
      </c>
      <c r="B223" s="138" t="s">
        <v>2116</v>
      </c>
      <c r="C223" s="133" t="s">
        <v>387</v>
      </c>
      <c r="D223" s="179">
        <f>VLOOKUP('630.3'!A89,'630.3'!A89:N343,14,FALSE)</f>
        <v>752476.26977652544</v>
      </c>
    </row>
    <row r="224" spans="1:4" ht="54" thickTop="1" thickBot="1">
      <c r="A224" s="137" t="s">
        <v>1115</v>
      </c>
      <c r="B224" s="138" t="s">
        <v>2117</v>
      </c>
      <c r="C224" s="133" t="s">
        <v>387</v>
      </c>
      <c r="D224" s="179">
        <f>VLOOKUP('630.4'!A89,'630.4'!A89:N344,14,FALSE)</f>
        <v>666100.84004658309</v>
      </c>
    </row>
    <row r="225" spans="1:4" ht="54" thickTop="1" thickBot="1">
      <c r="A225" s="137" t="s">
        <v>1116</v>
      </c>
      <c r="B225" s="138" t="s">
        <v>2118</v>
      </c>
      <c r="C225" s="133" t="s">
        <v>387</v>
      </c>
      <c r="D225" s="179">
        <f>VLOOKUP('630.5'!A93,'630.5'!A93:N345,14,FALSE)</f>
        <v>445846.02847619256</v>
      </c>
    </row>
    <row r="226" spans="1:4" ht="54" thickTop="1" thickBot="1">
      <c r="A226" s="137" t="s">
        <v>1117</v>
      </c>
      <c r="B226" s="138" t="s">
        <v>2119</v>
      </c>
      <c r="C226" s="133" t="s">
        <v>387</v>
      </c>
      <c r="D226" s="179">
        <f>VLOOKUP('630.6'!A93,'630.6'!A89:N346,14,FALSE)</f>
        <v>386351.46795621503</v>
      </c>
    </row>
    <row r="227" spans="1:4" ht="54" thickTop="1" thickBot="1">
      <c r="A227" s="137" t="s">
        <v>1118</v>
      </c>
      <c r="B227" s="138" t="s">
        <v>2120</v>
      </c>
      <c r="C227" s="133" t="s">
        <v>387</v>
      </c>
      <c r="D227" s="179">
        <f>VLOOKUP('630.7'!A93,'630.7'!A90:N347,14,FALSE)</f>
        <v>269885.90450736484</v>
      </c>
    </row>
    <row r="228" spans="1:4" ht="54" thickTop="1" thickBot="1">
      <c r="A228" s="137" t="s">
        <v>1119</v>
      </c>
      <c r="B228" s="138" t="s">
        <v>1764</v>
      </c>
      <c r="C228" s="133" t="s">
        <v>144</v>
      </c>
      <c r="D228" s="179">
        <f>VLOOKUP('632.1'!A90,'632.1'!A90:N349,14,FALSE)</f>
        <v>421483.06844132883</v>
      </c>
    </row>
    <row r="229" spans="1:4" ht="54" thickTop="1" thickBot="1">
      <c r="A229" s="137" t="s">
        <v>1659</v>
      </c>
      <c r="B229" s="138" t="s">
        <v>1765</v>
      </c>
      <c r="C229" s="133" t="s">
        <v>144</v>
      </c>
      <c r="D229" s="179">
        <f>VLOOKUP('632.2'!A90,'632.2'!A90:N350,14,FALSE)</f>
        <v>428372.60749388381</v>
      </c>
    </row>
    <row r="230" spans="1:4" ht="54" thickTop="1" thickBot="1">
      <c r="A230" s="137" t="s">
        <v>1662</v>
      </c>
      <c r="B230" s="138" t="s">
        <v>1766</v>
      </c>
      <c r="C230" s="133" t="s">
        <v>377</v>
      </c>
      <c r="D230" s="179">
        <f>VLOOKUP('640.1'!A90,'640.1'!A90:N351,14,FALSE)</f>
        <v>6980.613919397173</v>
      </c>
    </row>
    <row r="231" spans="1:4" ht="54" thickTop="1" thickBot="1">
      <c r="A231" s="137" t="s">
        <v>1663</v>
      </c>
      <c r="B231" s="138" t="s">
        <v>1767</v>
      </c>
      <c r="C231" s="133" t="s">
        <v>377</v>
      </c>
      <c r="D231" s="179">
        <f>VLOOKUP('640.2'!A90,'640.2'!A90:N352,14,FALSE)</f>
        <v>4543.8399332369709</v>
      </c>
    </row>
    <row r="232" spans="1:4" ht="54" thickTop="1" thickBot="1">
      <c r="A232" s="137" t="s">
        <v>1120</v>
      </c>
      <c r="B232" s="138" t="s">
        <v>1768</v>
      </c>
      <c r="C232" s="133" t="s">
        <v>1664</v>
      </c>
      <c r="D232" s="179">
        <f>VLOOKUP('641.1'!A90,'641.1'!A90:N353,14,FALSE)</f>
        <v>1762.8463832172711</v>
      </c>
    </row>
    <row r="233" spans="1:4" ht="54" thickTop="1" thickBot="1">
      <c r="A233" s="137" t="s">
        <v>1121</v>
      </c>
      <c r="B233" s="138" t="s">
        <v>1768</v>
      </c>
      <c r="C233" s="133" t="s">
        <v>377</v>
      </c>
      <c r="D233" s="179">
        <f>VLOOKUP('641.2'!A90,'641.2'!A90:N354,14,FALSE)</f>
        <v>33198.599212414585</v>
      </c>
    </row>
    <row r="234" spans="1:4" ht="54" thickTop="1" thickBot="1">
      <c r="A234" s="137" t="s">
        <v>1122</v>
      </c>
      <c r="B234" s="138" t="s">
        <v>1769</v>
      </c>
      <c r="C234" s="133" t="s">
        <v>1845</v>
      </c>
      <c r="D234" s="179">
        <f>VLOOKUP('642.1'!A90,'642.1'!A90:N355,14,FALSE)</f>
        <v>544515.15306916088</v>
      </c>
    </row>
    <row r="235" spans="1:4" ht="54" thickTop="1" thickBot="1">
      <c r="A235" s="137" t="s">
        <v>1123</v>
      </c>
      <c r="B235" s="138" t="s">
        <v>1770</v>
      </c>
      <c r="C235" s="133" t="s">
        <v>144</v>
      </c>
      <c r="D235" s="179">
        <f>VLOOKUP('642.2'!A90,'642.2'!A90:N356,14,FALSE)</f>
        <v>56300.74467046903</v>
      </c>
    </row>
    <row r="236" spans="1:4" ht="54" thickTop="1" thickBot="1">
      <c r="A236" s="137" t="s">
        <v>1124</v>
      </c>
      <c r="B236" s="138" t="s">
        <v>1771</v>
      </c>
      <c r="C236" s="133" t="s">
        <v>377</v>
      </c>
      <c r="D236" s="179">
        <f>VLOOKUP('650.1'!A95,'650.1'!A95:N358,14,FALSE)</f>
        <v>8463.9899564002699</v>
      </c>
    </row>
    <row r="237" spans="1:4" ht="54" thickTop="1" thickBot="1">
      <c r="A237" s="137" t="s">
        <v>1125</v>
      </c>
      <c r="B237" s="138" t="s">
        <v>2127</v>
      </c>
      <c r="C237" s="133" t="s">
        <v>377</v>
      </c>
      <c r="D237" s="179">
        <f>VLOOKUP('650.2'!A93,'650.2'!A93:N359,14,FALSE)</f>
        <v>8297.1163621174182</v>
      </c>
    </row>
    <row r="238" spans="1:4" ht="54" thickTop="1" thickBot="1">
      <c r="A238" s="137" t="s">
        <v>1126</v>
      </c>
      <c r="B238" s="138" t="s">
        <v>1772</v>
      </c>
      <c r="C238" s="133" t="s">
        <v>377</v>
      </c>
      <c r="D238" s="201">
        <f>VLOOKUP('650.3'!A90,'650.3'!A90:N360,14,FALSE)</f>
        <v>0.57499258138742604</v>
      </c>
    </row>
    <row r="239" spans="1:4" ht="54" thickTop="1" thickBot="1">
      <c r="A239" s="137" t="s">
        <v>1127</v>
      </c>
      <c r="B239" s="138" t="s">
        <v>2131</v>
      </c>
      <c r="C239" s="133" t="s">
        <v>377</v>
      </c>
      <c r="D239" s="179">
        <f>VLOOKUP('650.4'!A93,'650.4'!A93:N361,14,FALSE)</f>
        <v>4340.3342091171999</v>
      </c>
    </row>
    <row r="240" spans="1:4" ht="57.75" thickTop="1" thickBot="1">
      <c r="A240" s="137" t="s">
        <v>1128</v>
      </c>
      <c r="B240" s="138" t="s">
        <v>1773</v>
      </c>
      <c r="C240" s="133" t="s">
        <v>233</v>
      </c>
      <c r="D240" s="179">
        <f>VLOOKUP('660.1'!A87,'660.1'!A87:N362,14,FALSE)</f>
        <v>328230.28199687495</v>
      </c>
    </row>
    <row r="241" spans="1:4" ht="76.5" thickTop="1" thickBot="1">
      <c r="A241" s="137" t="s">
        <v>1129</v>
      </c>
      <c r="B241" s="138" t="s">
        <v>1880</v>
      </c>
      <c r="C241" s="133" t="s">
        <v>144</v>
      </c>
      <c r="D241" s="179">
        <f>VLOOKUP('660.2'!A87,'660.2'!A87:N363,14,FALSE)</f>
        <v>382696.68962249381</v>
      </c>
    </row>
    <row r="242" spans="1:4" ht="54" thickTop="1" thickBot="1">
      <c r="A242" s="137" t="s">
        <v>1677</v>
      </c>
      <c r="B242" s="138" t="s">
        <v>1774</v>
      </c>
      <c r="C242" s="133" t="s">
        <v>144</v>
      </c>
      <c r="D242" s="179">
        <f>VLOOKUP('661.1'!A87,'661.1'!A87:N364,14,FALSE)</f>
        <v>471295.56273352599</v>
      </c>
    </row>
    <row r="243" spans="1:4" ht="54" thickTop="1" thickBot="1">
      <c r="A243" s="137" t="s">
        <v>1130</v>
      </c>
      <c r="B243" s="138" t="s">
        <v>1775</v>
      </c>
      <c r="C243" s="133" t="s">
        <v>144</v>
      </c>
      <c r="D243" s="179">
        <f>VLOOKUP('662.1'!A87,'662.1'!A87:N365,14,FALSE)</f>
        <v>384662.88089008955</v>
      </c>
    </row>
    <row r="244" spans="1:4" ht="54" thickTop="1" thickBot="1">
      <c r="A244" s="137" t="s">
        <v>1131</v>
      </c>
      <c r="B244" s="138" t="s">
        <v>1776</v>
      </c>
      <c r="C244" s="133" t="s">
        <v>144</v>
      </c>
      <c r="D244" s="179">
        <f>VLOOKUP('662.2'!A87,'662.2'!A87:N366,14,FALSE)</f>
        <v>348601.29800250928</v>
      </c>
    </row>
    <row r="245" spans="1:4" ht="54" thickTop="1" thickBot="1">
      <c r="A245" s="137" t="s">
        <v>1678</v>
      </c>
      <c r="B245" s="138" t="s">
        <v>1777</v>
      </c>
      <c r="C245" s="133" t="s">
        <v>144</v>
      </c>
      <c r="D245" s="179">
        <f>VLOOKUP('663.1'!A87,'663.1'!A87:N367,14,FALSE)</f>
        <v>18204.329951609259</v>
      </c>
    </row>
    <row r="246" spans="1:4" ht="54" thickTop="1" thickBot="1">
      <c r="A246" s="137" t="s">
        <v>1132</v>
      </c>
      <c r="B246" s="138" t="s">
        <v>1778</v>
      </c>
      <c r="C246" s="133" t="s">
        <v>387</v>
      </c>
      <c r="D246" s="179">
        <f>VLOOKUP('670.1'!A87,'670.1'!A87:N368,14,FALSE)</f>
        <v>210299.25181261598</v>
      </c>
    </row>
    <row r="247" spans="1:4" ht="54" thickTop="1" thickBot="1">
      <c r="A247" s="137" t="s">
        <v>1133</v>
      </c>
      <c r="B247" s="138" t="s">
        <v>1779</v>
      </c>
      <c r="C247" s="133" t="s">
        <v>387</v>
      </c>
      <c r="D247" s="179">
        <f>VLOOKUP('670.2'!A87,'670.2'!A87:N369,14,FALSE)</f>
        <v>228107.59979159027</v>
      </c>
    </row>
    <row r="248" spans="1:4" ht="54" thickTop="1" thickBot="1">
      <c r="A248" s="137" t="s">
        <v>1680</v>
      </c>
      <c r="B248" s="138" t="s">
        <v>1780</v>
      </c>
      <c r="C248" s="133" t="s">
        <v>387</v>
      </c>
      <c r="D248" s="179">
        <f>VLOOKUP('670.3'!A87,'670.3'!A87:N370,14,FALSE)</f>
        <v>235780.28238986016</v>
      </c>
    </row>
    <row r="249" spans="1:4" ht="54" thickTop="1" thickBot="1">
      <c r="A249" s="137" t="s">
        <v>1681</v>
      </c>
      <c r="B249" s="138" t="s">
        <v>1781</v>
      </c>
      <c r="C249" s="133" t="s">
        <v>387</v>
      </c>
      <c r="D249" s="179">
        <f>VLOOKUP('670.4'!A87,'670.4'!A87:N371,14,FALSE)</f>
        <v>236851.65412150882</v>
      </c>
    </row>
    <row r="250" spans="1:4" ht="54" thickTop="1" thickBot="1">
      <c r="A250" s="137" t="s">
        <v>1682</v>
      </c>
      <c r="B250" s="138" t="s">
        <v>1782</v>
      </c>
      <c r="C250" s="133" t="s">
        <v>387</v>
      </c>
      <c r="D250" s="179">
        <f>VLOOKUP('670.5'!A89,'670.5'!A89:N372,14,FALSE)</f>
        <v>301176.92924197053</v>
      </c>
    </row>
    <row r="251" spans="1:4" ht="54" thickTop="1" thickBot="1">
      <c r="A251" s="137" t="s">
        <v>1134</v>
      </c>
      <c r="B251" s="138" t="s">
        <v>1783</v>
      </c>
      <c r="C251" s="133" t="s">
        <v>387</v>
      </c>
      <c r="D251" s="179">
        <f>VLOOKUP('671.1'!A89,'671.1'!A89:N373,14,FALSE)</f>
        <v>581468.74919503334</v>
      </c>
    </row>
    <row r="252" spans="1:4" ht="54" thickTop="1" thickBot="1">
      <c r="A252" s="137" t="s">
        <v>1135</v>
      </c>
      <c r="B252" s="138" t="s">
        <v>1784</v>
      </c>
      <c r="C252" s="133" t="s">
        <v>144</v>
      </c>
      <c r="D252" s="179">
        <f>VLOOKUP('671.2'!A89,'671.2'!A89:N374,14,FALSE)</f>
        <v>47083.303735648369</v>
      </c>
    </row>
    <row r="253" spans="1:4" ht="54" thickTop="1" thickBot="1">
      <c r="A253" s="137" t="s">
        <v>1683</v>
      </c>
      <c r="B253" s="138" t="s">
        <v>1785</v>
      </c>
      <c r="C253" s="133" t="s">
        <v>387</v>
      </c>
      <c r="D253" s="179">
        <f>VLOOKUP('671.3'!A87,'671.3'!A87:N375,14,FALSE)</f>
        <v>620548.16408261098</v>
      </c>
    </row>
    <row r="254" spans="1:4" ht="54" thickTop="1" thickBot="1">
      <c r="A254" s="137" t="s">
        <v>1684</v>
      </c>
      <c r="B254" s="138" t="s">
        <v>1786</v>
      </c>
      <c r="C254" s="133" t="s">
        <v>144</v>
      </c>
      <c r="D254" s="179">
        <f>VLOOKUP('671.4'!A87,'671.4'!A87:N376,14,FALSE)</f>
        <v>50227.181173808334</v>
      </c>
    </row>
    <row r="255" spans="1:4" ht="54" thickTop="1" thickBot="1">
      <c r="A255" s="137" t="s">
        <v>1136</v>
      </c>
      <c r="B255" s="138" t="s">
        <v>1787</v>
      </c>
      <c r="C255" s="133" t="s">
        <v>144</v>
      </c>
      <c r="D255" s="179">
        <f>VLOOKUP('672.1'!A87,'672.1'!A87:N377,14,FALSE)</f>
        <v>43148.192190795082</v>
      </c>
    </row>
    <row r="256" spans="1:4" ht="54" thickTop="1" thickBot="1">
      <c r="A256" s="137" t="s">
        <v>1685</v>
      </c>
      <c r="B256" s="138" t="s">
        <v>1788</v>
      </c>
      <c r="C256" s="133" t="s">
        <v>144</v>
      </c>
      <c r="D256" s="179">
        <f>VLOOKUP('672.2'!A87,'672.2'!A87:N378,14,FALSE)</f>
        <v>42058.531135985912</v>
      </c>
    </row>
    <row r="257" spans="1:4" ht="54" thickTop="1" thickBot="1">
      <c r="A257" s="137" t="s">
        <v>1686</v>
      </c>
      <c r="B257" s="138" t="s">
        <v>1789</v>
      </c>
      <c r="C257" s="133" t="s">
        <v>144</v>
      </c>
      <c r="D257" s="179">
        <f>VLOOKUP('672.3'!A87,'672.3'!A87:N379,14,FALSE)</f>
        <v>44609.982556360286</v>
      </c>
    </row>
    <row r="258" spans="1:4" ht="54" thickTop="1" thickBot="1">
      <c r="A258" s="137" t="s">
        <v>1687</v>
      </c>
      <c r="B258" s="138" t="s">
        <v>1790</v>
      </c>
      <c r="C258" s="133" t="s">
        <v>144</v>
      </c>
      <c r="D258" s="179">
        <f>VLOOKUP('672.4'!A87,'672.3'!A87:N380,14,FALSE)</f>
        <v>44609.982556360286</v>
      </c>
    </row>
    <row r="259" spans="1:4" ht="54" thickTop="1" thickBot="1">
      <c r="A259" s="137" t="s">
        <v>1732</v>
      </c>
      <c r="B259" s="138" t="s">
        <v>1791</v>
      </c>
      <c r="C259" s="133" t="s">
        <v>233</v>
      </c>
      <c r="D259" s="179">
        <f>VLOOKUP('673.1.1'!A87,'673.1.1'!A87:N381,14,FALSE)</f>
        <v>10589.738474208236</v>
      </c>
    </row>
    <row r="260" spans="1:4" ht="54" thickTop="1" thickBot="1">
      <c r="A260" s="137" t="s">
        <v>1733</v>
      </c>
      <c r="B260" s="138" t="s">
        <v>2046</v>
      </c>
      <c r="C260" s="133" t="s">
        <v>233</v>
      </c>
      <c r="D260" s="179">
        <f>VLOOKUP('673.1.2'!A87,'673.1.2'!A87:N382,14,FALSE)</f>
        <v>12732.623709059962</v>
      </c>
    </row>
    <row r="261" spans="1:4" ht="54" thickTop="1" thickBot="1">
      <c r="A261" s="137" t="s">
        <v>1137</v>
      </c>
      <c r="B261" s="138" t="s">
        <v>1792</v>
      </c>
      <c r="C261" s="133" t="s">
        <v>387</v>
      </c>
      <c r="D261" s="179">
        <f>VLOOKUP('673.2'!A87,'673.2'!A87:N383,14,FALSE)</f>
        <v>61997.597334380145</v>
      </c>
    </row>
    <row r="262" spans="1:4" ht="54" thickTop="1" thickBot="1">
      <c r="A262" s="137" t="s">
        <v>1138</v>
      </c>
      <c r="B262" s="138" t="s">
        <v>1793</v>
      </c>
      <c r="C262" s="133" t="s">
        <v>387</v>
      </c>
      <c r="D262" s="179">
        <f>VLOOKUP('673.3'!A89,'673.3'!A89:N384,14,FALSE)</f>
        <v>62537.921545401128</v>
      </c>
    </row>
    <row r="263" spans="1:4" ht="54" thickTop="1" thickBot="1">
      <c r="A263" s="137" t="s">
        <v>1139</v>
      </c>
      <c r="B263" s="138" t="s">
        <v>1996</v>
      </c>
      <c r="C263" s="133" t="s">
        <v>144</v>
      </c>
      <c r="D263" s="179">
        <f>VLOOKUP('674.1'!A89,'674.1'!A89:N385,14,FALSE)</f>
        <v>121370.5682858096</v>
      </c>
    </row>
    <row r="264" spans="1:4" ht="54" thickTop="1" thickBot="1">
      <c r="A264" s="137" t="s">
        <v>1140</v>
      </c>
      <c r="B264" s="138" t="s">
        <v>1794</v>
      </c>
      <c r="C264" s="133" t="s">
        <v>144</v>
      </c>
      <c r="D264" s="179">
        <f>VLOOKUP('674.2'!A89,'674.2'!A89:N386,14,FALSE)</f>
        <v>222675.75542603253</v>
      </c>
    </row>
    <row r="265" spans="1:4" ht="54" thickTop="1" thickBot="1">
      <c r="A265" s="137" t="s">
        <v>1141</v>
      </c>
      <c r="B265" s="138" t="s">
        <v>1795</v>
      </c>
      <c r="C265" s="133" t="s">
        <v>233</v>
      </c>
      <c r="D265" s="179">
        <f>VLOOKUP('680.1'!A87,'680.1'!A87:N387,14,FALSE)</f>
        <v>181396.66020881248</v>
      </c>
    </row>
    <row r="266" spans="1:4" ht="54" thickTop="1" thickBot="1">
      <c r="A266" s="137" t="s">
        <v>1142</v>
      </c>
      <c r="B266" s="138" t="s">
        <v>1796</v>
      </c>
      <c r="C266" s="133" t="s">
        <v>144</v>
      </c>
      <c r="D266" s="179">
        <f>VLOOKUP('680.2'!A87,'680.2'!A87:N388,14,FALSE)</f>
        <v>8270.2514384802453</v>
      </c>
    </row>
    <row r="267" spans="1:4" ht="54" thickTop="1" thickBot="1">
      <c r="A267" s="137" t="s">
        <v>1143</v>
      </c>
      <c r="B267" s="138" t="s">
        <v>1797</v>
      </c>
      <c r="C267" s="133" t="s">
        <v>387</v>
      </c>
      <c r="D267" s="179">
        <f>VLOOKUP('680.3'!A89,'680.3'!A89:N389,14,FALSE)</f>
        <v>68383.403109240127</v>
      </c>
    </row>
    <row r="268" spans="1:4" ht="54" thickTop="1" thickBot="1">
      <c r="A268" s="137" t="s">
        <v>1144</v>
      </c>
      <c r="B268" s="138" t="s">
        <v>1798</v>
      </c>
      <c r="C268" s="133" t="s">
        <v>387</v>
      </c>
      <c r="D268" s="179">
        <f>VLOOKUP('681.1'!A89,'681.1'!A89:N390,14,FALSE)</f>
        <v>134788.83843825659</v>
      </c>
    </row>
    <row r="269" spans="1:4" ht="54" thickTop="1" thickBot="1">
      <c r="A269" s="137" t="s">
        <v>1692</v>
      </c>
      <c r="B269" s="138" t="s">
        <v>1799</v>
      </c>
      <c r="C269" s="133" t="s">
        <v>387</v>
      </c>
      <c r="D269" s="179">
        <f>VLOOKUP('681.2'!A89,'681.2'!A89:N391,14,FALSE)</f>
        <v>152597.18641723087</v>
      </c>
    </row>
    <row r="270" spans="1:4" ht="54" thickTop="1" thickBot="1">
      <c r="A270" s="137" t="s">
        <v>1693</v>
      </c>
      <c r="B270" s="138" t="s">
        <v>1800</v>
      </c>
      <c r="C270" s="133" t="s">
        <v>387</v>
      </c>
      <c r="D270" s="179">
        <f>VLOOKUP('681.3'!A89,'681.3'!A89:N392,14,FALSE)</f>
        <v>160269.86901550079</v>
      </c>
    </row>
    <row r="271" spans="1:4" ht="54" thickTop="1" thickBot="1">
      <c r="A271" s="137" t="s">
        <v>1694</v>
      </c>
      <c r="B271" s="138" t="s">
        <v>1801</v>
      </c>
      <c r="C271" s="133" t="s">
        <v>387</v>
      </c>
      <c r="D271" s="179">
        <f>VLOOKUP('681.4'!A89,'681.4'!A89:N393,14,FALSE)</f>
        <v>161341.24074714945</v>
      </c>
    </row>
    <row r="272" spans="1:4" ht="54" thickTop="1" thickBot="1">
      <c r="A272" s="137" t="s">
        <v>1145</v>
      </c>
      <c r="B272" s="138" t="s">
        <v>1802</v>
      </c>
      <c r="C272" s="133" t="s">
        <v>387</v>
      </c>
      <c r="D272" s="179">
        <f>VLOOKUP('682.1'!A89,'682.1'!A89:N394,14,FALSE)</f>
        <v>180183.38797538244</v>
      </c>
    </row>
    <row r="273" spans="1:4" ht="54" thickTop="1" thickBot="1">
      <c r="A273" s="137" t="s">
        <v>1695</v>
      </c>
      <c r="B273" s="138" t="s">
        <v>1803</v>
      </c>
      <c r="C273" s="133" t="s">
        <v>387</v>
      </c>
      <c r="D273" s="179">
        <f>VLOOKUP('682.2'!A89,'682.2'!A89:N395,14,FALSE)</f>
        <v>180183.38797538244</v>
      </c>
    </row>
    <row r="274" spans="1:4" ht="54" thickTop="1" thickBot="1">
      <c r="A274" s="137" t="s">
        <v>1697</v>
      </c>
      <c r="B274" s="138" t="s">
        <v>1804</v>
      </c>
      <c r="C274" s="133" t="s">
        <v>387</v>
      </c>
      <c r="D274" s="179">
        <f>VLOOKUP('682.3'!A89,'682.3'!A89:N396,14,FALSE)</f>
        <v>180183.38797538244</v>
      </c>
    </row>
    <row r="275" spans="1:4" ht="54" thickTop="1" thickBot="1">
      <c r="A275" s="137" t="s">
        <v>1699</v>
      </c>
      <c r="B275" s="138" t="s">
        <v>1997</v>
      </c>
      <c r="C275" s="133" t="s">
        <v>387</v>
      </c>
      <c r="D275" s="179">
        <f>VLOOKUP('682.4'!A89,'682.4'!A89:N397,14,FALSE)</f>
        <v>180183.38797538244</v>
      </c>
    </row>
    <row r="276" spans="1:4" ht="54" thickTop="1" thickBot="1">
      <c r="A276" s="137" t="s">
        <v>1701</v>
      </c>
      <c r="B276" s="138" t="s">
        <v>1805</v>
      </c>
      <c r="C276" s="133" t="s">
        <v>233</v>
      </c>
      <c r="D276" s="179">
        <f>VLOOKUP('683.1'!A89,'683.1'!A89:N398,14,FALSE)</f>
        <v>9062.7413456800896</v>
      </c>
    </row>
    <row r="277" spans="1:4" ht="54" thickTop="1" thickBot="1">
      <c r="A277" s="137" t="s">
        <v>1703</v>
      </c>
      <c r="B277" s="138" t="s">
        <v>1806</v>
      </c>
      <c r="C277" s="133" t="s">
        <v>233</v>
      </c>
      <c r="D277" s="179">
        <f>VLOOKUP('683.2'!A89,'683.2'!A89:N399,14,FALSE)</f>
        <v>17927.65175456943</v>
      </c>
    </row>
    <row r="278" spans="1:4" ht="54" thickTop="1" thickBot="1">
      <c r="A278" s="137" t="s">
        <v>1705</v>
      </c>
      <c r="B278" s="138" t="s">
        <v>1807</v>
      </c>
      <c r="C278" s="133" t="s">
        <v>233</v>
      </c>
      <c r="D278" s="179">
        <f>VLOOKUP('683.3'!A89,'683.3'!A89:N400,14,FALSE)</f>
        <v>9062.7413456800896</v>
      </c>
    </row>
    <row r="279" spans="1:4" ht="54" thickTop="1" thickBot="1">
      <c r="A279" s="137" t="s">
        <v>1706</v>
      </c>
      <c r="B279" s="138" t="s">
        <v>1808</v>
      </c>
      <c r="C279" s="133" t="s">
        <v>233</v>
      </c>
      <c r="D279" s="179">
        <f>VLOOKUP('683.4'!A89,'683.4'!A89:N401,14,FALSE)</f>
        <v>17927.65175456943</v>
      </c>
    </row>
    <row r="280" spans="1:4" ht="54" thickTop="1" thickBot="1">
      <c r="A280" s="137" t="s">
        <v>1707</v>
      </c>
      <c r="B280" s="138" t="s">
        <v>1809</v>
      </c>
      <c r="C280" s="133" t="s">
        <v>233</v>
      </c>
      <c r="D280" s="179">
        <f>VLOOKUP('683.5'!A87,'683.5'!A87:N402,14,FALSE)</f>
        <v>78364.182568989359</v>
      </c>
    </row>
    <row r="281" spans="1:4" ht="54" thickTop="1" thickBot="1">
      <c r="A281" s="137" t="s">
        <v>2047</v>
      </c>
      <c r="B281" s="138" t="s">
        <v>1810</v>
      </c>
      <c r="C281" s="133" t="s">
        <v>233</v>
      </c>
      <c r="D281" s="179">
        <f>VLOOKUP('690.1.1'!A89,'690.1.1'!A89:N403,14,FALSE)</f>
        <v>9865.8031471118538</v>
      </c>
    </row>
    <row r="282" spans="1:4" ht="54" thickTop="1" thickBot="1">
      <c r="A282" s="137" t="s">
        <v>1710</v>
      </c>
      <c r="B282" s="138" t="s">
        <v>1811</v>
      </c>
      <c r="C282" s="133" t="s">
        <v>233</v>
      </c>
      <c r="D282" s="179">
        <f>VLOOKUP('690.1.2'!A89,'690.1.2'!A89:N404,14,FALSE)</f>
        <v>25843.733597818944</v>
      </c>
    </row>
    <row r="283" spans="1:4" ht="54" thickTop="1" thickBot="1">
      <c r="A283" s="137" t="s">
        <v>1146</v>
      </c>
      <c r="B283" s="138" t="s">
        <v>1812</v>
      </c>
      <c r="C283" s="133" t="s">
        <v>144</v>
      </c>
      <c r="D283" s="179">
        <f>VLOOKUP('700.1'!A89,'700.1'!A89:N405,14,FALSE)</f>
        <v>2038.1659015387722</v>
      </c>
    </row>
    <row r="284" spans="1:4" ht="54" thickTop="1" thickBot="1">
      <c r="A284" s="137" t="s">
        <v>1147</v>
      </c>
      <c r="B284" s="138" t="s">
        <v>1813</v>
      </c>
      <c r="C284" s="133" t="s">
        <v>144</v>
      </c>
      <c r="D284" s="179">
        <f>VLOOKUP('700.2'!A89,'700.2'!A89:N406,14,FALSE)</f>
        <v>1724.24530181267</v>
      </c>
    </row>
    <row r="285" spans="1:4" ht="54" thickTop="1" thickBot="1">
      <c r="A285" s="137" t="s">
        <v>1148</v>
      </c>
      <c r="B285" s="138" t="s">
        <v>1814</v>
      </c>
      <c r="C285" s="133" t="s">
        <v>233</v>
      </c>
      <c r="D285" s="179">
        <f>VLOOKUP('700.3'!A89,'700.3'!A89:N407,14,FALSE)</f>
        <v>41656.876299152049</v>
      </c>
    </row>
    <row r="286" spans="1:4" ht="54" thickTop="1" thickBot="1">
      <c r="A286" s="137" t="s">
        <v>1149</v>
      </c>
      <c r="B286" s="138" t="s">
        <v>1815</v>
      </c>
      <c r="C286" s="133" t="s">
        <v>233</v>
      </c>
      <c r="D286" s="179">
        <f>VLOOKUP('700.4'!A89,'700.4'!A89:N408,14,FALSE)</f>
        <v>44842.917935258811</v>
      </c>
    </row>
    <row r="287" spans="1:4" ht="54" thickTop="1" thickBot="1">
      <c r="A287" s="137" t="s">
        <v>1150</v>
      </c>
      <c r="B287" s="138" t="s">
        <v>1816</v>
      </c>
      <c r="C287" s="133" t="s">
        <v>1845</v>
      </c>
      <c r="D287" s="179">
        <f>VLOOKUP('701.1'!A89,'701.1'!A89:N409,14,FALSE)</f>
        <v>9515.0373927072742</v>
      </c>
    </row>
    <row r="288" spans="1:4" ht="54" thickTop="1" thickBot="1">
      <c r="A288" s="137" t="s">
        <v>1713</v>
      </c>
      <c r="B288" s="138" t="s">
        <v>1817</v>
      </c>
      <c r="C288" s="133" t="s">
        <v>1845</v>
      </c>
      <c r="D288" s="179">
        <f>VLOOKUP('710.1'!A89,'710.1'!A89:N410,14,FALSE)</f>
        <v>531938.14458255772</v>
      </c>
    </row>
    <row r="289" spans="1:4" ht="54" thickTop="1" thickBot="1">
      <c r="A289" s="137" t="s">
        <v>1151</v>
      </c>
      <c r="B289" s="138" t="s">
        <v>1818</v>
      </c>
      <c r="C289" s="133" t="s">
        <v>233</v>
      </c>
      <c r="D289" s="179">
        <f>VLOOKUP('710.2'!A89,'710.2'!A89:N411,14,FALSE)</f>
        <v>520913.82982618065</v>
      </c>
    </row>
    <row r="290" spans="1:4" ht="54" thickTop="1" thickBot="1">
      <c r="A290" s="137" t="s">
        <v>1152</v>
      </c>
      <c r="B290" s="138" t="s">
        <v>1819</v>
      </c>
      <c r="C290" s="133" t="s">
        <v>1845</v>
      </c>
      <c r="D290" s="179">
        <f>VLOOKUP('720.1'!A89,'720.1'!A89:N412,14,FALSE)</f>
        <v>257617.45250937936</v>
      </c>
    </row>
    <row r="291" spans="1:4" ht="54" thickTop="1" thickBot="1">
      <c r="A291" s="137" t="s">
        <v>1153</v>
      </c>
      <c r="B291" s="138" t="s">
        <v>1820</v>
      </c>
      <c r="C291" s="133" t="s">
        <v>144</v>
      </c>
      <c r="D291" s="179">
        <f>VLOOKUP('730.1'!A89,'730.1'!A89:N413,14,FALSE)</f>
        <v>206156.26349212127</v>
      </c>
    </row>
    <row r="292" spans="1:4" ht="54" thickTop="1" thickBot="1">
      <c r="A292" s="137" t="s">
        <v>1154</v>
      </c>
      <c r="B292" s="138" t="s">
        <v>1821</v>
      </c>
      <c r="C292" s="133" t="s">
        <v>1845</v>
      </c>
      <c r="D292" s="179">
        <f>VLOOKUP('730.2'!A89,'730.2'!A89:N414,14,FALSE)</f>
        <v>67510.463902414485</v>
      </c>
    </row>
    <row r="293" spans="1:4" ht="54" thickTop="1" thickBot="1">
      <c r="A293" s="137" t="s">
        <v>1155</v>
      </c>
      <c r="B293" s="138" t="s">
        <v>1822</v>
      </c>
      <c r="C293" s="133" t="s">
        <v>1845</v>
      </c>
      <c r="D293" s="179">
        <f>VLOOKUP('730.3'!A89,'730.3'!A89:N415,14,FALSE)</f>
        <v>58146.26428382357</v>
      </c>
    </row>
    <row r="294" spans="1:4" ht="54" thickTop="1" thickBot="1">
      <c r="A294" s="137" t="s">
        <v>1714</v>
      </c>
      <c r="B294" s="138" t="s">
        <v>1823</v>
      </c>
      <c r="C294" s="133" t="s">
        <v>1845</v>
      </c>
      <c r="D294" s="179">
        <f>VLOOKUP('730.4'!A89,'730.4'!A89:N416,14,FALSE)</f>
        <v>47268.381197701819</v>
      </c>
    </row>
    <row r="295" spans="1:4" ht="54" thickTop="1" thickBot="1">
      <c r="A295" s="137" t="s">
        <v>1156</v>
      </c>
      <c r="B295" s="138" t="s">
        <v>1824</v>
      </c>
      <c r="C295" s="133" t="s">
        <v>144</v>
      </c>
      <c r="D295" s="179">
        <f>VLOOKUP('731.1'!A89,'731.1'!A89:N417,14,FALSE)</f>
        <v>184026.89864228916</v>
      </c>
    </row>
    <row r="296" spans="1:4" ht="54" thickTop="1" thickBot="1">
      <c r="A296" s="137" t="s">
        <v>1157</v>
      </c>
      <c r="B296" s="138" t="s">
        <v>1825</v>
      </c>
      <c r="C296" s="133" t="s">
        <v>1995</v>
      </c>
      <c r="D296" s="179">
        <f>VLOOKUP('740.1'!A89,'740.1'!A89:N418,14,FALSE)</f>
        <v>19598.101555221947</v>
      </c>
    </row>
    <row r="297" spans="1:4" ht="54" thickTop="1" thickBot="1">
      <c r="A297" s="137" t="s">
        <v>1717</v>
      </c>
      <c r="B297" s="138" t="s">
        <v>1826</v>
      </c>
      <c r="C297" s="133" t="s">
        <v>1845</v>
      </c>
      <c r="D297" s="179">
        <f>VLOOKUP('741.1'!A89,'741.1'!A89:N419,14,FALSE)</f>
        <v>52336.506204372199</v>
      </c>
    </row>
    <row r="298" spans="1:4" ht="54" thickTop="1" thickBot="1">
      <c r="A298" s="137" t="s">
        <v>1158</v>
      </c>
      <c r="B298" s="138" t="s">
        <v>1827</v>
      </c>
      <c r="C298" s="133" t="s">
        <v>144</v>
      </c>
      <c r="D298" s="179">
        <f>VLOOKUP('800.1'!A89,'800.1'!A89:N420,14,FALSE)</f>
        <v>8315.1383998164729</v>
      </c>
    </row>
    <row r="299" spans="1:4" ht="54" thickTop="1" thickBot="1">
      <c r="A299" s="137" t="s">
        <v>1159</v>
      </c>
      <c r="B299" s="138" t="s">
        <v>1828</v>
      </c>
      <c r="C299" s="133" t="s">
        <v>144</v>
      </c>
      <c r="D299" s="179">
        <f>VLOOKUP('800.2'!A89,'800.2'!A89:N421,14,FALSE)</f>
        <v>17689.818920492624</v>
      </c>
    </row>
    <row r="300" spans="1:4" ht="54" thickTop="1" thickBot="1">
      <c r="A300" s="137" t="s">
        <v>1160</v>
      </c>
      <c r="B300" s="138" t="s">
        <v>1829</v>
      </c>
      <c r="C300" s="133" t="s">
        <v>144</v>
      </c>
      <c r="D300" s="179">
        <f>VLOOKUP('800.3'!A89,'800.3'!A89:N422,14,FALSE)</f>
        <v>54391.357611070001</v>
      </c>
    </row>
    <row r="301" spans="1:4" ht="54" thickTop="1" thickBot="1">
      <c r="A301" s="137" t="s">
        <v>1161</v>
      </c>
      <c r="B301" s="138" t="s">
        <v>1830</v>
      </c>
      <c r="C301" s="133" t="s">
        <v>144</v>
      </c>
      <c r="D301" s="179">
        <f>VLOOKUP('800.4'!A89,'800.4'!A89:N423,14,FALSE)</f>
        <v>63460.997705853748</v>
      </c>
    </row>
    <row r="302" spans="1:4" ht="54" thickTop="1" thickBot="1">
      <c r="A302" s="137" t="s">
        <v>1718</v>
      </c>
      <c r="B302" s="138" t="s">
        <v>1831</v>
      </c>
      <c r="C302" s="133" t="s">
        <v>1845</v>
      </c>
      <c r="D302" s="179">
        <f>VLOOKUP('802.1'!A89,'802.1'!A89:N424,14,FALSE)</f>
        <v>350341.88465700776</v>
      </c>
    </row>
    <row r="303" spans="1:4" ht="54" thickTop="1" thickBot="1">
      <c r="A303" s="137" t="s">
        <v>1719</v>
      </c>
      <c r="B303" s="138" t="s">
        <v>1881</v>
      </c>
      <c r="C303" s="133" t="s">
        <v>1845</v>
      </c>
      <c r="D303" s="179">
        <f>VLOOKUP('802.2'!A89,'802.2'!A89:N425,14,FALSE)</f>
        <v>71080.728802441925</v>
      </c>
    </row>
    <row r="304" spans="1:4" ht="54" thickTop="1" thickBot="1">
      <c r="A304" s="137" t="s">
        <v>1720</v>
      </c>
      <c r="B304" s="138" t="s">
        <v>1832</v>
      </c>
      <c r="C304" s="133" t="s">
        <v>1845</v>
      </c>
      <c r="D304" s="179">
        <f>VLOOKUP('802.3'!A89,'802.3'!A89:N426,14,FALSE)</f>
        <v>45389.244981260701</v>
      </c>
    </row>
    <row r="305" spans="1:4" ht="54" thickTop="1" thickBot="1">
      <c r="A305" s="137" t="s">
        <v>1721</v>
      </c>
      <c r="B305" s="138" t="s">
        <v>1833</v>
      </c>
      <c r="C305" s="133" t="s">
        <v>1845</v>
      </c>
      <c r="D305" s="179">
        <f>VLOOKUP('802.4'!A89,'802.4'!A89:N427,14,FALSE)</f>
        <v>38694.502810353617</v>
      </c>
    </row>
    <row r="306" spans="1:4" ht="54" thickTop="1" thickBot="1">
      <c r="A306" s="137" t="s">
        <v>1722</v>
      </c>
      <c r="B306" s="138" t="s">
        <v>1834</v>
      </c>
      <c r="C306" s="133" t="s">
        <v>1845</v>
      </c>
      <c r="D306" s="179">
        <f>VLOOKUP('802.5'!A89,'802.5'!A89:N428,14,FALSE)</f>
        <v>259855.63492674628</v>
      </c>
    </row>
    <row r="307" spans="1:4" ht="54" thickTop="1" thickBot="1">
      <c r="A307" s="137" t="s">
        <v>1723</v>
      </c>
      <c r="B307" s="138" t="s">
        <v>1835</v>
      </c>
      <c r="C307" s="133" t="s">
        <v>1845</v>
      </c>
      <c r="D307" s="179">
        <f>VLOOKUP('802.6'!A89,'802.6'!A89:N429,14,FALSE)</f>
        <v>253733.55327938867</v>
      </c>
    </row>
    <row r="308" spans="1:4" ht="54" thickTop="1" thickBot="1">
      <c r="A308" s="137" t="s">
        <v>1724</v>
      </c>
      <c r="B308" s="138" t="s">
        <v>1836</v>
      </c>
      <c r="C308" s="133" t="s">
        <v>1845</v>
      </c>
      <c r="D308" s="179">
        <f>VLOOKUP('802.7'!A89,'802.7'!A89:N430,14,FALSE)</f>
        <v>166315.39120584165</v>
      </c>
    </row>
    <row r="309" spans="1:4" ht="54" thickTop="1" thickBot="1">
      <c r="A309" s="137" t="s">
        <v>1725</v>
      </c>
      <c r="B309" s="138" t="s">
        <v>1837</v>
      </c>
      <c r="C309" s="133" t="s">
        <v>1845</v>
      </c>
      <c r="D309" s="179">
        <f>VLOOKUP('802.8'!A89,'802.8'!A89:N431,14,FALSE)</f>
        <v>142538.9565315955</v>
      </c>
    </row>
    <row r="310" spans="1:4" ht="54" thickTop="1" thickBot="1">
      <c r="A310" s="137" t="s">
        <v>1162</v>
      </c>
      <c r="B310" s="138" t="s">
        <v>1838</v>
      </c>
      <c r="C310" s="133" t="s">
        <v>233</v>
      </c>
      <c r="D310" s="179">
        <f>VLOOKUP('810.1'!A89,'810.1'!A89:N432,14,FALSE)</f>
        <v>13887.280019769139</v>
      </c>
    </row>
    <row r="311" spans="1:4" ht="54" thickTop="1" thickBot="1">
      <c r="A311" s="137" t="s">
        <v>1163</v>
      </c>
      <c r="B311" s="138" t="s">
        <v>1839</v>
      </c>
      <c r="C311" s="133" t="s">
        <v>233</v>
      </c>
      <c r="D311" s="179">
        <f>VLOOKUP('810.2'!A89,'810.2'!A89:N433,14,FALSE)</f>
        <v>9603.4169208646126</v>
      </c>
    </row>
    <row r="312" spans="1:4" ht="54" thickTop="1" thickBot="1">
      <c r="A312" s="137" t="s">
        <v>1164</v>
      </c>
      <c r="B312" s="138" t="s">
        <v>1840</v>
      </c>
      <c r="C312" s="133" t="s">
        <v>233</v>
      </c>
      <c r="D312" s="179">
        <f>VLOOKUP('810.3'!A89,'810.3'!A89:N435,14,FALSE)</f>
        <v>4870.8332038944855</v>
      </c>
    </row>
    <row r="313" spans="1:4" ht="57.75" thickTop="1" thickBot="1">
      <c r="A313" s="137" t="s">
        <v>1726</v>
      </c>
      <c r="B313" s="138" t="s">
        <v>2050</v>
      </c>
      <c r="C313" s="133" t="s">
        <v>233</v>
      </c>
      <c r="D313" s="179">
        <f>VLOOKUP('811.1'!A89,'811.1'!A89:N436,14,FALSE)</f>
        <v>28729.327409981437</v>
      </c>
    </row>
    <row r="314" spans="1:4" ht="57.75" thickTop="1" thickBot="1">
      <c r="A314" s="137" t="s">
        <v>1727</v>
      </c>
      <c r="B314" s="138" t="s">
        <v>2051</v>
      </c>
      <c r="C314" s="133" t="s">
        <v>233</v>
      </c>
      <c r="D314" s="179">
        <f>VLOOKUP('811.2'!A89,'811.2'!A89:N437,14,FALSE)</f>
        <v>34042.669369470401</v>
      </c>
    </row>
    <row r="315" spans="1:4" ht="54" thickTop="1" thickBot="1">
      <c r="A315" s="137" t="s">
        <v>1165</v>
      </c>
      <c r="B315" s="138" t="s">
        <v>2053</v>
      </c>
      <c r="C315" s="133" t="s">
        <v>233</v>
      </c>
      <c r="D315" s="179">
        <f>VLOOKUP('812.1'!A89,'812.1'!A89:N438,14,FALSE)</f>
        <v>51211.977560818472</v>
      </c>
    </row>
    <row r="316" spans="1:4" ht="54" thickTop="1" thickBot="1">
      <c r="A316" s="137" t="s">
        <v>1728</v>
      </c>
      <c r="B316" s="138" t="s">
        <v>1841</v>
      </c>
      <c r="C316" s="133" t="s">
        <v>1995</v>
      </c>
      <c r="D316" s="179">
        <f>VLOOKUP('820.1'!A89,'820.1'!A89:N439,14,FALSE)</f>
        <v>64798.817496526215</v>
      </c>
    </row>
    <row r="317" spans="1:4" ht="54" thickTop="1" thickBot="1">
      <c r="A317" s="137" t="s">
        <v>1729</v>
      </c>
      <c r="B317" s="138" t="s">
        <v>1842</v>
      </c>
      <c r="C317" s="133" t="s">
        <v>984</v>
      </c>
      <c r="D317" s="179">
        <f>VLOOKUP('820.1.2'!A88,'820.1.2'!A88:N440,14,FALSE)</f>
        <v>3384177.735215364</v>
      </c>
    </row>
    <row r="318" spans="1:4" ht="57.75" thickTop="1" thickBot="1">
      <c r="A318" s="137" t="s">
        <v>1166</v>
      </c>
      <c r="B318" s="138" t="s">
        <v>1843</v>
      </c>
      <c r="C318" s="133" t="s">
        <v>1998</v>
      </c>
      <c r="D318" s="179">
        <f>VLOOKUP('900.1'!A88,'900.1'!A88:N441,14,FALSE)</f>
        <v>791.9007365934101</v>
      </c>
    </row>
    <row r="319" spans="1:4" ht="57.75" thickTop="1" thickBot="1">
      <c r="A319" s="137" t="s">
        <v>1167</v>
      </c>
      <c r="B319" s="138" t="s">
        <v>2195</v>
      </c>
      <c r="C319" s="133" t="s">
        <v>1999</v>
      </c>
      <c r="D319" s="179">
        <f>VLOOKUP('900.2'!A88,'900.2'!A88:N442,14,FALSE)</f>
        <v>971.87817672827612</v>
      </c>
    </row>
    <row r="320" spans="1:4" ht="54" thickTop="1" thickBot="1">
      <c r="A320" s="137" t="s">
        <v>1168</v>
      </c>
      <c r="B320" s="138" t="s">
        <v>1844</v>
      </c>
      <c r="C320" s="133" t="s">
        <v>1999</v>
      </c>
      <c r="D320" s="179">
        <f>VLOOKUP('900.3'!A88,'900.3'!A88:N443,14,FALSE)</f>
        <v>971.87817672827612</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7109375" style="183" customWidth="1"/>
    <col min="5" max="5" width="9.7109375"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51" t="s">
        <v>2237</v>
      </c>
      <c r="B6" s="652" t="s">
        <v>1882</v>
      </c>
      <c r="C6" s="653" t="s">
        <v>2238</v>
      </c>
      <c r="D6" s="654">
        <v>29260</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54131</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4" ht="16.5" thickTop="1" thickBot="1">
      <c r="A17" s="659" t="s">
        <v>106</v>
      </c>
      <c r="B17" s="660" t="s">
        <v>1882</v>
      </c>
      <c r="C17" s="661" t="s">
        <v>107</v>
      </c>
      <c r="D17" s="662">
        <v>106686.24361440798</v>
      </c>
    </row>
    <row r="18" spans="1:4" ht="16.5" thickTop="1" thickBot="1">
      <c r="A18" s="659" t="s">
        <v>1675</v>
      </c>
      <c r="B18" s="660" t="s">
        <v>1882</v>
      </c>
      <c r="C18" s="661" t="s">
        <v>2000</v>
      </c>
      <c r="D18" s="662">
        <v>96017.619252967183</v>
      </c>
    </row>
    <row r="19" spans="1:4" ht="16.5" thickTop="1" thickBot="1">
      <c r="A19" s="659" t="s">
        <v>96</v>
      </c>
      <c r="B19" s="660" t="s">
        <v>92</v>
      </c>
      <c r="C19" s="661" t="s">
        <v>97</v>
      </c>
      <c r="D19" s="662">
        <v>2133724.8722881596</v>
      </c>
    </row>
    <row r="20" spans="1:4" ht="16.5" thickTop="1" thickBot="1">
      <c r="A20" s="659" t="s">
        <v>76</v>
      </c>
      <c r="B20" s="660" t="s">
        <v>1882</v>
      </c>
      <c r="C20" s="661" t="s">
        <v>77</v>
      </c>
      <c r="D20" s="662">
        <v>485912.31941843667</v>
      </c>
    </row>
    <row r="21" spans="1:4" ht="16.5" thickTop="1" thickBot="1">
      <c r="A21" s="659" t="s">
        <v>74</v>
      </c>
      <c r="B21" s="660" t="s">
        <v>1882</v>
      </c>
      <c r="C21" s="661" t="s">
        <v>75</v>
      </c>
      <c r="D21" s="662">
        <v>477235.31371453602</v>
      </c>
    </row>
    <row r="22" spans="1:4" ht="16.5" thickTop="1" thickBot="1">
      <c r="A22" s="659" t="s">
        <v>84</v>
      </c>
      <c r="B22" s="660" t="s">
        <v>1882</v>
      </c>
      <c r="C22" s="661" t="s">
        <v>85</v>
      </c>
      <c r="D22" s="662">
        <v>544482.10791976599</v>
      </c>
    </row>
    <row r="23" spans="1:4" ht="16.5" thickTop="1" thickBot="1">
      <c r="A23" s="659" t="s">
        <v>78</v>
      </c>
      <c r="B23" s="660" t="s">
        <v>1882</v>
      </c>
      <c r="C23" s="661" t="s">
        <v>79</v>
      </c>
      <c r="D23" s="662">
        <v>605221.14784707059</v>
      </c>
    </row>
    <row r="24" spans="1:4" ht="16.5" thickTop="1" thickBot="1">
      <c r="A24" s="659" t="s">
        <v>64</v>
      </c>
      <c r="B24" s="660" t="s">
        <v>1882</v>
      </c>
      <c r="C24" s="661" t="s">
        <v>65</v>
      </c>
      <c r="D24" s="662">
        <v>468558.30801063532</v>
      </c>
    </row>
    <row r="25" spans="1:4" ht="16.5" thickTop="1" thickBot="1">
      <c r="A25" s="659" t="s">
        <v>80</v>
      </c>
      <c r="B25" s="660" t="s">
        <v>1882</v>
      </c>
      <c r="C25" s="661" t="s">
        <v>81</v>
      </c>
      <c r="D25" s="662">
        <v>557497.61647561705</v>
      </c>
    </row>
    <row r="26" spans="1:4" ht="16.5" thickTop="1" thickBot="1">
      <c r="A26" s="659" t="s">
        <v>82</v>
      </c>
      <c r="B26" s="660" t="s">
        <v>1882</v>
      </c>
      <c r="C26" s="661" t="s">
        <v>83</v>
      </c>
      <c r="D26" s="662">
        <v>577020.87930939358</v>
      </c>
    </row>
    <row r="27" spans="1:4" ht="16.5" thickTop="1" thickBot="1">
      <c r="A27" s="659" t="s">
        <v>104</v>
      </c>
      <c r="B27" s="660" t="s">
        <v>1882</v>
      </c>
      <c r="C27" s="661" t="s">
        <v>105</v>
      </c>
      <c r="D27" s="662">
        <v>145339.84554033595</v>
      </c>
    </row>
    <row r="28" spans="1:4" ht="16.5" thickTop="1" thickBot="1">
      <c r="A28" s="659" t="s">
        <v>4</v>
      </c>
      <c r="B28" s="660" t="s">
        <v>1882</v>
      </c>
      <c r="C28" s="661" t="s">
        <v>5</v>
      </c>
      <c r="D28" s="662">
        <v>162693.85694813728</v>
      </c>
    </row>
    <row r="29" spans="1:4" ht="16.5" customHeight="1" thickTop="1" thickBot="1">
      <c r="A29" s="659" t="s">
        <v>45</v>
      </c>
      <c r="B29" s="660" t="s">
        <v>1882</v>
      </c>
      <c r="C29" s="661" t="s">
        <v>2226</v>
      </c>
      <c r="D29" s="662">
        <f>$D$43+$D$64</f>
        <v>160817.24361440798</v>
      </c>
    </row>
    <row r="30" spans="1:4" ht="16.5" thickTop="1" thickBot="1">
      <c r="A30" s="659" t="s">
        <v>66</v>
      </c>
      <c r="B30" s="660" t="s">
        <v>1882</v>
      </c>
      <c r="C30" s="661" t="s">
        <v>67</v>
      </c>
      <c r="D30" s="662">
        <v>160029.36542161196</v>
      </c>
    </row>
    <row r="31" spans="1:4" ht="16.5" thickTop="1" thickBot="1">
      <c r="A31" s="659" t="s">
        <v>23</v>
      </c>
      <c r="B31" s="660" t="s">
        <v>1882</v>
      </c>
      <c r="C31" s="661" t="s">
        <v>24</v>
      </c>
      <c r="D31" s="662">
        <f>$D$64*10</f>
        <v>541310</v>
      </c>
    </row>
    <row r="32" spans="1:4" ht="16.5" thickTop="1" thickBot="1">
      <c r="A32" s="659" t="s">
        <v>7</v>
      </c>
      <c r="B32" s="660" t="s">
        <v>1882</v>
      </c>
      <c r="C32" s="661" t="s">
        <v>8</v>
      </c>
      <c r="D32" s="662">
        <f>$D$64*2</f>
        <v>108262</v>
      </c>
    </row>
    <row r="33" spans="1:4" ht="16.5" thickTop="1" thickBot="1">
      <c r="A33" s="659" t="s">
        <v>9</v>
      </c>
      <c r="B33" s="660" t="s">
        <v>1882</v>
      </c>
      <c r="C33" s="661" t="s">
        <v>10</v>
      </c>
      <c r="D33" s="662">
        <f>$D$64*3</f>
        <v>162393</v>
      </c>
    </row>
    <row r="34" spans="1:4" ht="16.5" thickTop="1" thickBot="1">
      <c r="A34" s="659" t="s">
        <v>11</v>
      </c>
      <c r="B34" s="660" t="s">
        <v>1882</v>
      </c>
      <c r="C34" s="661" t="s">
        <v>12</v>
      </c>
      <c r="D34" s="662">
        <f>$D$64*4</f>
        <v>216524</v>
      </c>
    </row>
    <row r="35" spans="1:4" ht="16.5" thickTop="1" thickBot="1">
      <c r="A35" s="659" t="s">
        <v>13</v>
      </c>
      <c r="B35" s="660" t="s">
        <v>1882</v>
      </c>
      <c r="C35" s="661" t="s">
        <v>14</v>
      </c>
      <c r="D35" s="662">
        <f>$D$64*5</f>
        <v>270655</v>
      </c>
    </row>
    <row r="36" spans="1:4" ht="16.5" thickTop="1" thickBot="1">
      <c r="A36" s="659" t="s">
        <v>15</v>
      </c>
      <c r="B36" s="660" t="s">
        <v>1882</v>
      </c>
      <c r="C36" s="661" t="s">
        <v>16</v>
      </c>
      <c r="D36" s="662">
        <f>$D$64*6</f>
        <v>324786</v>
      </c>
    </row>
    <row r="37" spans="1:4" ht="16.5" thickTop="1" thickBot="1">
      <c r="A37" s="659" t="s">
        <v>17</v>
      </c>
      <c r="B37" s="660" t="s">
        <v>1882</v>
      </c>
      <c r="C37" s="661" t="s">
        <v>18</v>
      </c>
      <c r="D37" s="662">
        <f>$D$64*7</f>
        <v>378917</v>
      </c>
    </row>
    <row r="38" spans="1:4" ht="16.5" thickTop="1" thickBot="1">
      <c r="A38" s="659" t="s">
        <v>19</v>
      </c>
      <c r="B38" s="660" t="s">
        <v>1882</v>
      </c>
      <c r="C38" s="661" t="s">
        <v>20</v>
      </c>
      <c r="D38" s="662">
        <f>$D$64*8</f>
        <v>433048</v>
      </c>
    </row>
    <row r="39" spans="1:4" ht="16.5" thickTop="1" thickBot="1">
      <c r="A39" s="659" t="s">
        <v>21</v>
      </c>
      <c r="B39" s="660" t="s">
        <v>1882</v>
      </c>
      <c r="C39" s="661" t="s">
        <v>22</v>
      </c>
      <c r="D39" s="662">
        <f>$D$64*9</f>
        <v>487179</v>
      </c>
    </row>
    <row r="40" spans="1:4" ht="16.5" thickTop="1" thickBot="1">
      <c r="A40" s="659" t="s">
        <v>72</v>
      </c>
      <c r="B40" s="660" t="s">
        <v>1882</v>
      </c>
      <c r="C40" s="661" t="s">
        <v>73</v>
      </c>
      <c r="D40" s="662">
        <v>58677.433987924393</v>
      </c>
    </row>
    <row r="41" spans="1:4" ht="16.5" thickTop="1" thickBot="1">
      <c r="A41" s="659" t="s">
        <v>27</v>
      </c>
      <c r="B41" s="660" t="s">
        <v>1882</v>
      </c>
      <c r="C41" s="661" t="s">
        <v>28</v>
      </c>
      <c r="D41" s="662">
        <v>117354.86797584879</v>
      </c>
    </row>
    <row r="42" spans="1:4" ht="16.5" thickTop="1" thickBot="1">
      <c r="A42" s="659" t="s">
        <v>25</v>
      </c>
      <c r="B42" s="660" t="s">
        <v>1882</v>
      </c>
      <c r="C42" s="661" t="s">
        <v>26</v>
      </c>
      <c r="D42" s="662">
        <v>117354.86797584879</v>
      </c>
    </row>
    <row r="43" spans="1:4" ht="16.5" thickTop="1" thickBot="1">
      <c r="A43" s="659" t="s">
        <v>30</v>
      </c>
      <c r="B43" s="660" t="s">
        <v>1882</v>
      </c>
      <c r="C43" s="661" t="s">
        <v>31</v>
      </c>
      <c r="D43" s="662">
        <v>106686.24361440798</v>
      </c>
    </row>
    <row r="44" spans="1:4" ht="17.25" customHeight="1" thickTop="1" thickBot="1">
      <c r="A44" s="659" t="s">
        <v>40</v>
      </c>
      <c r="B44" s="660" t="s">
        <v>1882</v>
      </c>
      <c r="C44" s="661" t="s">
        <v>2225</v>
      </c>
      <c r="D44" s="662">
        <v>266715.60903601995</v>
      </c>
    </row>
    <row r="45" spans="1:4" ht="16.5" thickTop="1" thickBot="1">
      <c r="A45" s="659" t="s">
        <v>32</v>
      </c>
      <c r="B45" s="660" t="s">
        <v>1882</v>
      </c>
      <c r="C45" s="661" t="s">
        <v>33</v>
      </c>
      <c r="D45" s="662">
        <f>D43*2</f>
        <v>213372.48722881597</v>
      </c>
    </row>
    <row r="46" spans="1:4" ht="16.5" thickTop="1" thickBot="1">
      <c r="A46" s="659" t="s">
        <v>34</v>
      </c>
      <c r="B46" s="660" t="s">
        <v>1882</v>
      </c>
      <c r="C46" s="661" t="s">
        <v>35</v>
      </c>
      <c r="D46" s="662">
        <f>D43*3</f>
        <v>320058.73084322398</v>
      </c>
    </row>
    <row r="47" spans="1:4" ht="16.5" thickTop="1" thickBot="1">
      <c r="A47" s="659" t="s">
        <v>70</v>
      </c>
      <c r="B47" s="660" t="s">
        <v>1882</v>
      </c>
      <c r="C47" s="661" t="s">
        <v>71</v>
      </c>
      <c r="D47" s="662">
        <f>D43+(3*D8)</f>
        <v>282718.54557818116</v>
      </c>
    </row>
    <row r="48" spans="1:4"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54131</v>
      </c>
    </row>
    <row r="52" spans="1:4" ht="16.5" thickTop="1" thickBot="1">
      <c r="A52" s="659" t="s">
        <v>48</v>
      </c>
      <c r="B52" s="660" t="s">
        <v>1882</v>
      </c>
      <c r="C52" s="661" t="s">
        <v>49</v>
      </c>
      <c r="D52" s="662">
        <f>D51*2</f>
        <v>108262</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59" t="s">
        <v>29</v>
      </c>
      <c r="B55" s="660" t="s">
        <v>1882</v>
      </c>
      <c r="C55" s="661"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54131</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6"/>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1" t="s">
        <v>1850</v>
      </c>
      <c r="B1" s="682"/>
      <c r="C1" s="682"/>
      <c r="D1" s="683"/>
    </row>
    <row r="2" spans="1:4" ht="89.25" customHeight="1" thickBot="1">
      <c r="A2" s="684"/>
      <c r="B2" s="685"/>
      <c r="C2" s="685"/>
      <c r="D2" s="686"/>
    </row>
    <row r="3" spans="1:4" ht="40.5" customHeight="1" thickTop="1" thickBot="1">
      <c r="A3" s="678" t="s">
        <v>110</v>
      </c>
      <c r="B3" s="679"/>
      <c r="C3" s="679"/>
      <c r="D3" s="680"/>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9">
        <v>42663.309751877852</v>
      </c>
    </row>
    <row r="8" spans="1:4" ht="30" customHeight="1" thickTop="1" thickBot="1">
      <c r="A8" s="10" t="s">
        <v>112</v>
      </c>
      <c r="B8" s="8" t="s">
        <v>113</v>
      </c>
      <c r="C8" s="11" t="s">
        <v>114</v>
      </c>
      <c r="D8" s="649">
        <v>2685.3392256083457</v>
      </c>
    </row>
    <row r="9" spans="1:4" ht="30" customHeight="1" thickTop="1" thickBot="1">
      <c r="A9" s="10" t="s">
        <v>117</v>
      </c>
      <c r="B9" s="8" t="s">
        <v>113</v>
      </c>
      <c r="C9" s="11" t="s">
        <v>118</v>
      </c>
      <c r="D9" s="649">
        <v>76796.785892166256</v>
      </c>
    </row>
    <row r="10" spans="1:4" ht="30" customHeight="1" thickTop="1" thickBot="1">
      <c r="A10" s="10" t="s">
        <v>119</v>
      </c>
      <c r="B10" s="8" t="s">
        <v>113</v>
      </c>
      <c r="C10" s="11" t="s">
        <v>120</v>
      </c>
      <c r="D10" s="649">
        <v>50933.976574085813</v>
      </c>
    </row>
    <row r="11" spans="1:4" ht="30" customHeight="1" thickTop="1" thickBot="1">
      <c r="A11" s="10" t="s">
        <v>123</v>
      </c>
      <c r="B11" s="8" t="s">
        <v>113</v>
      </c>
      <c r="C11" s="11" t="s">
        <v>124</v>
      </c>
      <c r="D11" s="649">
        <v>21646.39201079703</v>
      </c>
    </row>
    <row r="12" spans="1:4" ht="30" customHeight="1" thickTop="1" thickBot="1">
      <c r="A12" s="10" t="s">
        <v>121</v>
      </c>
      <c r="B12" s="8" t="s">
        <v>113</v>
      </c>
      <c r="C12" s="11" t="s">
        <v>122</v>
      </c>
      <c r="D12" s="649">
        <v>42871.446672500992</v>
      </c>
    </row>
    <row r="13" spans="1:4" ht="30" customHeight="1" thickTop="1" thickBot="1">
      <c r="A13" s="10" t="s">
        <v>125</v>
      </c>
      <c r="B13" s="8" t="s">
        <v>113</v>
      </c>
      <c r="C13" s="11" t="s">
        <v>126</v>
      </c>
      <c r="D13" s="649">
        <v>56711.472658830447</v>
      </c>
    </row>
    <row r="14" spans="1:4" ht="30" customHeight="1" thickTop="1" thickBot="1">
      <c r="A14" s="10" t="s">
        <v>131</v>
      </c>
      <c r="B14" s="8" t="s">
        <v>113</v>
      </c>
      <c r="C14" s="11" t="s">
        <v>132</v>
      </c>
      <c r="D14" s="649">
        <v>230390.35767649877</v>
      </c>
    </row>
    <row r="15" spans="1:4" ht="30" customHeight="1" thickTop="1" thickBot="1">
      <c r="A15" s="10" t="s">
        <v>129</v>
      </c>
      <c r="B15" s="8" t="s">
        <v>113</v>
      </c>
      <c r="C15" s="11" t="s">
        <v>130</v>
      </c>
      <c r="D15" s="649">
        <v>218575.46753924238</v>
      </c>
    </row>
    <row r="16" spans="1:4" ht="30" customHeight="1" thickTop="1" thickBot="1">
      <c r="A16" s="10" t="s">
        <v>127</v>
      </c>
      <c r="B16" s="8" t="s">
        <v>113</v>
      </c>
      <c r="C16" s="11" t="s">
        <v>128</v>
      </c>
      <c r="D16" s="649">
        <v>133240.37914654802</v>
      </c>
    </row>
    <row r="17" spans="1:4" ht="30" customHeight="1" thickTop="1" thickBot="1">
      <c r="A17" s="10" t="s">
        <v>1711</v>
      </c>
      <c r="B17" s="8" t="s">
        <v>113</v>
      </c>
      <c r="C17" s="11" t="s">
        <v>1712</v>
      </c>
      <c r="D17" s="649">
        <v>40285.005758005536</v>
      </c>
    </row>
    <row r="18" spans="1:4" ht="30" customHeight="1" thickTop="1" thickBot="1">
      <c r="A18" s="10" t="s">
        <v>133</v>
      </c>
      <c r="B18" s="8" t="s">
        <v>113</v>
      </c>
      <c r="C18" s="11" t="s">
        <v>134</v>
      </c>
      <c r="D18" s="649">
        <v>66529.077938216011</v>
      </c>
    </row>
    <row r="19" spans="1:4" ht="30" customHeight="1" thickTop="1" thickBot="1">
      <c r="A19" s="10" t="s">
        <v>146</v>
      </c>
      <c r="B19" s="8" t="s">
        <v>113</v>
      </c>
      <c r="C19" s="11" t="s">
        <v>147</v>
      </c>
      <c r="D19" s="649">
        <v>147686.12671570433</v>
      </c>
    </row>
    <row r="20" spans="1:4" ht="30" customHeight="1" thickTop="1" thickBot="1">
      <c r="A20" s="10" t="s">
        <v>135</v>
      </c>
      <c r="B20" s="8" t="s">
        <v>113</v>
      </c>
      <c r="C20" s="11" t="s">
        <v>1884</v>
      </c>
      <c r="D20" s="649">
        <v>59074.450686281729</v>
      </c>
    </row>
    <row r="21" spans="1:4" ht="30" customHeight="1" thickTop="1" thickBot="1">
      <c r="A21" s="10" t="s">
        <v>136</v>
      </c>
      <c r="B21" s="8" t="s">
        <v>113</v>
      </c>
      <c r="C21" s="11" t="s">
        <v>137</v>
      </c>
      <c r="D21" s="649">
        <v>159926.1320588339</v>
      </c>
    </row>
    <row r="22" spans="1:4" ht="30" customHeight="1" thickTop="1" thickBot="1">
      <c r="A22" s="10" t="s">
        <v>138</v>
      </c>
      <c r="B22" s="8" t="s">
        <v>113</v>
      </c>
      <c r="C22" s="11" t="s">
        <v>139</v>
      </c>
      <c r="D22" s="649">
        <v>53167.005617653551</v>
      </c>
    </row>
    <row r="23" spans="1:4" ht="30" customHeight="1" thickTop="1" thickBot="1">
      <c r="A23" s="10" t="s">
        <v>143</v>
      </c>
      <c r="B23" s="8" t="s">
        <v>144</v>
      </c>
      <c r="C23" s="11" t="s">
        <v>145</v>
      </c>
      <c r="D23" s="649">
        <v>23287.128427186275</v>
      </c>
    </row>
    <row r="24" spans="1:4" ht="30" customHeight="1" thickTop="1" thickBot="1">
      <c r="A24" s="10" t="s">
        <v>140</v>
      </c>
      <c r="B24" s="8" t="s">
        <v>998</v>
      </c>
      <c r="C24" s="11" t="s">
        <v>142</v>
      </c>
      <c r="D24" s="649">
        <v>24097.90907873305</v>
      </c>
    </row>
    <row r="25" spans="1:4" ht="30" customHeight="1" thickTop="1" thickBot="1">
      <c r="A25" s="10" t="s">
        <v>148</v>
      </c>
      <c r="B25" s="8" t="s">
        <v>113</v>
      </c>
      <c r="C25" s="11" t="s">
        <v>149</v>
      </c>
      <c r="D25" s="649">
        <v>159501.01685296069</v>
      </c>
    </row>
    <row r="26" spans="1:4" ht="30" customHeight="1" thickTop="1" thickBot="1">
      <c r="A26" s="10" t="s">
        <v>150</v>
      </c>
      <c r="B26" s="8" t="s">
        <v>113</v>
      </c>
      <c r="C26" s="11" t="s">
        <v>151</v>
      </c>
      <c r="D26" s="649">
        <v>165408.46192158884</v>
      </c>
    </row>
    <row r="27" spans="1:4" ht="30" customHeight="1" thickTop="1" thickBot="1">
      <c r="A27" s="10" t="s">
        <v>152</v>
      </c>
      <c r="B27" s="8" t="s">
        <v>113</v>
      </c>
      <c r="C27" s="11" t="s">
        <v>153</v>
      </c>
      <c r="D27" s="649">
        <v>71625.639618705667</v>
      </c>
    </row>
    <row r="28" spans="1:4" ht="30" customHeight="1" thickTop="1" thickBot="1">
      <c r="A28" s="10" t="s">
        <v>154</v>
      </c>
      <c r="B28" s="8" t="s">
        <v>113</v>
      </c>
      <c r="C28" s="11" t="s">
        <v>155</v>
      </c>
      <c r="D28" s="649">
        <v>112241.45630393528</v>
      </c>
    </row>
    <row r="29" spans="1:4" ht="30" customHeight="1" thickTop="1" thickBot="1">
      <c r="A29" s="10" t="s">
        <v>156</v>
      </c>
      <c r="B29" s="8" t="s">
        <v>113</v>
      </c>
      <c r="C29" s="11" t="s">
        <v>157</v>
      </c>
      <c r="D29" s="649">
        <v>690.74629926617297</v>
      </c>
    </row>
    <row r="30" spans="1:4" ht="30" customHeight="1" thickTop="1" thickBot="1">
      <c r="A30" s="10" t="s">
        <v>166</v>
      </c>
      <c r="B30" s="8" t="s">
        <v>113</v>
      </c>
      <c r="C30" s="11" t="s">
        <v>167</v>
      </c>
      <c r="D30" s="649">
        <v>107902.23536374628</v>
      </c>
    </row>
    <row r="31" spans="1:4" ht="30" customHeight="1" thickTop="1" thickBot="1">
      <c r="A31" s="10" t="s">
        <v>162</v>
      </c>
      <c r="B31" s="8" t="s">
        <v>113</v>
      </c>
      <c r="C31" s="11" t="s">
        <v>163</v>
      </c>
      <c r="D31" s="649">
        <v>7761.881238505317</v>
      </c>
    </row>
    <row r="32" spans="1:4" ht="30" customHeight="1" thickTop="1" thickBot="1">
      <c r="A32" s="10" t="s">
        <v>164</v>
      </c>
      <c r="B32" s="8" t="s">
        <v>113</v>
      </c>
      <c r="C32" s="11" t="s">
        <v>165</v>
      </c>
      <c r="D32" s="649">
        <v>23198.98926646039</v>
      </c>
    </row>
    <row r="33" spans="1:4" ht="30" customHeight="1" thickTop="1" thickBot="1">
      <c r="A33" s="10" t="s">
        <v>171</v>
      </c>
      <c r="B33" s="8" t="s">
        <v>113</v>
      </c>
      <c r="C33" s="11" t="s">
        <v>172</v>
      </c>
      <c r="D33" s="649">
        <v>11255.434458570591</v>
      </c>
    </row>
    <row r="34" spans="1:4" ht="30" customHeight="1" thickTop="1" thickBot="1">
      <c r="A34" s="10" t="s">
        <v>160</v>
      </c>
      <c r="B34" s="8" t="s">
        <v>113</v>
      </c>
      <c r="C34" s="11" t="s">
        <v>161</v>
      </c>
      <c r="D34" s="649">
        <v>7830.921651859544</v>
      </c>
    </row>
    <row r="35" spans="1:4" ht="30" customHeight="1" thickTop="1" thickBot="1">
      <c r="A35" s="10" t="s">
        <v>173</v>
      </c>
      <c r="B35" s="8" t="s">
        <v>113</v>
      </c>
      <c r="C35" s="11" t="s">
        <v>1886</v>
      </c>
      <c r="D35" s="649">
        <v>165408.46192158884</v>
      </c>
    </row>
    <row r="36" spans="1:4" ht="30" customHeight="1" thickTop="1" thickBot="1">
      <c r="A36" s="10" t="s">
        <v>170</v>
      </c>
      <c r="B36" s="8" t="s">
        <v>113</v>
      </c>
      <c r="C36" s="11" t="s">
        <v>1885</v>
      </c>
      <c r="D36" s="649">
        <v>91186.009130664199</v>
      </c>
    </row>
    <row r="37" spans="1:4" ht="30" customHeight="1" thickTop="1" thickBot="1">
      <c r="A37" s="10" t="s">
        <v>168</v>
      </c>
      <c r="B37" s="8" t="s">
        <v>113</v>
      </c>
      <c r="C37" s="11" t="s">
        <v>169</v>
      </c>
      <c r="D37" s="649">
        <v>95767.442000540483</v>
      </c>
    </row>
    <row r="38" spans="1:4" ht="30" customHeight="1" thickTop="1" thickBot="1">
      <c r="A38" s="10" t="s">
        <v>174</v>
      </c>
      <c r="B38" s="8" t="s">
        <v>113</v>
      </c>
      <c r="C38" s="11" t="s">
        <v>175</v>
      </c>
      <c r="D38" s="649">
        <v>76351.171625513729</v>
      </c>
    </row>
    <row r="39" spans="1:4" ht="30" customHeight="1" thickTop="1" thickBot="1">
      <c r="A39" s="10" t="s">
        <v>176</v>
      </c>
      <c r="B39" s="8" t="s">
        <v>113</v>
      </c>
      <c r="C39" s="11" t="s">
        <v>177</v>
      </c>
      <c r="D39" s="649">
        <v>64174.119836020458</v>
      </c>
    </row>
    <row r="40" spans="1:4" ht="30" customHeight="1" thickTop="1" thickBot="1">
      <c r="A40" s="10" t="s">
        <v>180</v>
      </c>
      <c r="B40" s="8" t="s">
        <v>113</v>
      </c>
      <c r="C40" s="11" t="s">
        <v>181</v>
      </c>
      <c r="D40" s="649">
        <v>87951.419931451514</v>
      </c>
    </row>
    <row r="41" spans="1:4" ht="30" customHeight="1" thickTop="1" thickBot="1">
      <c r="A41" s="10" t="s">
        <v>178</v>
      </c>
      <c r="B41" s="8" t="s">
        <v>113</v>
      </c>
      <c r="C41" s="11" t="s">
        <v>179</v>
      </c>
      <c r="D41" s="649">
        <v>79094.877053059245</v>
      </c>
    </row>
    <row r="42" spans="1:4" ht="30" customHeight="1" thickTop="1" thickBot="1">
      <c r="A42" s="10" t="s">
        <v>182</v>
      </c>
      <c r="B42" s="8" t="s">
        <v>113</v>
      </c>
      <c r="C42" s="11" t="s">
        <v>183</v>
      </c>
      <c r="D42" s="649">
        <v>74104.688781517092</v>
      </c>
    </row>
    <row r="43" spans="1:4" ht="30" customHeight="1" thickTop="1" thickBot="1">
      <c r="A43" s="10" t="s">
        <v>1672</v>
      </c>
      <c r="B43" s="8" t="s">
        <v>113</v>
      </c>
      <c r="C43" s="11" t="s">
        <v>1671</v>
      </c>
      <c r="D43" s="649">
        <v>6146.0066722295687</v>
      </c>
    </row>
    <row r="44" spans="1:4" ht="30" customHeight="1" thickTop="1" thickBot="1">
      <c r="A44" s="10" t="s">
        <v>184</v>
      </c>
      <c r="B44" s="8" t="s">
        <v>113</v>
      </c>
      <c r="C44" s="11" t="s">
        <v>185</v>
      </c>
      <c r="D44" s="649">
        <v>21200.943820587156</v>
      </c>
    </row>
    <row r="45" spans="1:4" ht="30" customHeight="1" thickTop="1" thickBot="1">
      <c r="A45" s="10" t="s">
        <v>1603</v>
      </c>
      <c r="B45" s="8" t="s">
        <v>113</v>
      </c>
      <c r="C45" s="11" t="s">
        <v>1604</v>
      </c>
      <c r="D45" s="649">
        <v>2061.9104899509216</v>
      </c>
    </row>
    <row r="46" spans="1:4" ht="30" customHeight="1" thickTop="1" thickBot="1">
      <c r="A46" s="10" t="s">
        <v>188</v>
      </c>
      <c r="B46" s="8" t="s">
        <v>113</v>
      </c>
      <c r="C46" s="11" t="s">
        <v>189</v>
      </c>
      <c r="D46" s="649">
        <v>2344.0712512459345</v>
      </c>
    </row>
    <row r="47" spans="1:4" ht="30" customHeight="1" thickTop="1" thickBot="1">
      <c r="A47" s="10" t="s">
        <v>186</v>
      </c>
      <c r="B47" s="8" t="s">
        <v>113</v>
      </c>
      <c r="C47" s="11" t="s">
        <v>187</v>
      </c>
      <c r="D47" s="649">
        <v>3897.3315979254535</v>
      </c>
    </row>
    <row r="48" spans="1:4" ht="30" customHeight="1" thickTop="1" thickBot="1">
      <c r="A48" s="10" t="s">
        <v>190</v>
      </c>
      <c r="B48" s="8" t="s">
        <v>113</v>
      </c>
      <c r="C48" s="11" t="s">
        <v>191</v>
      </c>
      <c r="D48" s="649">
        <v>5250.267586360922</v>
      </c>
    </row>
    <row r="49" spans="1:4" ht="30" customHeight="1" thickTop="1" thickBot="1">
      <c r="A49" s="10" t="s">
        <v>201</v>
      </c>
      <c r="B49" s="8" t="s">
        <v>113</v>
      </c>
      <c r="C49" s="11" t="s">
        <v>1888</v>
      </c>
      <c r="D49" s="649">
        <v>73798.356234221574</v>
      </c>
    </row>
    <row r="50" spans="1:4" ht="30" customHeight="1" thickTop="1" thickBot="1">
      <c r="A50" s="10" t="s">
        <v>192</v>
      </c>
      <c r="B50" s="8" t="s">
        <v>113</v>
      </c>
      <c r="C50" s="11" t="s">
        <v>193</v>
      </c>
      <c r="D50" s="649">
        <v>30103.15729893919</v>
      </c>
    </row>
    <row r="51" spans="1:4" ht="30" customHeight="1" thickTop="1" thickBot="1">
      <c r="A51" s="10" t="s">
        <v>194</v>
      </c>
      <c r="B51" s="8" t="s">
        <v>113</v>
      </c>
      <c r="C51" s="11" t="s">
        <v>1887</v>
      </c>
      <c r="D51" s="649">
        <v>1778.2874384659247</v>
      </c>
    </row>
    <row r="52" spans="1:4" ht="30" customHeight="1" thickTop="1" thickBot="1">
      <c r="A52" s="10" t="s">
        <v>224</v>
      </c>
      <c r="B52" s="8" t="s">
        <v>92</v>
      </c>
      <c r="C52" s="11" t="s">
        <v>1891</v>
      </c>
      <c r="D52" s="649">
        <v>117223.18416054867</v>
      </c>
    </row>
    <row r="53" spans="1:4" ht="30" customHeight="1" thickTop="1" thickBot="1">
      <c r="A53" s="10" t="s">
        <v>195</v>
      </c>
      <c r="B53" s="8" t="s">
        <v>113</v>
      </c>
      <c r="C53" s="11" t="s">
        <v>196</v>
      </c>
      <c r="D53" s="649">
        <v>9355.9380349707844</v>
      </c>
    </row>
    <row r="54" spans="1:4" ht="30" customHeight="1" thickTop="1" thickBot="1">
      <c r="A54" s="10" t="s">
        <v>214</v>
      </c>
      <c r="B54" s="8" t="s">
        <v>113</v>
      </c>
      <c r="C54" s="11" t="s">
        <v>215</v>
      </c>
      <c r="D54" s="649">
        <v>8416.6292569888519</v>
      </c>
    </row>
    <row r="55" spans="1:4" ht="30" customHeight="1" thickTop="1" thickBot="1">
      <c r="A55" s="10" t="s">
        <v>197</v>
      </c>
      <c r="B55" s="8" t="s">
        <v>113</v>
      </c>
      <c r="C55" s="11" t="s">
        <v>198</v>
      </c>
      <c r="D55" s="649">
        <v>159501.01685296069</v>
      </c>
    </row>
    <row r="56" spans="1:4" ht="30" customHeight="1" thickTop="1" thickBot="1">
      <c r="A56" s="10" t="s">
        <v>199</v>
      </c>
      <c r="B56" s="8" t="s">
        <v>113</v>
      </c>
      <c r="C56" s="11" t="s">
        <v>200</v>
      </c>
      <c r="D56" s="649">
        <v>13566.19055509697</v>
      </c>
    </row>
    <row r="57" spans="1:4" ht="30" customHeight="1" thickTop="1" thickBot="1">
      <c r="A57" s="10" t="s">
        <v>202</v>
      </c>
      <c r="B57" s="8" t="s">
        <v>113</v>
      </c>
      <c r="C57" s="11" t="s">
        <v>203</v>
      </c>
      <c r="D57" s="649">
        <v>59110.950615429465</v>
      </c>
    </row>
    <row r="58" spans="1:4" ht="30" customHeight="1" thickTop="1" thickBot="1">
      <c r="A58" s="10" t="s">
        <v>212</v>
      </c>
      <c r="B58" s="8" t="s">
        <v>113</v>
      </c>
      <c r="C58" s="11" t="s">
        <v>213</v>
      </c>
      <c r="D58" s="649">
        <v>36673.700584613376</v>
      </c>
    </row>
    <row r="59" spans="1:4" ht="30" customHeight="1" thickTop="1" thickBot="1">
      <c r="A59" s="10" t="s">
        <v>206</v>
      </c>
      <c r="B59" s="8" t="s">
        <v>113</v>
      </c>
      <c r="C59" s="11" t="s">
        <v>207</v>
      </c>
      <c r="D59" s="649">
        <v>6483.8264060812417</v>
      </c>
    </row>
    <row r="60" spans="1:4" ht="30" customHeight="1" thickTop="1" thickBot="1">
      <c r="A60" s="10" t="s">
        <v>204</v>
      </c>
      <c r="B60" s="8" t="s">
        <v>113</v>
      </c>
      <c r="C60" s="11" t="s">
        <v>205</v>
      </c>
      <c r="D60" s="649">
        <v>9321.6525461860419</v>
      </c>
    </row>
    <row r="61" spans="1:4" ht="30" customHeight="1" thickTop="1" thickBot="1">
      <c r="A61" s="10" t="s">
        <v>208</v>
      </c>
      <c r="B61" s="8" t="s">
        <v>113</v>
      </c>
      <c r="C61" s="11" t="s">
        <v>209</v>
      </c>
      <c r="D61" s="649">
        <v>10330.043487749352</v>
      </c>
    </row>
    <row r="62" spans="1:4" ht="30" customHeight="1" thickTop="1" thickBot="1">
      <c r="A62" s="10" t="s">
        <v>210</v>
      </c>
      <c r="B62" s="8" t="s">
        <v>113</v>
      </c>
      <c r="C62" s="11" t="s">
        <v>211</v>
      </c>
      <c r="D62" s="649">
        <v>11930.929039512172</v>
      </c>
    </row>
    <row r="63" spans="1:4" ht="30" customHeight="1" thickTop="1" thickBot="1">
      <c r="A63" s="10" t="s">
        <v>217</v>
      </c>
      <c r="B63" s="8" t="s">
        <v>113</v>
      </c>
      <c r="C63" s="11" t="s">
        <v>218</v>
      </c>
      <c r="D63" s="649">
        <v>28792.671839883154</v>
      </c>
    </row>
    <row r="64" spans="1:4" ht="30" customHeight="1" thickTop="1" thickBot="1">
      <c r="A64" s="10" t="s">
        <v>219</v>
      </c>
      <c r="B64" s="8" t="s">
        <v>113</v>
      </c>
      <c r="C64" s="11" t="s">
        <v>220</v>
      </c>
      <c r="D64" s="649">
        <v>14760.434002842654</v>
      </c>
    </row>
    <row r="65" spans="1:4" ht="30" customHeight="1" thickTop="1" thickBot="1">
      <c r="A65" s="10" t="s">
        <v>216</v>
      </c>
      <c r="B65" s="8" t="s">
        <v>113</v>
      </c>
      <c r="C65" s="11" t="s">
        <v>1889</v>
      </c>
      <c r="D65" s="649">
        <v>16238.493835255389</v>
      </c>
    </row>
    <row r="66" spans="1:4" ht="30" customHeight="1" thickTop="1" thickBot="1">
      <c r="A66" s="10" t="s">
        <v>221</v>
      </c>
      <c r="B66" s="8" t="s">
        <v>113</v>
      </c>
      <c r="C66" s="11" t="s">
        <v>1890</v>
      </c>
      <c r="D66" s="649">
        <v>54560.275300319096</v>
      </c>
    </row>
    <row r="67" spans="1:4" ht="30" customHeight="1" thickTop="1" thickBot="1">
      <c r="A67" s="10" t="s">
        <v>222</v>
      </c>
      <c r="B67" s="8" t="s">
        <v>113</v>
      </c>
      <c r="C67" s="11" t="s">
        <v>223</v>
      </c>
      <c r="D67" s="649">
        <v>23053.179549981091</v>
      </c>
    </row>
    <row r="68" spans="1:4" ht="30" customHeight="1" thickTop="1" thickBot="1">
      <c r="A68" s="10" t="s">
        <v>225</v>
      </c>
      <c r="B68" s="8" t="s">
        <v>113</v>
      </c>
      <c r="C68" s="11" t="s">
        <v>226</v>
      </c>
      <c r="D68" s="649">
        <v>78711.679905434576</v>
      </c>
    </row>
    <row r="69" spans="1:4" ht="30" customHeight="1" thickTop="1" thickBot="1">
      <c r="A69" s="10" t="s">
        <v>227</v>
      </c>
      <c r="B69" s="8" t="s">
        <v>113</v>
      </c>
      <c r="C69" s="11" t="s">
        <v>1892</v>
      </c>
      <c r="D69" s="649">
        <v>13738.308157271385</v>
      </c>
    </row>
    <row r="70" spans="1:4" ht="30" customHeight="1" thickTop="1" thickBot="1">
      <c r="A70" s="10" t="s">
        <v>232</v>
      </c>
      <c r="B70" s="8" t="s">
        <v>233</v>
      </c>
      <c r="C70" s="11" t="s">
        <v>1895</v>
      </c>
      <c r="D70" s="649">
        <v>4443.3445658717455</v>
      </c>
    </row>
    <row r="71" spans="1:4" ht="30" customHeight="1" thickTop="1" thickBot="1">
      <c r="A71" s="10" t="s">
        <v>228</v>
      </c>
      <c r="B71" s="8" t="s">
        <v>113</v>
      </c>
      <c r="C71" s="11" t="s">
        <v>1893</v>
      </c>
      <c r="D71" s="649">
        <v>2752.7260297179719</v>
      </c>
    </row>
    <row r="72" spans="1:4" ht="30" customHeight="1" thickTop="1" thickBot="1">
      <c r="A72" s="10" t="s">
        <v>229</v>
      </c>
      <c r="B72" s="8" t="s">
        <v>113</v>
      </c>
      <c r="C72" s="11" t="s">
        <v>1894</v>
      </c>
      <c r="D72" s="649">
        <v>9232.0781232047339</v>
      </c>
    </row>
    <row r="73" spans="1:4" ht="30" customHeight="1" thickTop="1" thickBot="1">
      <c r="A73" s="10" t="s">
        <v>230</v>
      </c>
      <c r="B73" s="8" t="s">
        <v>113</v>
      </c>
      <c r="C73" s="11" t="s">
        <v>231</v>
      </c>
      <c r="D73" s="649">
        <v>4300.9720593567909</v>
      </c>
    </row>
    <row r="74" spans="1:4" ht="30" customHeight="1" thickTop="1" thickBot="1">
      <c r="A74" s="10" t="s">
        <v>234</v>
      </c>
      <c r="B74" s="8" t="s">
        <v>113</v>
      </c>
      <c r="C74" s="11" t="s">
        <v>235</v>
      </c>
      <c r="D74" s="649">
        <v>10373.766395748404</v>
      </c>
    </row>
    <row r="75" spans="1:4" ht="30" customHeight="1" thickTop="1" thickBot="1">
      <c r="A75" s="10" t="s">
        <v>236</v>
      </c>
      <c r="B75" s="8" t="s">
        <v>113</v>
      </c>
      <c r="C75" s="11" t="s">
        <v>237</v>
      </c>
      <c r="D75" s="649">
        <v>378076.48439220304</v>
      </c>
    </row>
    <row r="76" spans="1:4" ht="30" customHeight="1" thickTop="1" thickBot="1">
      <c r="A76" s="10" t="s">
        <v>238</v>
      </c>
      <c r="B76" s="8" t="s">
        <v>113</v>
      </c>
      <c r="C76" s="11" t="s">
        <v>239</v>
      </c>
      <c r="D76" s="649">
        <v>531670.05617653555</v>
      </c>
    </row>
    <row r="77" spans="1:4" ht="30" customHeight="1" thickTop="1" thickBot="1">
      <c r="A77" s="10" t="s">
        <v>240</v>
      </c>
      <c r="B77" s="8" t="s">
        <v>113</v>
      </c>
      <c r="C77" s="11" t="s">
        <v>1896</v>
      </c>
      <c r="D77" s="649">
        <v>171315.90699021696</v>
      </c>
    </row>
    <row r="78" spans="1:4" ht="30" customHeight="1" thickTop="1" thickBot="1">
      <c r="A78" s="10" t="s">
        <v>241</v>
      </c>
      <c r="B78" s="8" t="s">
        <v>113</v>
      </c>
      <c r="C78" s="11" t="s">
        <v>1897</v>
      </c>
      <c r="D78" s="649">
        <v>151021.73366517076</v>
      </c>
    </row>
    <row r="79" spans="1:4" ht="30" customHeight="1" thickTop="1" thickBot="1">
      <c r="A79" s="10" t="s">
        <v>246</v>
      </c>
      <c r="B79" s="8" t="s">
        <v>113</v>
      </c>
      <c r="C79" s="11" t="s">
        <v>1902</v>
      </c>
      <c r="D79" s="649">
        <v>89516.780204495648</v>
      </c>
    </row>
    <row r="80" spans="1:4" ht="30" customHeight="1" thickTop="1" thickBot="1">
      <c r="A80" s="10" t="s">
        <v>243</v>
      </c>
      <c r="B80" s="8" t="s">
        <v>113</v>
      </c>
      <c r="C80" s="11" t="s">
        <v>1899</v>
      </c>
      <c r="D80" s="649">
        <v>175176.93481066523</v>
      </c>
    </row>
    <row r="81" spans="1:4" ht="30" customHeight="1" thickTop="1" thickBot="1">
      <c r="A81" s="10" t="s">
        <v>244</v>
      </c>
      <c r="B81" s="8" t="s">
        <v>113</v>
      </c>
      <c r="C81" s="11" t="s">
        <v>1900</v>
      </c>
      <c r="D81" s="649">
        <v>221925.47611151129</v>
      </c>
    </row>
    <row r="82" spans="1:4" ht="30" customHeight="1" thickTop="1" thickBot="1">
      <c r="A82" s="10" t="s">
        <v>245</v>
      </c>
      <c r="B82" s="8" t="s">
        <v>113</v>
      </c>
      <c r="C82" s="11" t="s">
        <v>1901</v>
      </c>
      <c r="D82" s="649">
        <v>242205.24781375509</v>
      </c>
    </row>
    <row r="83" spans="1:4" ht="30" customHeight="1" thickTop="1" thickBot="1">
      <c r="A83" s="10" t="s">
        <v>247</v>
      </c>
      <c r="B83" s="8" t="s">
        <v>113</v>
      </c>
      <c r="C83" s="11" t="s">
        <v>1903</v>
      </c>
      <c r="D83" s="649">
        <v>169713.86914436799</v>
      </c>
    </row>
    <row r="84" spans="1:4" ht="30" customHeight="1" thickTop="1" thickBot="1">
      <c r="A84" s="10" t="s">
        <v>242</v>
      </c>
      <c r="B84" s="8" t="s">
        <v>113</v>
      </c>
      <c r="C84" s="11" t="s">
        <v>1898</v>
      </c>
      <c r="D84" s="649">
        <v>178577.37891496959</v>
      </c>
    </row>
    <row r="85" spans="1:4" ht="30" customHeight="1" thickTop="1" thickBot="1">
      <c r="A85" s="10" t="s">
        <v>248</v>
      </c>
      <c r="B85" s="8" t="s">
        <v>113</v>
      </c>
      <c r="C85" s="11" t="s">
        <v>1904</v>
      </c>
      <c r="D85" s="649">
        <v>304462.51647650497</v>
      </c>
    </row>
    <row r="86" spans="1:4" ht="30" customHeight="1" thickTop="1" thickBot="1">
      <c r="A86" s="10" t="s">
        <v>249</v>
      </c>
      <c r="B86" s="8" t="s">
        <v>113</v>
      </c>
      <c r="C86" s="11" t="s">
        <v>250</v>
      </c>
      <c r="D86" s="649">
        <v>3592.8588968966696</v>
      </c>
    </row>
    <row r="87" spans="1:4" ht="30" customHeight="1" thickTop="1" thickBot="1">
      <c r="A87" s="10" t="s">
        <v>255</v>
      </c>
      <c r="B87" s="8" t="s">
        <v>113</v>
      </c>
      <c r="C87" s="11" t="s">
        <v>256</v>
      </c>
      <c r="D87" s="649">
        <v>1117984.5505152892</v>
      </c>
    </row>
    <row r="88" spans="1:4" ht="30" customHeight="1" thickTop="1" thickBot="1">
      <c r="A88" s="10" t="s">
        <v>253</v>
      </c>
      <c r="B88" s="8" t="s">
        <v>113</v>
      </c>
      <c r="C88" s="11" t="s">
        <v>254</v>
      </c>
      <c r="D88" s="649">
        <v>15949.052610522456</v>
      </c>
    </row>
    <row r="89" spans="1:4" ht="30" customHeight="1" thickTop="1" thickBot="1">
      <c r="A89" s="10" t="s">
        <v>251</v>
      </c>
      <c r="B89" s="8" t="s">
        <v>113</v>
      </c>
      <c r="C89" s="11" t="s">
        <v>252</v>
      </c>
      <c r="D89" s="649">
        <v>17508.621601987677</v>
      </c>
    </row>
    <row r="90" spans="1:4" ht="30" customHeight="1" thickTop="1" thickBot="1">
      <c r="A90" s="10" t="s">
        <v>257</v>
      </c>
      <c r="B90" s="8" t="s">
        <v>113</v>
      </c>
      <c r="C90" s="11" t="s">
        <v>258</v>
      </c>
      <c r="D90" s="649">
        <v>4820.8515332497427</v>
      </c>
    </row>
    <row r="91" spans="1:4" ht="30" customHeight="1" thickTop="1" thickBot="1">
      <c r="A91" s="10" t="s">
        <v>259</v>
      </c>
      <c r="B91" s="8" t="s">
        <v>113</v>
      </c>
      <c r="C91" s="11" t="s">
        <v>260</v>
      </c>
      <c r="D91" s="649">
        <v>88611.676029422611</v>
      </c>
    </row>
    <row r="92" spans="1:4" ht="30" customHeight="1" thickTop="1" thickBot="1">
      <c r="A92" s="10" t="s">
        <v>261</v>
      </c>
      <c r="B92" s="8" t="s">
        <v>113</v>
      </c>
      <c r="C92" s="11" t="s">
        <v>262</v>
      </c>
      <c r="D92" s="649">
        <v>9483.291882014053</v>
      </c>
    </row>
    <row r="93" spans="1:4" ht="30" customHeight="1" thickTop="1" thickBot="1">
      <c r="A93" s="10" t="s">
        <v>263</v>
      </c>
      <c r="B93" s="8" t="s">
        <v>113</v>
      </c>
      <c r="C93" s="11" t="s">
        <v>264</v>
      </c>
      <c r="D93" s="649">
        <v>9707.7143145483878</v>
      </c>
    </row>
    <row r="94" spans="1:4" ht="30" customHeight="1" thickTop="1" thickBot="1">
      <c r="A94" s="10" t="s">
        <v>265</v>
      </c>
      <c r="B94" s="8" t="s">
        <v>113</v>
      </c>
      <c r="C94" s="11" t="s">
        <v>266</v>
      </c>
      <c r="D94" s="649">
        <v>23097.64114912599</v>
      </c>
    </row>
    <row r="95" spans="1:4" ht="30" customHeight="1" thickTop="1" thickBot="1">
      <c r="A95" s="10" t="s">
        <v>267</v>
      </c>
      <c r="B95" s="8" t="s">
        <v>113</v>
      </c>
      <c r="C95" s="11" t="s">
        <v>268</v>
      </c>
      <c r="D95" s="649">
        <v>77660.638019105332</v>
      </c>
    </row>
    <row r="96" spans="1:4" ht="30" customHeight="1" thickTop="1" thickBot="1">
      <c r="A96" s="10" t="s">
        <v>269</v>
      </c>
      <c r="B96" s="8" t="s">
        <v>113</v>
      </c>
      <c r="C96" s="11" t="s">
        <v>270</v>
      </c>
      <c r="D96" s="649">
        <v>218575.46753924238</v>
      </c>
    </row>
    <row r="97" spans="1:4" ht="30" customHeight="1" thickTop="1" thickBot="1">
      <c r="A97" s="10" t="s">
        <v>271</v>
      </c>
      <c r="B97" s="8" t="s">
        <v>113</v>
      </c>
      <c r="C97" s="11" t="s">
        <v>272</v>
      </c>
      <c r="D97" s="649">
        <v>177223.35205884522</v>
      </c>
    </row>
    <row r="98" spans="1:4" ht="30" customHeight="1" thickTop="1" thickBot="1">
      <c r="A98" s="10" t="s">
        <v>273</v>
      </c>
      <c r="B98" s="8" t="s">
        <v>113</v>
      </c>
      <c r="C98" s="11" t="s">
        <v>274</v>
      </c>
      <c r="D98" s="649">
        <v>7142.1884619643315</v>
      </c>
    </row>
    <row r="99" spans="1:4" ht="30" customHeight="1" thickTop="1" thickBot="1">
      <c r="A99" s="10" t="s">
        <v>275</v>
      </c>
      <c r="B99" s="8" t="s">
        <v>113</v>
      </c>
      <c r="C99" s="11" t="s">
        <v>276</v>
      </c>
      <c r="D99" s="649">
        <v>16492.718337398175</v>
      </c>
    </row>
    <row r="100" spans="1:4" ht="30" customHeight="1" thickTop="1" thickBot="1">
      <c r="A100" s="10" t="s">
        <v>277</v>
      </c>
      <c r="B100" s="8" t="s">
        <v>113</v>
      </c>
      <c r="C100" s="11" t="s">
        <v>278</v>
      </c>
      <c r="D100" s="649">
        <v>443058.38014711294</v>
      </c>
    </row>
    <row r="101" spans="1:4" ht="30" customHeight="1" thickTop="1" thickBot="1">
      <c r="A101" s="10" t="s">
        <v>279</v>
      </c>
      <c r="B101" s="8" t="s">
        <v>113</v>
      </c>
      <c r="C101" s="11" t="s">
        <v>1905</v>
      </c>
      <c r="D101" s="649">
        <v>443058.38014711294</v>
      </c>
    </row>
    <row r="102" spans="1:4" ht="30" customHeight="1" thickTop="1" thickBot="1">
      <c r="A102" s="10" t="s">
        <v>280</v>
      </c>
      <c r="B102" s="8" t="s">
        <v>113</v>
      </c>
      <c r="C102" s="11" t="s">
        <v>281</v>
      </c>
      <c r="D102" s="649">
        <v>507571.80150727677</v>
      </c>
    </row>
    <row r="103" spans="1:4" ht="30" customHeight="1" thickTop="1" thickBot="1">
      <c r="A103" s="10" t="s">
        <v>282</v>
      </c>
      <c r="B103" s="8" t="s">
        <v>113</v>
      </c>
      <c r="C103" s="11" t="s">
        <v>283</v>
      </c>
      <c r="D103" s="649">
        <v>536692.84872303484</v>
      </c>
    </row>
    <row r="104" spans="1:4" ht="30" customHeight="1" thickTop="1" thickBot="1">
      <c r="A104" s="10" t="s">
        <v>284</v>
      </c>
      <c r="B104" s="8" t="s">
        <v>113</v>
      </c>
      <c r="C104" s="11" t="s">
        <v>285</v>
      </c>
      <c r="D104" s="649">
        <v>620281.73220595811</v>
      </c>
    </row>
    <row r="105" spans="1:4" ht="30" customHeight="1" thickTop="1" thickBot="1">
      <c r="A105" s="10" t="s">
        <v>286</v>
      </c>
      <c r="B105" s="8" t="s">
        <v>113</v>
      </c>
      <c r="C105" s="11" t="s">
        <v>287</v>
      </c>
      <c r="D105" s="649">
        <v>241092.72810214723</v>
      </c>
    </row>
    <row r="106" spans="1:4" ht="30" customHeight="1" thickTop="1" thickBot="1">
      <c r="A106" s="10" t="s">
        <v>288</v>
      </c>
      <c r="B106" s="8" t="s">
        <v>113</v>
      </c>
      <c r="C106" s="11" t="s">
        <v>289</v>
      </c>
      <c r="D106" s="649">
        <v>13611.082536638176</v>
      </c>
    </row>
    <row r="107" spans="1:4" ht="30" customHeight="1" thickTop="1" thickBot="1">
      <c r="A107" s="10" t="s">
        <v>290</v>
      </c>
      <c r="B107" s="8" t="s">
        <v>113</v>
      </c>
      <c r="C107" s="11" t="s">
        <v>291</v>
      </c>
      <c r="D107" s="649">
        <v>531670.05617653555</v>
      </c>
    </row>
    <row r="108" spans="1:4" ht="30" customHeight="1" thickTop="1" thickBot="1">
      <c r="A108" s="10" t="s">
        <v>292</v>
      </c>
      <c r="B108" s="8" t="s">
        <v>113</v>
      </c>
      <c r="C108" s="11" t="s">
        <v>293</v>
      </c>
      <c r="D108" s="649">
        <v>8806.828038138754</v>
      </c>
    </row>
    <row r="109" spans="1:4" ht="30" customHeight="1" thickTop="1" thickBot="1">
      <c r="A109" s="10" t="s">
        <v>294</v>
      </c>
      <c r="B109" s="8" t="s">
        <v>113</v>
      </c>
      <c r="C109" s="11" t="s">
        <v>1906</v>
      </c>
      <c r="D109" s="649">
        <v>511302.70192975056</v>
      </c>
    </row>
    <row r="110" spans="1:4" ht="30" customHeight="1" thickTop="1" thickBot="1">
      <c r="A110" s="10" t="s">
        <v>295</v>
      </c>
      <c r="B110" s="8" t="s">
        <v>113</v>
      </c>
      <c r="C110" s="11" t="s">
        <v>296</v>
      </c>
      <c r="D110" s="649">
        <v>3707.7045899305981</v>
      </c>
    </row>
    <row r="111" spans="1:4" ht="30" customHeight="1" thickTop="1" thickBot="1">
      <c r="A111" s="10" t="s">
        <v>297</v>
      </c>
      <c r="B111" s="8" t="s">
        <v>113</v>
      </c>
      <c r="C111" s="11" t="s">
        <v>298</v>
      </c>
      <c r="D111" s="649">
        <v>147686.12671570433</v>
      </c>
    </row>
    <row r="112" spans="1:4" ht="30" customHeight="1" thickTop="1" thickBot="1">
      <c r="A112" s="10" t="s">
        <v>299</v>
      </c>
      <c r="B112" s="8" t="s">
        <v>113</v>
      </c>
      <c r="C112" s="11" t="s">
        <v>300</v>
      </c>
      <c r="D112" s="649">
        <v>531670.05617653555</v>
      </c>
    </row>
    <row r="113" spans="1:4" ht="30" customHeight="1" thickTop="1" thickBot="1">
      <c r="A113" s="10" t="s">
        <v>301</v>
      </c>
      <c r="B113" s="8" t="s">
        <v>113</v>
      </c>
      <c r="C113" s="11" t="s">
        <v>302</v>
      </c>
      <c r="D113" s="649">
        <v>5340.8931102180441</v>
      </c>
    </row>
    <row r="114" spans="1:4" ht="30" customHeight="1" thickTop="1" thickBot="1">
      <c r="A114" s="10" t="s">
        <v>305</v>
      </c>
      <c r="B114" s="8" t="s">
        <v>113</v>
      </c>
      <c r="C114" s="11" t="s">
        <v>306</v>
      </c>
      <c r="D114" s="649">
        <v>115754.09371840063</v>
      </c>
    </row>
    <row r="115" spans="1:4" ht="30" customHeight="1" thickTop="1" thickBot="1">
      <c r="A115" s="10" t="s">
        <v>303</v>
      </c>
      <c r="B115" s="8" t="s">
        <v>113</v>
      </c>
      <c r="C115" s="11" t="s">
        <v>304</v>
      </c>
      <c r="D115" s="649">
        <v>117891.49813652187</v>
      </c>
    </row>
    <row r="116" spans="1:4" ht="30" customHeight="1" thickTop="1" thickBot="1">
      <c r="A116" s="10" t="s">
        <v>309</v>
      </c>
      <c r="B116" s="8" t="s">
        <v>113</v>
      </c>
      <c r="C116" s="11" t="s">
        <v>1907</v>
      </c>
      <c r="D116" s="649">
        <v>119964.36308863389</v>
      </c>
    </row>
    <row r="117" spans="1:4" ht="30" customHeight="1" thickTop="1" thickBot="1">
      <c r="A117" s="10" t="s">
        <v>310</v>
      </c>
      <c r="B117" s="8" t="s">
        <v>113</v>
      </c>
      <c r="C117" s="11" t="s">
        <v>311</v>
      </c>
      <c r="D117" s="649">
        <v>159501.01685296069</v>
      </c>
    </row>
    <row r="118" spans="1:4" ht="30" customHeight="1" thickTop="1" thickBot="1">
      <c r="A118" s="10" t="s">
        <v>313</v>
      </c>
      <c r="B118" s="8" t="s">
        <v>113</v>
      </c>
      <c r="C118" s="11" t="s">
        <v>1909</v>
      </c>
      <c r="D118" s="649">
        <v>236297.80274512692</v>
      </c>
    </row>
    <row r="119" spans="1:4" ht="30" customHeight="1" thickTop="1" thickBot="1">
      <c r="A119" s="10" t="s">
        <v>318</v>
      </c>
      <c r="B119" s="8" t="s">
        <v>113</v>
      </c>
      <c r="C119" s="11" t="s">
        <v>319</v>
      </c>
      <c r="D119" s="649">
        <v>177564.95512979597</v>
      </c>
    </row>
    <row r="120" spans="1:4" ht="30" customHeight="1" thickTop="1" thickBot="1">
      <c r="A120" s="10" t="s">
        <v>314</v>
      </c>
      <c r="B120" s="8" t="s">
        <v>113</v>
      </c>
      <c r="C120" s="11" t="s">
        <v>315</v>
      </c>
      <c r="D120" s="649">
        <v>206760.57740198608</v>
      </c>
    </row>
    <row r="121" spans="1:4" ht="30" customHeight="1" thickTop="1" thickBot="1">
      <c r="A121" s="10" t="s">
        <v>1648</v>
      </c>
      <c r="B121" s="8" t="s">
        <v>113</v>
      </c>
      <c r="C121" s="11" t="s">
        <v>1649</v>
      </c>
      <c r="D121" s="649">
        <v>111423.38358467282</v>
      </c>
    </row>
    <row r="122" spans="1:4" ht="30" customHeight="1" thickTop="1" thickBot="1">
      <c r="A122" s="10" t="s">
        <v>322</v>
      </c>
      <c r="B122" s="8" t="s">
        <v>113</v>
      </c>
      <c r="C122" s="11" t="s">
        <v>323</v>
      </c>
      <c r="D122" s="649">
        <v>119144.41018070272</v>
      </c>
    </row>
    <row r="123" spans="1:4" ht="30" customHeight="1" thickTop="1" thickBot="1">
      <c r="A123" s="10" t="s">
        <v>320</v>
      </c>
      <c r="B123" s="8" t="s">
        <v>113</v>
      </c>
      <c r="C123" s="11" t="s">
        <v>321</v>
      </c>
      <c r="D123" s="649">
        <v>159501.01685296069</v>
      </c>
    </row>
    <row r="124" spans="1:4" ht="30" customHeight="1" thickTop="1" thickBot="1">
      <c r="A124" s="10" t="s">
        <v>312</v>
      </c>
      <c r="B124" s="8" t="s">
        <v>113</v>
      </c>
      <c r="C124" s="11" t="s">
        <v>1908</v>
      </c>
      <c r="D124" s="649">
        <v>206760.57740198608</v>
      </c>
    </row>
    <row r="125" spans="1:4" ht="30" customHeight="1" thickTop="1" thickBot="1">
      <c r="A125" s="10" t="s">
        <v>316</v>
      </c>
      <c r="B125" s="8" t="s">
        <v>113</v>
      </c>
      <c r="C125" s="11" t="s">
        <v>317</v>
      </c>
      <c r="D125" s="649">
        <v>206760.57740198608</v>
      </c>
    </row>
    <row r="126" spans="1:4" ht="30" customHeight="1" thickTop="1" thickBot="1">
      <c r="A126" s="10" t="s">
        <v>307</v>
      </c>
      <c r="B126" s="8" t="s">
        <v>113</v>
      </c>
      <c r="C126" s="11" t="s">
        <v>308</v>
      </c>
      <c r="D126" s="649">
        <v>120421.04347861694</v>
      </c>
    </row>
    <row r="127" spans="1:4" ht="30" customHeight="1" thickTop="1" thickBot="1">
      <c r="A127" s="10" t="s">
        <v>324</v>
      </c>
      <c r="B127" s="8" t="s">
        <v>113</v>
      </c>
      <c r="C127" s="11" t="s">
        <v>325</v>
      </c>
      <c r="D127" s="649">
        <v>3489.7905663154388</v>
      </c>
    </row>
    <row r="128" spans="1:4" ht="30" customHeight="1" thickTop="1" thickBot="1">
      <c r="A128" s="10" t="s">
        <v>326</v>
      </c>
      <c r="B128" s="8" t="s">
        <v>113</v>
      </c>
      <c r="C128" s="11" t="s">
        <v>327</v>
      </c>
      <c r="D128" s="649">
        <v>74275.896016783212</v>
      </c>
    </row>
    <row r="129" spans="1:4" ht="30" customHeight="1" thickTop="1" thickBot="1">
      <c r="A129" s="10" t="s">
        <v>328</v>
      </c>
      <c r="B129" s="8" t="s">
        <v>113</v>
      </c>
      <c r="C129" s="11" t="s">
        <v>329</v>
      </c>
      <c r="D129" s="649">
        <v>48.456815067779011</v>
      </c>
    </row>
    <row r="130" spans="1:4" ht="30" customHeight="1" thickTop="1" thickBot="1">
      <c r="A130" s="10" t="s">
        <v>330</v>
      </c>
      <c r="B130" s="8" t="s">
        <v>113</v>
      </c>
      <c r="C130" s="11" t="s">
        <v>331</v>
      </c>
      <c r="D130" s="649">
        <v>1832.9640004351972</v>
      </c>
    </row>
    <row r="131" spans="1:4" ht="30" customHeight="1" thickTop="1" thickBot="1">
      <c r="A131" s="10" t="s">
        <v>332</v>
      </c>
      <c r="B131" s="8" t="s">
        <v>113</v>
      </c>
      <c r="C131" s="11" t="s">
        <v>333</v>
      </c>
      <c r="D131" s="649">
        <v>1623.9783763254948</v>
      </c>
    </row>
    <row r="132" spans="1:4" ht="30" customHeight="1" thickTop="1" thickBot="1">
      <c r="A132" s="10" t="s">
        <v>334</v>
      </c>
      <c r="B132" s="8" t="s">
        <v>113</v>
      </c>
      <c r="C132" s="11" t="s">
        <v>1676</v>
      </c>
      <c r="D132" s="649">
        <v>3122.3468106567179</v>
      </c>
    </row>
    <row r="133" spans="1:4" ht="30" customHeight="1" thickTop="1" thickBot="1">
      <c r="A133" s="10" t="s">
        <v>335</v>
      </c>
      <c r="B133" s="8" t="s">
        <v>92</v>
      </c>
      <c r="C133" s="11" t="s">
        <v>1910</v>
      </c>
      <c r="D133" s="649">
        <v>199961.19754907541</v>
      </c>
    </row>
    <row r="134" spans="1:4" ht="30" customHeight="1" thickTop="1" thickBot="1">
      <c r="A134" s="10" t="s">
        <v>336</v>
      </c>
      <c r="B134" s="8" t="s">
        <v>113</v>
      </c>
      <c r="C134" s="11" t="s">
        <v>337</v>
      </c>
      <c r="D134" s="649">
        <v>37501.08854784791</v>
      </c>
    </row>
    <row r="135" spans="1:4" ht="30" customHeight="1" thickTop="1" thickBot="1">
      <c r="A135" s="10" t="s">
        <v>338</v>
      </c>
      <c r="B135" s="8" t="s">
        <v>339</v>
      </c>
      <c r="C135" s="11" t="s">
        <v>340</v>
      </c>
      <c r="D135" s="649">
        <v>900.36093195296019</v>
      </c>
    </row>
    <row r="136" spans="1:4" ht="30" customHeight="1" thickTop="1" thickBot="1">
      <c r="A136" s="10" t="s">
        <v>352</v>
      </c>
      <c r="B136" s="8" t="s">
        <v>339</v>
      </c>
      <c r="C136" s="11" t="s">
        <v>353</v>
      </c>
      <c r="D136" s="649">
        <v>954.2630365377787</v>
      </c>
    </row>
    <row r="137" spans="1:4" ht="30" customHeight="1" thickTop="1" thickBot="1">
      <c r="A137" s="10" t="s">
        <v>343</v>
      </c>
      <c r="B137" s="8" t="s">
        <v>344</v>
      </c>
      <c r="C137" s="11" t="s">
        <v>345</v>
      </c>
      <c r="D137" s="649">
        <v>0.26451875970560501</v>
      </c>
    </row>
    <row r="138" spans="1:4" ht="30" customHeight="1" thickTop="1" thickBot="1">
      <c r="A138" s="10" t="s">
        <v>346</v>
      </c>
      <c r="B138" s="8" t="s">
        <v>344</v>
      </c>
      <c r="C138" s="11" t="s">
        <v>347</v>
      </c>
      <c r="D138" s="649">
        <v>0.3205005316788645</v>
      </c>
    </row>
    <row r="139" spans="1:4" ht="30" customHeight="1" thickTop="1" thickBot="1">
      <c r="A139" s="10" t="s">
        <v>350</v>
      </c>
      <c r="B139" s="8" t="s">
        <v>339</v>
      </c>
      <c r="C139" s="11" t="s">
        <v>351</v>
      </c>
      <c r="D139" s="649">
        <v>1011.9953399690722</v>
      </c>
    </row>
    <row r="140" spans="1:4" ht="30" customHeight="1" thickTop="1" thickBot="1">
      <c r="A140" s="10" t="s">
        <v>348</v>
      </c>
      <c r="B140" s="8" t="s">
        <v>339</v>
      </c>
      <c r="C140" s="11" t="s">
        <v>349</v>
      </c>
      <c r="D140" s="649">
        <v>911.57368711716106</v>
      </c>
    </row>
    <row r="141" spans="1:4" ht="30" customHeight="1" thickTop="1" thickBot="1">
      <c r="A141" s="10" t="s">
        <v>356</v>
      </c>
      <c r="B141" s="8" t="s">
        <v>113</v>
      </c>
      <c r="C141" s="11" t="s">
        <v>357</v>
      </c>
      <c r="D141" s="649">
        <v>43617.6145116841</v>
      </c>
    </row>
    <row r="142" spans="1:4" ht="30" customHeight="1" thickTop="1" thickBot="1">
      <c r="A142" s="10" t="s">
        <v>341</v>
      </c>
      <c r="B142" s="8" t="s">
        <v>339</v>
      </c>
      <c r="C142" s="11" t="s">
        <v>342</v>
      </c>
      <c r="D142" s="649">
        <v>864.66391353143376</v>
      </c>
    </row>
    <row r="143" spans="1:4" ht="30" customHeight="1" thickTop="1" thickBot="1">
      <c r="A143" s="10" t="s">
        <v>354</v>
      </c>
      <c r="B143" s="8" t="s">
        <v>113</v>
      </c>
      <c r="C143" s="11" t="s">
        <v>355</v>
      </c>
      <c r="D143" s="649">
        <v>39431.821818596</v>
      </c>
    </row>
    <row r="144" spans="1:4" ht="30" customHeight="1" thickTop="1" thickBot="1">
      <c r="A144" s="10" t="s">
        <v>359</v>
      </c>
      <c r="B144" s="8" t="s">
        <v>113</v>
      </c>
      <c r="C144" s="11" t="s">
        <v>360</v>
      </c>
      <c r="D144" s="649">
        <v>163322.99981895919</v>
      </c>
    </row>
    <row r="145" spans="1:4" ht="68.25" customHeight="1" thickTop="1" thickBot="1">
      <c r="A145" s="10" t="s">
        <v>358</v>
      </c>
      <c r="B145" s="8" t="s">
        <v>113</v>
      </c>
      <c r="C145" s="11" t="s">
        <v>2197</v>
      </c>
      <c r="D145" s="649">
        <v>265835.02808826778</v>
      </c>
    </row>
    <row r="146" spans="1:4" ht="30" customHeight="1" thickTop="1" thickBot="1">
      <c r="A146" s="10" t="s">
        <v>361</v>
      </c>
      <c r="B146" s="8" t="s">
        <v>113</v>
      </c>
      <c r="C146" s="11" t="s">
        <v>1911</v>
      </c>
      <c r="D146" s="649">
        <v>116526.50814045929</v>
      </c>
    </row>
    <row r="147" spans="1:4" ht="30" customHeight="1" thickTop="1" thickBot="1">
      <c r="A147" s="10" t="s">
        <v>362</v>
      </c>
      <c r="B147" s="8" t="s">
        <v>113</v>
      </c>
      <c r="C147" s="11" t="s">
        <v>1912</v>
      </c>
      <c r="D147" s="649">
        <v>128488.64172678177</v>
      </c>
    </row>
    <row r="148" spans="1:4" ht="30" customHeight="1" thickTop="1" thickBot="1">
      <c r="A148" s="10" t="s">
        <v>367</v>
      </c>
      <c r="B148" s="8" t="s">
        <v>113</v>
      </c>
      <c r="C148" s="11" t="s">
        <v>368</v>
      </c>
      <c r="D148" s="649">
        <v>8814.770806248991</v>
      </c>
    </row>
    <row r="149" spans="1:4" ht="30" customHeight="1" thickTop="1" thickBot="1">
      <c r="A149" s="10" t="s">
        <v>363</v>
      </c>
      <c r="B149" s="8" t="s">
        <v>113</v>
      </c>
      <c r="C149" s="11" t="s">
        <v>364</v>
      </c>
      <c r="D149" s="649">
        <v>7406.6322767813435</v>
      </c>
    </row>
    <row r="150" spans="1:4" ht="30" customHeight="1" thickTop="1" thickBot="1">
      <c r="A150" s="10" t="s">
        <v>158</v>
      </c>
      <c r="B150" s="8" t="s">
        <v>113</v>
      </c>
      <c r="C150" s="11" t="s">
        <v>159</v>
      </c>
      <c r="D150" s="649">
        <v>55640.750216197092</v>
      </c>
    </row>
    <row r="151" spans="1:4" ht="30" customHeight="1" thickTop="1" thickBot="1">
      <c r="A151" s="10" t="s">
        <v>369</v>
      </c>
      <c r="B151" s="8" t="s">
        <v>113</v>
      </c>
      <c r="C151" s="11" t="s">
        <v>370</v>
      </c>
      <c r="D151" s="649">
        <v>118288.13280466149</v>
      </c>
    </row>
    <row r="152" spans="1:4" ht="30" customHeight="1" thickTop="1" thickBot="1">
      <c r="A152" s="10" t="s">
        <v>371</v>
      </c>
      <c r="B152" s="8" t="s">
        <v>113</v>
      </c>
      <c r="C152" s="11" t="s">
        <v>372</v>
      </c>
      <c r="D152" s="649">
        <v>122220.80872483195</v>
      </c>
    </row>
    <row r="153" spans="1:4" ht="30" customHeight="1" thickTop="1" thickBot="1">
      <c r="A153" s="10" t="s">
        <v>365</v>
      </c>
      <c r="B153" s="8" t="s">
        <v>113</v>
      </c>
      <c r="C153" s="11" t="s">
        <v>366</v>
      </c>
      <c r="D153" s="649">
        <v>125021.23206227313</v>
      </c>
    </row>
    <row r="154" spans="1:4" ht="30" customHeight="1" thickTop="1" thickBot="1">
      <c r="A154" s="10" t="s">
        <v>373</v>
      </c>
      <c r="B154" s="8" t="s">
        <v>113</v>
      </c>
      <c r="C154" s="11" t="s">
        <v>374</v>
      </c>
      <c r="D154" s="649">
        <v>49341.507433897095</v>
      </c>
    </row>
    <row r="155" spans="1:4" ht="16.5" thickTop="1" thickBot="1">
      <c r="D155" s="646"/>
    </row>
    <row r="156"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B5" sqref="B5"/>
    </sheetView>
  </sheetViews>
  <sheetFormatPr baseColWidth="10" defaultRowHeight="15"/>
  <cols>
    <col min="1" max="1" width="11.5703125" customWidth="1"/>
    <col min="2" max="2" width="9.140625"/>
    <col min="3" max="3" width="77.42578125" style="198" customWidth="1"/>
    <col min="4" max="4" width="18" style="183" customWidth="1"/>
  </cols>
  <sheetData>
    <row r="1" spans="1:4" ht="81.75" customHeight="1" thickTop="1" thickBot="1">
      <c r="A1" s="688" t="s">
        <v>1850</v>
      </c>
      <c r="B1" s="689"/>
      <c r="C1" s="689"/>
      <c r="D1" s="690"/>
    </row>
    <row r="2" spans="1:4" ht="60.75" customHeight="1" thickTop="1" thickBot="1">
      <c r="A2" s="687" t="s">
        <v>375</v>
      </c>
      <c r="B2" s="687"/>
      <c r="C2" s="687"/>
      <c r="D2" s="687"/>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4" t="s">
        <v>742</v>
      </c>
      <c r="B6" s="664" t="s">
        <v>377</v>
      </c>
      <c r="C6" s="665" t="s">
        <v>2239</v>
      </c>
      <c r="D6" s="648">
        <v>2608.3722947305337</v>
      </c>
    </row>
    <row r="7" spans="1:4" ht="16.5" thickTop="1" thickBot="1">
      <c r="A7" s="664" t="s">
        <v>747</v>
      </c>
      <c r="B7" s="664" t="s">
        <v>377</v>
      </c>
      <c r="C7" s="665" t="s">
        <v>748</v>
      </c>
      <c r="D7" s="648">
        <v>3532.2729614547757</v>
      </c>
    </row>
    <row r="8" spans="1:4" ht="16.5" thickTop="1" thickBot="1">
      <c r="A8" s="664" t="s">
        <v>743</v>
      </c>
      <c r="B8" s="664" t="s">
        <v>377</v>
      </c>
      <c r="C8" s="665" t="s">
        <v>744</v>
      </c>
      <c r="D8" s="648">
        <v>2386.3105962136347</v>
      </c>
    </row>
    <row r="9" spans="1:4" ht="16.5" thickTop="1" thickBot="1">
      <c r="A9" s="664" t="s">
        <v>745</v>
      </c>
      <c r="B9" s="664" t="s">
        <v>377</v>
      </c>
      <c r="C9" s="665" t="s">
        <v>746</v>
      </c>
      <c r="D9" s="648">
        <v>4171.4930036570058</v>
      </c>
    </row>
    <row r="10" spans="1:4" ht="16.5" thickTop="1" thickBot="1">
      <c r="A10" s="664" t="s">
        <v>1668</v>
      </c>
      <c r="B10" s="664" t="s">
        <v>377</v>
      </c>
      <c r="C10" s="665" t="s">
        <v>1667</v>
      </c>
      <c r="D10" s="648">
        <v>3367.7403537917153</v>
      </c>
    </row>
    <row r="11" spans="1:4" ht="16.5" thickTop="1" thickBot="1">
      <c r="A11" s="664" t="s">
        <v>751</v>
      </c>
      <c r="B11" s="664" t="s">
        <v>377</v>
      </c>
      <c r="C11" s="665" t="s">
        <v>752</v>
      </c>
      <c r="D11" s="648">
        <v>8874.2005075673496</v>
      </c>
    </row>
    <row r="12" spans="1:4" ht="16.5" thickTop="1" thickBot="1">
      <c r="A12" s="664" t="s">
        <v>749</v>
      </c>
      <c r="B12" s="664" t="s">
        <v>377</v>
      </c>
      <c r="C12" s="665" t="s">
        <v>750</v>
      </c>
      <c r="D12" s="648">
        <v>5115.268782341981</v>
      </c>
    </row>
    <row r="13" spans="1:4" ht="16.5" thickTop="1" thickBot="1">
      <c r="A13" s="664" t="s">
        <v>753</v>
      </c>
      <c r="B13" s="664" t="s">
        <v>92</v>
      </c>
      <c r="C13" s="665" t="s">
        <v>1935</v>
      </c>
      <c r="D13" s="648">
        <v>1108.6619840326741</v>
      </c>
    </row>
    <row r="14" spans="1:4" ht="16.5" thickTop="1" thickBot="1">
      <c r="A14" s="664" t="s">
        <v>755</v>
      </c>
      <c r="B14" s="664" t="s">
        <v>233</v>
      </c>
      <c r="C14" s="665" t="s">
        <v>1937</v>
      </c>
      <c r="D14" s="648">
        <v>35145.993437157653</v>
      </c>
    </row>
    <row r="15" spans="1:4" ht="16.5" thickTop="1" thickBot="1">
      <c r="A15" s="664" t="s">
        <v>756</v>
      </c>
      <c r="B15" s="664" t="s">
        <v>92</v>
      </c>
      <c r="C15" s="665" t="s">
        <v>1938</v>
      </c>
      <c r="D15" s="648">
        <v>1042.8732509142515</v>
      </c>
    </row>
    <row r="16" spans="1:4" ht="16.5" thickTop="1" thickBot="1">
      <c r="A16" s="664" t="s">
        <v>754</v>
      </c>
      <c r="B16" s="664" t="s">
        <v>233</v>
      </c>
      <c r="C16" s="665" t="s">
        <v>1936</v>
      </c>
      <c r="D16" s="648">
        <v>62572.3950548551</v>
      </c>
    </row>
    <row r="17" spans="1:4" ht="16.5" thickTop="1" thickBot="1">
      <c r="A17" s="664" t="s">
        <v>776</v>
      </c>
      <c r="B17" s="664" t="s">
        <v>422</v>
      </c>
      <c r="C17" s="665" t="s">
        <v>777</v>
      </c>
      <c r="D17" s="648">
        <v>8327.1879870796383</v>
      </c>
    </row>
    <row r="18" spans="1:4" ht="16.5" thickTop="1" thickBot="1">
      <c r="A18" s="664" t="s">
        <v>757</v>
      </c>
      <c r="B18" s="664" t="s">
        <v>387</v>
      </c>
      <c r="C18" s="665" t="s">
        <v>1939</v>
      </c>
      <c r="D18" s="648">
        <v>44761.395168239658</v>
      </c>
    </row>
    <row r="19" spans="1:4" ht="16.5" thickTop="1" thickBot="1">
      <c r="A19" s="664" t="s">
        <v>758</v>
      </c>
      <c r="B19" s="664" t="s">
        <v>387</v>
      </c>
      <c r="C19" s="665" t="s">
        <v>2240</v>
      </c>
      <c r="D19" s="648">
        <v>46154.276144610871</v>
      </c>
    </row>
    <row r="20" spans="1:4" ht="16.5" thickTop="1" thickBot="1">
      <c r="A20" s="664" t="s">
        <v>761</v>
      </c>
      <c r="B20" s="664" t="s">
        <v>387</v>
      </c>
      <c r="C20" s="665" t="s">
        <v>762</v>
      </c>
      <c r="D20" s="648">
        <v>46034.024306050291</v>
      </c>
    </row>
    <row r="21" spans="1:4" ht="16.5" thickTop="1" thickBot="1">
      <c r="A21" s="664" t="s">
        <v>759</v>
      </c>
      <c r="B21" s="664" t="s">
        <v>387</v>
      </c>
      <c r="C21" s="665" t="s">
        <v>2241</v>
      </c>
      <c r="D21" s="648">
        <v>43159.330371142649</v>
      </c>
    </row>
    <row r="22" spans="1:4" ht="16.5" thickTop="1" thickBot="1">
      <c r="A22" s="664" t="s">
        <v>760</v>
      </c>
      <c r="B22" s="664" t="s">
        <v>387</v>
      </c>
      <c r="C22" s="665" t="s">
        <v>2242</v>
      </c>
      <c r="D22" s="648">
        <v>44306.533577587594</v>
      </c>
    </row>
    <row r="23" spans="1:4" ht="16.5" thickTop="1" thickBot="1">
      <c r="A23" s="664" t="s">
        <v>763</v>
      </c>
      <c r="B23" s="664" t="s">
        <v>387</v>
      </c>
      <c r="C23" s="665" t="s">
        <v>764</v>
      </c>
      <c r="D23" s="648">
        <v>50458.259089372797</v>
      </c>
    </row>
    <row r="24" spans="1:4" ht="16.5" thickTop="1" thickBot="1">
      <c r="A24" s="664" t="s">
        <v>772</v>
      </c>
      <c r="B24" s="664" t="s">
        <v>387</v>
      </c>
      <c r="C24" s="665" t="s">
        <v>773</v>
      </c>
      <c r="D24" s="648">
        <v>19594.753689103669</v>
      </c>
    </row>
    <row r="25" spans="1:4" ht="16.5" thickTop="1" thickBot="1">
      <c r="A25" s="664" t="s">
        <v>765</v>
      </c>
      <c r="B25" s="664" t="s">
        <v>387</v>
      </c>
      <c r="C25" s="665" t="s">
        <v>766</v>
      </c>
      <c r="D25" s="648">
        <v>42050.453052313533</v>
      </c>
    </row>
    <row r="26" spans="1:4" ht="16.5" thickTop="1" thickBot="1">
      <c r="A26" s="664" t="s">
        <v>768</v>
      </c>
      <c r="B26" s="664" t="s">
        <v>387</v>
      </c>
      <c r="C26" s="665" t="s">
        <v>2002</v>
      </c>
      <c r="D26" s="648">
        <v>39962.533039415881</v>
      </c>
    </row>
    <row r="27" spans="1:4" ht="16.5" thickTop="1" thickBot="1">
      <c r="A27" s="664" t="s">
        <v>767</v>
      </c>
      <c r="B27" s="664" t="s">
        <v>387</v>
      </c>
      <c r="C27" s="665" t="s">
        <v>2004</v>
      </c>
      <c r="D27" s="648">
        <v>41517.754821283204</v>
      </c>
    </row>
    <row r="28" spans="1:4" ht="16.5" thickTop="1" thickBot="1">
      <c r="A28" s="664" t="s">
        <v>770</v>
      </c>
      <c r="B28" s="664" t="s">
        <v>387</v>
      </c>
      <c r="C28" s="665" t="s">
        <v>2003</v>
      </c>
      <c r="D28" s="648">
        <v>41982.606163401215</v>
      </c>
    </row>
    <row r="29" spans="1:4" ht="16.5" thickTop="1" thickBot="1">
      <c r="A29" s="664" t="s">
        <v>769</v>
      </c>
      <c r="B29" s="664" t="s">
        <v>387</v>
      </c>
      <c r="C29" s="665" t="s">
        <v>2001</v>
      </c>
      <c r="D29" s="648">
        <v>42933.318755437882</v>
      </c>
    </row>
    <row r="30" spans="1:4" ht="16.5" thickTop="1" thickBot="1">
      <c r="A30" s="664" t="s">
        <v>771</v>
      </c>
      <c r="B30" s="664" t="s">
        <v>387</v>
      </c>
      <c r="C30" s="665" t="s">
        <v>2243</v>
      </c>
      <c r="D30" s="648">
        <v>51874.392747093472</v>
      </c>
    </row>
    <row r="31" spans="1:4" ht="16.5" thickTop="1" thickBot="1">
      <c r="A31" s="664" t="s">
        <v>774</v>
      </c>
      <c r="B31" s="664" t="s">
        <v>422</v>
      </c>
      <c r="C31" s="665" t="s">
        <v>775</v>
      </c>
      <c r="D31" s="648">
        <v>41.372051403663789</v>
      </c>
    </row>
    <row r="32" spans="1:4" ht="16.5" thickTop="1" thickBot="1">
      <c r="A32" s="664" t="s">
        <v>779</v>
      </c>
      <c r="B32" s="664" t="s">
        <v>144</v>
      </c>
      <c r="C32" s="665" t="s">
        <v>1941</v>
      </c>
      <c r="D32" s="648">
        <v>360.43586988163088</v>
      </c>
    </row>
    <row r="33" spans="1:4" ht="16.5" thickTop="1" thickBot="1">
      <c r="A33" s="664" t="s">
        <v>780</v>
      </c>
      <c r="B33" s="664" t="s">
        <v>377</v>
      </c>
      <c r="C33" s="665" t="s">
        <v>781</v>
      </c>
      <c r="D33" s="648">
        <v>4135.2277301230824</v>
      </c>
    </row>
    <row r="34" spans="1:4" ht="16.5" thickTop="1" thickBot="1">
      <c r="A34" s="664" t="s">
        <v>786</v>
      </c>
      <c r="B34" s="664" t="s">
        <v>377</v>
      </c>
      <c r="C34" s="665" t="s">
        <v>787</v>
      </c>
      <c r="D34" s="648">
        <v>4102.7257025207364</v>
      </c>
    </row>
    <row r="35" spans="1:4" ht="16.5" thickTop="1" thickBot="1">
      <c r="A35" s="664" t="s">
        <v>782</v>
      </c>
      <c r="B35" s="664" t="s">
        <v>377</v>
      </c>
      <c r="C35" s="665" t="s">
        <v>783</v>
      </c>
      <c r="D35" s="648">
        <v>4021.3771402942898</v>
      </c>
    </row>
    <row r="36" spans="1:4" ht="16.5" thickTop="1" thickBot="1">
      <c r="A36" s="664" t="s">
        <v>784</v>
      </c>
      <c r="B36" s="664" t="s">
        <v>377</v>
      </c>
      <c r="C36" s="665" t="s">
        <v>785</v>
      </c>
      <c r="D36" s="648">
        <v>4410.9005900206093</v>
      </c>
    </row>
    <row r="37" spans="1:4" ht="16.5" thickTop="1" thickBot="1">
      <c r="A37" s="664" t="s">
        <v>898</v>
      </c>
      <c r="B37" s="664" t="s">
        <v>377</v>
      </c>
      <c r="C37" s="665" t="s">
        <v>899</v>
      </c>
      <c r="D37" s="648">
        <v>5019.4366749611181</v>
      </c>
    </row>
    <row r="38" spans="1:4" ht="16.5" thickTop="1" thickBot="1">
      <c r="A38" s="664" t="s">
        <v>788</v>
      </c>
      <c r="B38" s="664" t="s">
        <v>377</v>
      </c>
      <c r="C38" s="665" t="s">
        <v>789</v>
      </c>
      <c r="D38" s="648">
        <v>5019.4366749611181</v>
      </c>
    </row>
    <row r="39" spans="1:4" ht="16.5" thickTop="1" thickBot="1">
      <c r="A39" s="664" t="s">
        <v>917</v>
      </c>
      <c r="B39" s="664" t="s">
        <v>92</v>
      </c>
      <c r="C39" s="665" t="s">
        <v>2244</v>
      </c>
      <c r="D39" s="648">
        <v>417149.30036570068</v>
      </c>
    </row>
    <row r="40" spans="1:4" ht="16.5" thickTop="1" thickBot="1">
      <c r="A40" s="664" t="s">
        <v>896</v>
      </c>
      <c r="B40" s="664" t="s">
        <v>92</v>
      </c>
      <c r="C40" s="665" t="s">
        <v>897</v>
      </c>
      <c r="D40" s="648">
        <v>32589.789091070365</v>
      </c>
    </row>
    <row r="41" spans="1:4" ht="16.5" thickTop="1" thickBot="1">
      <c r="A41" s="664" t="s">
        <v>827</v>
      </c>
      <c r="B41" s="664" t="s">
        <v>92</v>
      </c>
      <c r="C41" s="665" t="s">
        <v>828</v>
      </c>
      <c r="D41" s="648">
        <v>734.00397575523868</v>
      </c>
    </row>
    <row r="42" spans="1:4" ht="16.5" thickTop="1" thickBot="1">
      <c r="A42" s="664" t="s">
        <v>432</v>
      </c>
      <c r="B42" s="664" t="s">
        <v>92</v>
      </c>
      <c r="C42" s="665" t="s">
        <v>433</v>
      </c>
      <c r="D42" s="648">
        <v>11376.043881852745</v>
      </c>
    </row>
    <row r="43" spans="1:4" ht="16.5" thickTop="1" thickBot="1">
      <c r="A43" s="664" t="s">
        <v>376</v>
      </c>
      <c r="B43" s="664" t="s">
        <v>377</v>
      </c>
      <c r="C43" s="665" t="s">
        <v>378</v>
      </c>
      <c r="D43" s="648">
        <v>3944.9266633456568</v>
      </c>
    </row>
    <row r="44" spans="1:4" ht="16.5" thickTop="1" thickBot="1">
      <c r="A44" s="664" t="s">
        <v>379</v>
      </c>
      <c r="B44" s="664" t="s">
        <v>144</v>
      </c>
      <c r="C44" s="665" t="s">
        <v>2245</v>
      </c>
      <c r="D44" s="648">
        <v>8196.1569960654688</v>
      </c>
    </row>
    <row r="45" spans="1:4" ht="16.5" thickTop="1" thickBot="1">
      <c r="A45" s="664" t="s">
        <v>778</v>
      </c>
      <c r="B45" s="664" t="s">
        <v>377</v>
      </c>
      <c r="C45" s="665" t="s">
        <v>1940</v>
      </c>
      <c r="D45" s="648">
        <v>4752.5442098226767</v>
      </c>
    </row>
    <row r="46" spans="1:4" ht="16.5" thickTop="1" thickBot="1">
      <c r="A46" s="664" t="s">
        <v>913</v>
      </c>
      <c r="B46" s="664" t="s">
        <v>92</v>
      </c>
      <c r="C46" s="665" t="s">
        <v>1954</v>
      </c>
      <c r="D46" s="648">
        <v>644.20785679396056</v>
      </c>
    </row>
    <row r="47" spans="1:4" ht="16.5" thickTop="1" thickBot="1">
      <c r="A47" s="664" t="s">
        <v>914</v>
      </c>
      <c r="B47" s="664" t="s">
        <v>92</v>
      </c>
      <c r="C47" s="665" t="s">
        <v>1955</v>
      </c>
      <c r="D47" s="648">
        <v>20615.021353644919</v>
      </c>
    </row>
    <row r="48" spans="1:4" ht="16.5" thickTop="1" thickBot="1">
      <c r="A48" s="664" t="s">
        <v>797</v>
      </c>
      <c r="B48" s="664" t="s">
        <v>387</v>
      </c>
      <c r="C48" s="665" t="s">
        <v>798</v>
      </c>
      <c r="D48" s="648">
        <v>47827.190667220537</v>
      </c>
    </row>
    <row r="49" spans="1:4" ht="16.5" thickTop="1" thickBot="1">
      <c r="A49" s="664" t="s">
        <v>800</v>
      </c>
      <c r="B49" s="664" t="s">
        <v>387</v>
      </c>
      <c r="C49" s="665" t="s">
        <v>801</v>
      </c>
      <c r="D49" s="648">
        <v>42605.514553413908</v>
      </c>
    </row>
    <row r="50" spans="1:4" ht="16.5" thickTop="1" thickBot="1">
      <c r="A50" s="664" t="s">
        <v>799</v>
      </c>
      <c r="B50" s="664" t="s">
        <v>387</v>
      </c>
      <c r="C50" s="665" t="s">
        <v>1943</v>
      </c>
      <c r="D50" s="648">
        <v>55798.592163402718</v>
      </c>
    </row>
    <row r="51" spans="1:4" ht="16.5" thickTop="1" thickBot="1">
      <c r="A51" s="664" t="s">
        <v>796</v>
      </c>
      <c r="B51" s="664" t="s">
        <v>387</v>
      </c>
      <c r="C51" s="665" t="s">
        <v>1942</v>
      </c>
      <c r="D51" s="648">
        <v>60581.676723086544</v>
      </c>
    </row>
    <row r="52" spans="1:4" ht="16.5" thickTop="1" thickBot="1">
      <c r="A52" s="664" t="s">
        <v>802</v>
      </c>
      <c r="B52" s="664" t="s">
        <v>387</v>
      </c>
      <c r="C52" s="665" t="s">
        <v>803</v>
      </c>
      <c r="D52" s="648">
        <v>46728.275162168371</v>
      </c>
    </row>
    <row r="53" spans="1:4" ht="16.5" thickTop="1" thickBot="1">
      <c r="A53" s="664" t="s">
        <v>380</v>
      </c>
      <c r="B53" s="664" t="s">
        <v>144</v>
      </c>
      <c r="C53" s="665" t="s">
        <v>381</v>
      </c>
      <c r="D53" s="648">
        <v>3262.0668505917888</v>
      </c>
    </row>
    <row r="54" spans="1:4" ht="16.5" thickTop="1" thickBot="1">
      <c r="A54" s="664" t="s">
        <v>794</v>
      </c>
      <c r="B54" s="664" t="s">
        <v>377</v>
      </c>
      <c r="C54" s="665" t="s">
        <v>795</v>
      </c>
      <c r="D54" s="648">
        <v>2125.5554817839393</v>
      </c>
    </row>
    <row r="55" spans="1:4" ht="16.5" thickTop="1" thickBot="1">
      <c r="A55" s="664" t="s">
        <v>790</v>
      </c>
      <c r="B55" s="664" t="s">
        <v>422</v>
      </c>
      <c r="C55" s="665" t="s">
        <v>791</v>
      </c>
      <c r="D55" s="648">
        <v>2262.7862907242888</v>
      </c>
    </row>
    <row r="56" spans="1:4" ht="16.5" thickTop="1" thickBot="1">
      <c r="A56" s="664" t="s">
        <v>792</v>
      </c>
      <c r="B56" s="664" t="s">
        <v>606</v>
      </c>
      <c r="C56" s="665" t="s">
        <v>793</v>
      </c>
      <c r="D56" s="648">
        <v>5838.2211655113024</v>
      </c>
    </row>
    <row r="57" spans="1:4" ht="16.5" thickTop="1" thickBot="1">
      <c r="A57" s="664" t="s">
        <v>382</v>
      </c>
      <c r="B57" s="664" t="s">
        <v>377</v>
      </c>
      <c r="C57" s="665" t="s">
        <v>383</v>
      </c>
      <c r="D57" s="648">
        <v>3285.3409936803882</v>
      </c>
    </row>
    <row r="58" spans="1:4" ht="16.5" thickTop="1" thickBot="1">
      <c r="A58" s="664" t="s">
        <v>384</v>
      </c>
      <c r="B58" s="664" t="s">
        <v>377</v>
      </c>
      <c r="C58" s="665" t="s">
        <v>385</v>
      </c>
      <c r="D58" s="648">
        <v>3630.1432454827891</v>
      </c>
    </row>
    <row r="59" spans="1:4" ht="16.5" thickTop="1" thickBot="1">
      <c r="A59" s="664" t="s">
        <v>386</v>
      </c>
      <c r="B59" s="664" t="s">
        <v>387</v>
      </c>
      <c r="C59" s="665" t="s">
        <v>2246</v>
      </c>
      <c r="D59" s="648">
        <v>22961.884658364976</v>
      </c>
    </row>
    <row r="60" spans="1:4" ht="16.5" thickTop="1" thickBot="1">
      <c r="A60" s="664" t="s">
        <v>388</v>
      </c>
      <c r="B60" s="664" t="s">
        <v>377</v>
      </c>
      <c r="C60" s="665" t="s">
        <v>389</v>
      </c>
      <c r="D60" s="648">
        <v>9942.6268699897282</v>
      </c>
    </row>
    <row r="61" spans="1:4" ht="16.5" thickTop="1" thickBot="1">
      <c r="A61" s="664" t="s">
        <v>390</v>
      </c>
      <c r="B61" s="664" t="s">
        <v>233</v>
      </c>
      <c r="C61" s="665" t="s">
        <v>391</v>
      </c>
      <c r="D61" s="648">
        <v>103137.10857955096</v>
      </c>
    </row>
    <row r="62" spans="1:4" ht="16.5" thickTop="1" thickBot="1">
      <c r="A62" s="664" t="s">
        <v>398</v>
      </c>
      <c r="B62" s="664" t="s">
        <v>233</v>
      </c>
      <c r="C62" s="665" t="s">
        <v>399</v>
      </c>
      <c r="D62" s="648">
        <v>3884.7604438425101</v>
      </c>
    </row>
    <row r="63" spans="1:4" ht="16.5" thickTop="1" thickBot="1">
      <c r="A63" s="664" t="s">
        <v>392</v>
      </c>
      <c r="B63" s="664" t="s">
        <v>387</v>
      </c>
      <c r="C63" s="665" t="s">
        <v>393</v>
      </c>
      <c r="D63" s="648">
        <v>27348.320547581803</v>
      </c>
    </row>
    <row r="64" spans="1:4" ht="16.5" thickTop="1" thickBot="1">
      <c r="A64" s="664" t="s">
        <v>400</v>
      </c>
      <c r="B64" s="664" t="s">
        <v>92</v>
      </c>
      <c r="C64" s="665" t="s">
        <v>401</v>
      </c>
      <c r="D64" s="648">
        <v>24678.462842519879</v>
      </c>
    </row>
    <row r="65" spans="1:4" ht="16.5" thickTop="1" thickBot="1">
      <c r="A65" s="664" t="s">
        <v>394</v>
      </c>
      <c r="B65" s="664" t="s">
        <v>92</v>
      </c>
      <c r="C65" s="665" t="s">
        <v>395</v>
      </c>
      <c r="D65" s="648">
        <v>43547.242835443176</v>
      </c>
    </row>
    <row r="66" spans="1:4" ht="16.5" thickTop="1" thickBot="1">
      <c r="A66" s="664" t="s">
        <v>396</v>
      </c>
      <c r="B66" s="664" t="s">
        <v>92</v>
      </c>
      <c r="C66" s="665" t="s">
        <v>397</v>
      </c>
      <c r="D66" s="648">
        <v>80978.295348683168</v>
      </c>
    </row>
    <row r="67" spans="1:4" ht="16.5" thickTop="1" thickBot="1">
      <c r="A67" s="664" t="s">
        <v>918</v>
      </c>
      <c r="B67" s="664" t="s">
        <v>144</v>
      </c>
      <c r="C67" s="665" t="s">
        <v>919</v>
      </c>
      <c r="D67" s="648">
        <v>11956.493089336995</v>
      </c>
    </row>
    <row r="68" spans="1:4" ht="16.5" thickTop="1" thickBot="1">
      <c r="A68" s="664" t="s">
        <v>402</v>
      </c>
      <c r="B68" s="664" t="s">
        <v>377</v>
      </c>
      <c r="C68" s="665" t="s">
        <v>403</v>
      </c>
      <c r="D68" s="648">
        <v>749.97560744566647</v>
      </c>
    </row>
    <row r="69" spans="1:4" ht="16.5" thickTop="1" thickBot="1">
      <c r="A69" s="664" t="s">
        <v>404</v>
      </c>
      <c r="B69" s="664" t="s">
        <v>377</v>
      </c>
      <c r="C69" s="665" t="s">
        <v>405</v>
      </c>
      <c r="D69" s="648">
        <v>9742.8240508893377</v>
      </c>
    </row>
    <row r="70" spans="1:4" ht="16.5" thickTop="1" thickBot="1">
      <c r="A70" s="664" t="s">
        <v>406</v>
      </c>
      <c r="B70" s="664" t="s">
        <v>144</v>
      </c>
      <c r="C70" s="665" t="s">
        <v>407</v>
      </c>
      <c r="D70" s="648">
        <v>33220.582314758532</v>
      </c>
    </row>
    <row r="71" spans="1:4" ht="16.5" thickTop="1" thickBot="1">
      <c r="A71" s="664" t="s">
        <v>408</v>
      </c>
      <c r="B71" s="664" t="s">
        <v>92</v>
      </c>
      <c r="C71" s="665" t="s">
        <v>409</v>
      </c>
      <c r="D71" s="648">
        <v>14294.429734786112</v>
      </c>
    </row>
    <row r="72" spans="1:4" ht="16.5" thickTop="1" thickBot="1">
      <c r="A72" s="664" t="s">
        <v>410</v>
      </c>
      <c r="B72" s="664" t="s">
        <v>92</v>
      </c>
      <c r="C72" s="665" t="s">
        <v>411</v>
      </c>
      <c r="D72" s="648">
        <v>13345587.129049465</v>
      </c>
    </row>
    <row r="73" spans="1:4" ht="16.5" thickTop="1" thickBot="1">
      <c r="A73" s="664" t="s">
        <v>810</v>
      </c>
      <c r="B73" s="664" t="s">
        <v>377</v>
      </c>
      <c r="C73" s="665" t="s">
        <v>811</v>
      </c>
      <c r="D73" s="648">
        <v>1182.9199938385038</v>
      </c>
    </row>
    <row r="74" spans="1:4" ht="16.5" thickTop="1" thickBot="1">
      <c r="A74" s="664" t="s">
        <v>805</v>
      </c>
      <c r="B74" s="664" t="s">
        <v>377</v>
      </c>
      <c r="C74" s="665" t="s">
        <v>806</v>
      </c>
      <c r="D74" s="648">
        <v>1687.5353396024168</v>
      </c>
    </row>
    <row r="75" spans="1:4" ht="16.5" thickTop="1" thickBot="1">
      <c r="A75" s="664" t="s">
        <v>808</v>
      </c>
      <c r="B75" s="664" t="s">
        <v>377</v>
      </c>
      <c r="C75" s="665" t="s">
        <v>809</v>
      </c>
      <c r="D75" s="648">
        <v>2155.1901645646158</v>
      </c>
    </row>
    <row r="76" spans="1:4" ht="16.5" thickTop="1" thickBot="1">
      <c r="A76" s="664" t="s">
        <v>822</v>
      </c>
      <c r="B76" s="664" t="s">
        <v>377</v>
      </c>
      <c r="C76" s="665" t="s">
        <v>823</v>
      </c>
      <c r="D76" s="648">
        <v>1833.4803378390918</v>
      </c>
    </row>
    <row r="77" spans="1:4" ht="16.5" thickTop="1" thickBot="1">
      <c r="A77" s="664" t="s">
        <v>807</v>
      </c>
      <c r="B77" s="664" t="s">
        <v>377</v>
      </c>
      <c r="C77" s="665" t="s">
        <v>2037</v>
      </c>
      <c r="D77" s="648">
        <v>1143.9342100520971</v>
      </c>
    </row>
    <row r="78" spans="1:4" ht="16.5" thickTop="1" thickBot="1">
      <c r="A78" s="664" t="s">
        <v>817</v>
      </c>
      <c r="B78" s="664" t="s">
        <v>377</v>
      </c>
      <c r="C78" s="665" t="s">
        <v>818</v>
      </c>
      <c r="D78" s="648">
        <v>1759.3584889376073</v>
      </c>
    </row>
    <row r="79" spans="1:4" ht="16.5" thickTop="1" thickBot="1">
      <c r="A79" s="664" t="s">
        <v>819</v>
      </c>
      <c r="B79" s="664" t="s">
        <v>377</v>
      </c>
      <c r="C79" s="665" t="s">
        <v>2023</v>
      </c>
      <c r="D79" s="648">
        <v>1784.0135230140884</v>
      </c>
    </row>
    <row r="80" spans="1:4" ht="16.5" thickTop="1" thickBot="1">
      <c r="A80" s="664" t="s">
        <v>820</v>
      </c>
      <c r="B80" s="664" t="s">
        <v>377</v>
      </c>
      <c r="C80" s="665" t="s">
        <v>2024</v>
      </c>
      <c r="D80" s="648">
        <v>1837.0739867807333</v>
      </c>
    </row>
    <row r="81" spans="1:4" ht="16.5" thickTop="1" thickBot="1">
      <c r="A81" s="664" t="s">
        <v>812</v>
      </c>
      <c r="B81" s="664" t="s">
        <v>377</v>
      </c>
      <c r="C81" s="665" t="s">
        <v>2247</v>
      </c>
      <c r="D81" s="648">
        <v>3463.6549676976838</v>
      </c>
    </row>
    <row r="82" spans="1:4" ht="16.5" thickTop="1" thickBot="1">
      <c r="A82" s="664" t="s">
        <v>813</v>
      </c>
      <c r="B82" s="664" t="s">
        <v>377</v>
      </c>
      <c r="C82" s="665" t="s">
        <v>2248</v>
      </c>
      <c r="D82" s="648">
        <v>3625.6901807486133</v>
      </c>
    </row>
    <row r="83" spans="1:4" ht="16.5" thickTop="1" thickBot="1">
      <c r="A83" s="664" t="s">
        <v>814</v>
      </c>
      <c r="B83" s="664" t="s">
        <v>377</v>
      </c>
      <c r="C83" s="665" t="s">
        <v>2249</v>
      </c>
      <c r="D83" s="648">
        <v>2883.8481836464207</v>
      </c>
    </row>
    <row r="84" spans="1:4" ht="16.5" thickTop="1" thickBot="1">
      <c r="A84" s="664" t="s">
        <v>815</v>
      </c>
      <c r="B84" s="664" t="s">
        <v>377</v>
      </c>
      <c r="C84" s="665" t="s">
        <v>2250</v>
      </c>
      <c r="D84" s="648">
        <v>2985.1411889895471</v>
      </c>
    </row>
    <row r="85" spans="1:4" ht="16.5" thickTop="1" thickBot="1">
      <c r="A85" s="664" t="s">
        <v>821</v>
      </c>
      <c r="B85" s="664" t="s">
        <v>377</v>
      </c>
      <c r="C85" s="665" t="s">
        <v>1944</v>
      </c>
      <c r="D85" s="648">
        <v>2205.9621095285452</v>
      </c>
    </row>
    <row r="86" spans="1:4" ht="16.5" thickTop="1" thickBot="1">
      <c r="A86" s="664" t="s">
        <v>816</v>
      </c>
      <c r="B86" s="664" t="s">
        <v>377</v>
      </c>
      <c r="C86" s="665" t="s">
        <v>2251</v>
      </c>
      <c r="D86" s="648">
        <v>2146.748614664908</v>
      </c>
    </row>
    <row r="87" spans="1:4" ht="16.5" thickTop="1" thickBot="1">
      <c r="A87" s="664" t="s">
        <v>804</v>
      </c>
      <c r="B87" s="664" t="s">
        <v>377</v>
      </c>
      <c r="C87" s="665" t="s">
        <v>2252</v>
      </c>
      <c r="D87" s="648">
        <v>560.57934982443999</v>
      </c>
    </row>
    <row r="88" spans="1:4" ht="16.5" thickTop="1" thickBot="1">
      <c r="A88" s="664" t="s">
        <v>826</v>
      </c>
      <c r="B88" s="664" t="s">
        <v>377</v>
      </c>
      <c r="C88" s="665" t="s">
        <v>1945</v>
      </c>
      <c r="D88" s="648">
        <v>541.47389088461648</v>
      </c>
    </row>
    <row r="89" spans="1:4" ht="16.5" thickTop="1" thickBot="1">
      <c r="A89" s="664" t="s">
        <v>824</v>
      </c>
      <c r="B89" s="664" t="s">
        <v>377</v>
      </c>
      <c r="C89" s="665" t="s">
        <v>825</v>
      </c>
      <c r="D89" s="648">
        <v>471.05327666770177</v>
      </c>
    </row>
    <row r="90" spans="1:4" ht="16.5" thickTop="1" thickBot="1">
      <c r="A90" s="664" t="s">
        <v>915</v>
      </c>
      <c r="B90" s="664" t="s">
        <v>233</v>
      </c>
      <c r="C90" s="665" t="s">
        <v>916</v>
      </c>
      <c r="D90" s="648">
        <v>5161.1443679080849</v>
      </c>
    </row>
    <row r="91" spans="1:4" ht="16.5" thickTop="1" thickBot="1">
      <c r="A91" s="664" t="s">
        <v>412</v>
      </c>
      <c r="B91" s="664" t="s">
        <v>377</v>
      </c>
      <c r="C91" s="665" t="s">
        <v>2253</v>
      </c>
      <c r="D91" s="648">
        <v>14315.597152024899</v>
      </c>
    </row>
    <row r="92" spans="1:4" ht="16.5" thickTop="1" thickBot="1">
      <c r="A92" s="664" t="s">
        <v>413</v>
      </c>
      <c r="B92" s="664" t="s">
        <v>144</v>
      </c>
      <c r="C92" s="665" t="s">
        <v>414</v>
      </c>
      <c r="D92" s="648">
        <v>40163.346791552394</v>
      </c>
    </row>
    <row r="93" spans="1:4" ht="16.5" thickTop="1" thickBot="1">
      <c r="A93" s="664" t="s">
        <v>415</v>
      </c>
      <c r="B93" s="664" t="s">
        <v>144</v>
      </c>
      <c r="C93" s="665" t="s">
        <v>416</v>
      </c>
      <c r="D93" s="648">
        <v>726.56118393412987</v>
      </c>
    </row>
    <row r="94" spans="1:4" ht="16.5" thickTop="1" thickBot="1">
      <c r="A94" s="664" t="s">
        <v>417</v>
      </c>
      <c r="B94" s="664" t="s">
        <v>144</v>
      </c>
      <c r="C94" s="665" t="s">
        <v>418</v>
      </c>
      <c r="D94" s="648">
        <v>736.61662140158683</v>
      </c>
    </row>
    <row r="95" spans="1:4" ht="16.5" thickTop="1" thickBot="1">
      <c r="A95" s="664" t="s">
        <v>419</v>
      </c>
      <c r="B95" s="664" t="s">
        <v>377</v>
      </c>
      <c r="C95" s="665" t="s">
        <v>420</v>
      </c>
      <c r="D95" s="648">
        <v>5866.1620363926659</v>
      </c>
    </row>
    <row r="96" spans="1:4" ht="16.5" thickTop="1" thickBot="1">
      <c r="A96" s="664" t="s">
        <v>436</v>
      </c>
      <c r="B96" s="664" t="s">
        <v>377</v>
      </c>
      <c r="C96" s="665" t="s">
        <v>437</v>
      </c>
      <c r="D96" s="648">
        <v>4076.1530552106178</v>
      </c>
    </row>
    <row r="97" spans="1:4" ht="16.5" thickTop="1" thickBot="1">
      <c r="A97" s="664" t="s">
        <v>434</v>
      </c>
      <c r="B97" s="664" t="s">
        <v>377</v>
      </c>
      <c r="C97" s="665" t="s">
        <v>435</v>
      </c>
      <c r="D97" s="648">
        <v>6087.8944331991997</v>
      </c>
    </row>
    <row r="98" spans="1:4" ht="16.5" thickTop="1" thickBot="1">
      <c r="A98" s="664" t="s">
        <v>421</v>
      </c>
      <c r="B98" s="664" t="s">
        <v>422</v>
      </c>
      <c r="C98" s="665" t="s">
        <v>423</v>
      </c>
      <c r="D98" s="648">
        <v>4007.2852757646583</v>
      </c>
    </row>
    <row r="99" spans="1:4" ht="16.5" thickTop="1" thickBot="1">
      <c r="A99" s="664" t="s">
        <v>835</v>
      </c>
      <c r="B99" s="664" t="s">
        <v>387</v>
      </c>
      <c r="C99" s="665" t="s">
        <v>2254</v>
      </c>
      <c r="D99" s="648">
        <v>282292.8628841833</v>
      </c>
    </row>
    <row r="100" spans="1:4" ht="16.5" thickTop="1" thickBot="1">
      <c r="A100" s="664" t="s">
        <v>836</v>
      </c>
      <c r="B100" s="664" t="s">
        <v>387</v>
      </c>
      <c r="C100" s="665" t="s">
        <v>2255</v>
      </c>
      <c r="D100" s="648">
        <v>313987.11030566308</v>
      </c>
    </row>
    <row r="101" spans="1:4" ht="16.5" thickTop="1" thickBot="1">
      <c r="A101" s="664" t="s">
        <v>837</v>
      </c>
      <c r="B101" s="664" t="s">
        <v>387</v>
      </c>
      <c r="C101" s="665" t="s">
        <v>2256</v>
      </c>
      <c r="D101" s="648">
        <v>423352.8866779214</v>
      </c>
    </row>
    <row r="102" spans="1:4" ht="16.5" thickTop="1" thickBot="1">
      <c r="A102" s="664" t="s">
        <v>838</v>
      </c>
      <c r="B102" s="664" t="s">
        <v>387</v>
      </c>
      <c r="C102" s="665" t="s">
        <v>2257</v>
      </c>
      <c r="D102" s="648">
        <v>365665.1646894507</v>
      </c>
    </row>
    <row r="103" spans="1:4" ht="16.5" thickTop="1" thickBot="1">
      <c r="A103" s="664" t="s">
        <v>839</v>
      </c>
      <c r="B103" s="664" t="s">
        <v>387</v>
      </c>
      <c r="C103" s="665" t="s">
        <v>2258</v>
      </c>
      <c r="D103" s="648">
        <v>372174.48361204792</v>
      </c>
    </row>
    <row r="104" spans="1:4" ht="16.5" thickTop="1" thickBot="1">
      <c r="A104" s="664" t="s">
        <v>833</v>
      </c>
      <c r="B104" s="664" t="s">
        <v>387</v>
      </c>
      <c r="C104" s="665" t="s">
        <v>2006</v>
      </c>
      <c r="D104" s="648">
        <v>411834.27242210263</v>
      </c>
    </row>
    <row r="105" spans="1:4" ht="16.5" thickTop="1" thickBot="1">
      <c r="A105" s="664" t="s">
        <v>832</v>
      </c>
      <c r="B105" s="664" t="s">
        <v>387</v>
      </c>
      <c r="C105" s="665" t="s">
        <v>2007</v>
      </c>
      <c r="D105" s="648">
        <v>450755.5386433237</v>
      </c>
    </row>
    <row r="106" spans="1:4" ht="16.5" thickTop="1" thickBot="1">
      <c r="A106" s="664" t="s">
        <v>1661</v>
      </c>
      <c r="B106" s="664" t="s">
        <v>387</v>
      </c>
      <c r="C106" s="665" t="s">
        <v>2005</v>
      </c>
      <c r="D106" s="648">
        <v>492816.21661985014</v>
      </c>
    </row>
    <row r="107" spans="1:4" ht="16.5" thickTop="1" thickBot="1">
      <c r="A107" s="664" t="s">
        <v>829</v>
      </c>
      <c r="B107" s="664" t="s">
        <v>387</v>
      </c>
      <c r="C107" s="665" t="s">
        <v>2005</v>
      </c>
      <c r="D107" s="648">
        <v>487634.58147124079</v>
      </c>
    </row>
    <row r="108" spans="1:4" ht="16.5" thickTop="1" thickBot="1">
      <c r="A108" s="664" t="s">
        <v>831</v>
      </c>
      <c r="B108" s="664" t="s">
        <v>387</v>
      </c>
      <c r="C108" s="665" t="s">
        <v>2008</v>
      </c>
      <c r="D108" s="648">
        <v>356620.59018321766</v>
      </c>
    </row>
    <row r="109" spans="1:4" ht="16.5" thickTop="1" thickBot="1">
      <c r="A109" s="664" t="s">
        <v>830</v>
      </c>
      <c r="B109" s="664" t="s">
        <v>387</v>
      </c>
      <c r="C109" s="665" t="s">
        <v>2009</v>
      </c>
      <c r="D109" s="648">
        <v>364987.97230900737</v>
      </c>
    </row>
    <row r="110" spans="1:4" ht="16.5" thickTop="1" thickBot="1">
      <c r="A110" s="664" t="s">
        <v>834</v>
      </c>
      <c r="B110" s="664" t="s">
        <v>387</v>
      </c>
      <c r="C110" s="665" t="s">
        <v>2010</v>
      </c>
      <c r="D110" s="648">
        <v>388493.87708555243</v>
      </c>
    </row>
    <row r="111" spans="1:4" ht="16.5" thickTop="1" thickBot="1">
      <c r="A111" s="664" t="s">
        <v>424</v>
      </c>
      <c r="B111" s="664" t="s">
        <v>144</v>
      </c>
      <c r="C111" s="665" t="s">
        <v>425</v>
      </c>
      <c r="D111" s="648">
        <v>1471.1029574055574</v>
      </c>
    </row>
    <row r="112" spans="1:4" ht="16.5" thickTop="1" thickBot="1">
      <c r="A112" s="664" t="s">
        <v>426</v>
      </c>
      <c r="B112" s="664" t="s">
        <v>233</v>
      </c>
      <c r="C112" s="665" t="s">
        <v>427</v>
      </c>
      <c r="D112" s="648">
        <v>806.45575060527358</v>
      </c>
    </row>
    <row r="113" spans="1:4" ht="16.5" thickTop="1" thickBot="1">
      <c r="A113" s="664" t="s">
        <v>428</v>
      </c>
      <c r="B113" s="664" t="s">
        <v>92</v>
      </c>
      <c r="C113" s="665" t="s">
        <v>427</v>
      </c>
      <c r="D113" s="648">
        <v>520.76054047706907</v>
      </c>
    </row>
    <row r="114" spans="1:4" ht="16.5" thickTop="1" thickBot="1">
      <c r="A114" s="664" t="s">
        <v>429</v>
      </c>
      <c r="B114" s="664" t="s">
        <v>144</v>
      </c>
      <c r="C114" s="665" t="s">
        <v>2259</v>
      </c>
      <c r="D114" s="648">
        <v>34628.911478217764</v>
      </c>
    </row>
    <row r="115" spans="1:4" ht="16.5" thickTop="1" thickBot="1">
      <c r="A115" s="664" t="s">
        <v>430</v>
      </c>
      <c r="B115" s="664" t="s">
        <v>92</v>
      </c>
      <c r="C115" s="665" t="s">
        <v>431</v>
      </c>
      <c r="D115" s="648">
        <v>31647.917276235261</v>
      </c>
    </row>
    <row r="116" spans="1:4" ht="16.5" thickTop="1" thickBot="1">
      <c r="A116" s="664" t="s">
        <v>438</v>
      </c>
      <c r="B116" s="664" t="s">
        <v>92</v>
      </c>
      <c r="C116" s="665" t="s">
        <v>1913</v>
      </c>
      <c r="D116" s="648">
        <v>423667.25818391476</v>
      </c>
    </row>
    <row r="117" spans="1:4" ht="16.5" thickTop="1" thickBot="1">
      <c r="A117" s="664" t="s">
        <v>440</v>
      </c>
      <c r="B117" s="664" t="s">
        <v>92</v>
      </c>
      <c r="C117" s="665" t="s">
        <v>441</v>
      </c>
      <c r="D117" s="648">
        <v>27164.521553319224</v>
      </c>
    </row>
    <row r="118" spans="1:4" ht="16.5" thickTop="1" thickBot="1">
      <c r="A118" s="664" t="s">
        <v>439</v>
      </c>
      <c r="B118" s="664" t="s">
        <v>92</v>
      </c>
      <c r="C118" s="665" t="s">
        <v>2260</v>
      </c>
      <c r="D118" s="648">
        <v>25541.211268034833</v>
      </c>
    </row>
    <row r="119" spans="1:4" ht="16.5" thickTop="1" thickBot="1">
      <c r="A119" s="664" t="s">
        <v>443</v>
      </c>
      <c r="B119" s="664" t="s">
        <v>387</v>
      </c>
      <c r="C119" s="665" t="s">
        <v>2261</v>
      </c>
      <c r="D119" s="648">
        <v>3393.9531352290724</v>
      </c>
    </row>
    <row r="120" spans="1:4" ht="16.5" thickTop="1" thickBot="1">
      <c r="A120" s="664" t="s">
        <v>442</v>
      </c>
      <c r="B120" s="664" t="s">
        <v>387</v>
      </c>
      <c r="C120" s="665" t="s">
        <v>2262</v>
      </c>
      <c r="D120" s="648">
        <v>3231.2853073192805</v>
      </c>
    </row>
    <row r="121" spans="1:4" ht="16.5" thickTop="1" thickBot="1">
      <c r="A121" s="664" t="s">
        <v>840</v>
      </c>
      <c r="B121" s="664" t="s">
        <v>606</v>
      </c>
      <c r="C121" s="665" t="s">
        <v>2263</v>
      </c>
      <c r="D121" s="648">
        <v>20988.597805517358</v>
      </c>
    </row>
    <row r="122" spans="1:4" ht="16.5" thickTop="1" thickBot="1">
      <c r="A122" s="664" t="s">
        <v>841</v>
      </c>
      <c r="B122" s="664" t="s">
        <v>606</v>
      </c>
      <c r="C122" s="665" t="s">
        <v>1946</v>
      </c>
      <c r="D122" s="648">
        <v>23336.741835982259</v>
      </c>
    </row>
    <row r="123" spans="1:4" ht="16.5" thickTop="1" thickBot="1">
      <c r="A123" s="664" t="s">
        <v>444</v>
      </c>
      <c r="B123" s="664" t="s">
        <v>387</v>
      </c>
      <c r="C123" s="665" t="s">
        <v>1914</v>
      </c>
      <c r="D123" s="648">
        <v>2288.8995709680321</v>
      </c>
    </row>
    <row r="124" spans="1:4" ht="16.5" thickTop="1" thickBot="1">
      <c r="A124" s="664" t="s">
        <v>445</v>
      </c>
      <c r="B124" s="664" t="s">
        <v>144</v>
      </c>
      <c r="C124" s="665" t="s">
        <v>446</v>
      </c>
      <c r="D124" s="648">
        <v>16375.194836470997</v>
      </c>
    </row>
    <row r="125" spans="1:4" ht="16.5" thickTop="1" thickBot="1">
      <c r="A125" s="664" t="s">
        <v>865</v>
      </c>
      <c r="B125" s="664" t="s">
        <v>422</v>
      </c>
      <c r="C125" s="665" t="s">
        <v>1947</v>
      </c>
      <c r="D125" s="648">
        <v>2036.0474694328402</v>
      </c>
    </row>
    <row r="126" spans="1:4" ht="16.5" thickTop="1" thickBot="1">
      <c r="A126" s="664" t="s">
        <v>866</v>
      </c>
      <c r="B126" s="664" t="s">
        <v>422</v>
      </c>
      <c r="C126" s="665" t="s">
        <v>1948</v>
      </c>
      <c r="D126" s="648">
        <v>1756.8279113476917</v>
      </c>
    </row>
    <row r="127" spans="1:4" ht="16.5" thickTop="1" thickBot="1">
      <c r="A127" s="664" t="s">
        <v>864</v>
      </c>
      <c r="B127" s="664" t="s">
        <v>422</v>
      </c>
      <c r="C127" s="665" t="s">
        <v>2264</v>
      </c>
      <c r="D127" s="648">
        <v>1707.8194607338908</v>
      </c>
    </row>
    <row r="128" spans="1:4" ht="16.5" thickTop="1" thickBot="1">
      <c r="A128" s="664" t="s">
        <v>846</v>
      </c>
      <c r="B128" s="664" t="s">
        <v>422</v>
      </c>
      <c r="C128" s="665" t="s">
        <v>847</v>
      </c>
      <c r="D128" s="648">
        <v>1951.7427242730166</v>
      </c>
    </row>
    <row r="129" spans="1:4" ht="16.5" thickTop="1" thickBot="1">
      <c r="A129" s="664" t="s">
        <v>848</v>
      </c>
      <c r="B129" s="664" t="s">
        <v>422</v>
      </c>
      <c r="C129" s="665" t="s">
        <v>849</v>
      </c>
      <c r="D129" s="648">
        <v>1950.7929927229995</v>
      </c>
    </row>
    <row r="130" spans="1:4" ht="16.5" thickTop="1" thickBot="1">
      <c r="A130" s="664" t="s">
        <v>850</v>
      </c>
      <c r="B130" s="664" t="s">
        <v>422</v>
      </c>
      <c r="C130" s="665" t="s">
        <v>851</v>
      </c>
      <c r="D130" s="648">
        <v>1949.2752759318521</v>
      </c>
    </row>
    <row r="131" spans="1:4" ht="16.5" thickTop="1" thickBot="1">
      <c r="A131" s="664" t="s">
        <v>852</v>
      </c>
      <c r="B131" s="664" t="s">
        <v>422</v>
      </c>
      <c r="C131" s="665" t="s">
        <v>853</v>
      </c>
      <c r="D131" s="648">
        <v>2396.6887141655366</v>
      </c>
    </row>
    <row r="132" spans="1:4" ht="16.5" thickTop="1" thickBot="1">
      <c r="A132" s="664" t="s">
        <v>854</v>
      </c>
      <c r="B132" s="664" t="s">
        <v>422</v>
      </c>
      <c r="C132" s="665" t="s">
        <v>855</v>
      </c>
      <c r="D132" s="648">
        <v>1966.4636342176443</v>
      </c>
    </row>
    <row r="133" spans="1:4" ht="16.5" thickTop="1" thickBot="1">
      <c r="A133" s="664" t="s">
        <v>858</v>
      </c>
      <c r="B133" s="664" t="s">
        <v>422</v>
      </c>
      <c r="C133" s="665" t="s">
        <v>859</v>
      </c>
      <c r="D133" s="648">
        <v>1963.4728091706595</v>
      </c>
    </row>
    <row r="134" spans="1:4" ht="16.5" thickTop="1" thickBot="1">
      <c r="A134" s="664" t="s">
        <v>856</v>
      </c>
      <c r="B134" s="664" t="s">
        <v>422</v>
      </c>
      <c r="C134" s="665" t="s">
        <v>857</v>
      </c>
      <c r="D134" s="648">
        <v>2093.4091175426893</v>
      </c>
    </row>
    <row r="135" spans="1:4" ht="16.5" thickTop="1" thickBot="1">
      <c r="A135" s="664" t="s">
        <v>860</v>
      </c>
      <c r="B135" s="664" t="s">
        <v>422</v>
      </c>
      <c r="C135" s="665" t="s">
        <v>861</v>
      </c>
      <c r="D135" s="648">
        <v>2039.0672739522367</v>
      </c>
    </row>
    <row r="136" spans="1:4" ht="16.5" thickTop="1" thickBot="1">
      <c r="A136" s="664" t="s">
        <v>862</v>
      </c>
      <c r="B136" s="664" t="s">
        <v>422</v>
      </c>
      <c r="C136" s="665" t="s">
        <v>863</v>
      </c>
      <c r="D136" s="648">
        <v>2171.6733700560339</v>
      </c>
    </row>
    <row r="137" spans="1:4" ht="16.5" thickTop="1" thickBot="1">
      <c r="A137" s="664" t="s">
        <v>845</v>
      </c>
      <c r="B137" s="664" t="s">
        <v>377</v>
      </c>
      <c r="C137" s="665" t="s">
        <v>2265</v>
      </c>
      <c r="D137" s="648">
        <v>5518.1929309051529</v>
      </c>
    </row>
    <row r="138" spans="1:4" ht="31.5" thickTop="1" thickBot="1">
      <c r="A138" s="664" t="s">
        <v>842</v>
      </c>
      <c r="B138" s="664" t="s">
        <v>843</v>
      </c>
      <c r="C138" s="665" t="s">
        <v>844</v>
      </c>
      <c r="D138" s="648">
        <v>2.2609262915165993E-2</v>
      </c>
    </row>
    <row r="139" spans="1:4" ht="16.5" thickTop="1" thickBot="1">
      <c r="A139" s="664" t="s">
        <v>447</v>
      </c>
      <c r="B139" s="664" t="s">
        <v>377</v>
      </c>
      <c r="C139" s="665" t="s">
        <v>448</v>
      </c>
      <c r="D139" s="648">
        <v>4991.6618259051766</v>
      </c>
    </row>
    <row r="140" spans="1:4" ht="16.5" thickTop="1" thickBot="1">
      <c r="A140" s="664" t="s">
        <v>449</v>
      </c>
      <c r="B140" s="664" t="s">
        <v>450</v>
      </c>
      <c r="C140" s="665" t="s">
        <v>2266</v>
      </c>
      <c r="D140" s="648">
        <v>585.04707396625236</v>
      </c>
    </row>
    <row r="141" spans="1:4" ht="16.5" thickTop="1" thickBot="1">
      <c r="A141" s="664" t="s">
        <v>451</v>
      </c>
      <c r="B141" s="664" t="s">
        <v>144</v>
      </c>
      <c r="C141" s="665" t="s">
        <v>2267</v>
      </c>
      <c r="D141" s="648">
        <v>6517.9578182140731</v>
      </c>
    </row>
    <row r="142" spans="1:4" ht="16.5" thickTop="1" thickBot="1">
      <c r="A142" s="664" t="s">
        <v>452</v>
      </c>
      <c r="B142" s="664" t="s">
        <v>92</v>
      </c>
      <c r="C142" s="665" t="s">
        <v>2268</v>
      </c>
      <c r="D142" s="648">
        <v>2227.941516183078</v>
      </c>
    </row>
    <row r="143" spans="1:4" ht="16.5" thickTop="1" thickBot="1">
      <c r="A143" s="664" t="s">
        <v>453</v>
      </c>
      <c r="B143" s="664" t="s">
        <v>454</v>
      </c>
      <c r="C143" s="665" t="s">
        <v>455</v>
      </c>
      <c r="D143" s="648">
        <v>7368.6425658498683</v>
      </c>
    </row>
    <row r="144" spans="1:4" ht="16.5" thickTop="1" thickBot="1">
      <c r="A144" s="664" t="s">
        <v>456</v>
      </c>
      <c r="B144" s="664" t="s">
        <v>422</v>
      </c>
      <c r="C144" s="665" t="s">
        <v>457</v>
      </c>
      <c r="D144" s="648">
        <v>18695.095442580099</v>
      </c>
    </row>
    <row r="145" spans="1:4" ht="16.5" thickTop="1" thickBot="1">
      <c r="A145" s="664" t="s">
        <v>873</v>
      </c>
      <c r="B145" s="664" t="s">
        <v>233</v>
      </c>
      <c r="C145" s="665" t="s">
        <v>875</v>
      </c>
      <c r="D145" s="648">
        <v>11377.86613671532</v>
      </c>
    </row>
    <row r="146" spans="1:4" ht="31.5" thickTop="1" thickBot="1">
      <c r="A146" s="664" t="s">
        <v>867</v>
      </c>
      <c r="B146" s="664" t="s">
        <v>233</v>
      </c>
      <c r="C146" s="665" t="s">
        <v>2269</v>
      </c>
      <c r="D146" s="648">
        <v>4950.9975658707963</v>
      </c>
    </row>
    <row r="147" spans="1:4" ht="16.5" thickTop="1" thickBot="1">
      <c r="A147" s="664" t="s">
        <v>868</v>
      </c>
      <c r="B147" s="664" t="s">
        <v>233</v>
      </c>
      <c r="C147" s="665" t="s">
        <v>2270</v>
      </c>
      <c r="D147" s="648">
        <v>16351.554719915623</v>
      </c>
    </row>
    <row r="148" spans="1:4" ht="16.5" thickTop="1" thickBot="1">
      <c r="A148" s="664" t="s">
        <v>1691</v>
      </c>
      <c r="B148" s="664" t="s">
        <v>233</v>
      </c>
      <c r="C148" s="665" t="s">
        <v>1949</v>
      </c>
      <c r="D148" s="648">
        <v>9505.5837186673525</v>
      </c>
    </row>
    <row r="149" spans="1:4" ht="16.5" thickTop="1" thickBot="1">
      <c r="A149" s="664" t="s">
        <v>869</v>
      </c>
      <c r="B149" s="664" t="s">
        <v>144</v>
      </c>
      <c r="C149" s="665" t="s">
        <v>2271</v>
      </c>
      <c r="D149" s="648">
        <v>28101.533318720198</v>
      </c>
    </row>
    <row r="150" spans="1:4" ht="16.5" thickTop="1" thickBot="1">
      <c r="A150" s="664" t="s">
        <v>870</v>
      </c>
      <c r="B150" s="664" t="s">
        <v>233</v>
      </c>
      <c r="C150" s="665" t="s">
        <v>871</v>
      </c>
      <c r="D150" s="648">
        <v>6032.4700544403149</v>
      </c>
    </row>
    <row r="151" spans="1:4" ht="16.5" thickTop="1" thickBot="1">
      <c r="A151" s="664" t="s">
        <v>872</v>
      </c>
      <c r="B151" s="664" t="s">
        <v>450</v>
      </c>
      <c r="C151" s="665" t="s">
        <v>2272</v>
      </c>
      <c r="D151" s="648">
        <v>127398.7273394745</v>
      </c>
    </row>
    <row r="152" spans="1:4" ht="16.5" thickTop="1" thickBot="1">
      <c r="A152" s="664" t="s">
        <v>458</v>
      </c>
      <c r="B152" s="664" t="s">
        <v>92</v>
      </c>
      <c r="C152" s="665" t="s">
        <v>459</v>
      </c>
      <c r="D152" s="648">
        <v>1374.2535362514907</v>
      </c>
    </row>
    <row r="153" spans="1:4" ht="16.5" thickTop="1" thickBot="1">
      <c r="A153" s="664" t="s">
        <v>460</v>
      </c>
      <c r="B153" s="664" t="s">
        <v>377</v>
      </c>
      <c r="C153" s="665" t="s">
        <v>461</v>
      </c>
      <c r="D153" s="648">
        <v>23854.785536283023</v>
      </c>
    </row>
    <row r="154" spans="1:4" ht="16.5" thickTop="1" thickBot="1">
      <c r="A154" s="664" t="s">
        <v>462</v>
      </c>
      <c r="B154" s="664" t="s">
        <v>377</v>
      </c>
      <c r="C154" s="665" t="s">
        <v>463</v>
      </c>
      <c r="D154" s="648">
        <v>3860.783981241389</v>
      </c>
    </row>
    <row r="155" spans="1:4" ht="16.5" thickTop="1" thickBot="1">
      <c r="A155" s="664" t="s">
        <v>909</v>
      </c>
      <c r="B155" s="664" t="s">
        <v>144</v>
      </c>
      <c r="C155" s="665" t="s">
        <v>2273</v>
      </c>
      <c r="D155" s="648">
        <v>70093.021898188847</v>
      </c>
    </row>
    <row r="156" spans="1:4" ht="16.5" thickTop="1" thickBot="1">
      <c r="A156" s="664" t="s">
        <v>910</v>
      </c>
      <c r="B156" s="664" t="s">
        <v>144</v>
      </c>
      <c r="C156" s="665" t="s">
        <v>2274</v>
      </c>
      <c r="D156" s="648">
        <v>13558.50372377034</v>
      </c>
    </row>
    <row r="157" spans="1:4" ht="16.5" thickTop="1" thickBot="1">
      <c r="A157" s="664" t="s">
        <v>911</v>
      </c>
      <c r="B157" s="664" t="s">
        <v>144</v>
      </c>
      <c r="C157" s="665" t="s">
        <v>2275</v>
      </c>
      <c r="D157" s="648">
        <v>25050.342007617153</v>
      </c>
    </row>
    <row r="158" spans="1:4" ht="16.5" thickTop="1" thickBot="1">
      <c r="A158" s="664" t="s">
        <v>912</v>
      </c>
      <c r="B158" s="664" t="s">
        <v>144</v>
      </c>
      <c r="C158" s="665" t="s">
        <v>2276</v>
      </c>
      <c r="D158" s="648">
        <v>45807.02202548724</v>
      </c>
    </row>
    <row r="159" spans="1:4" ht="16.5" thickTop="1" thickBot="1">
      <c r="A159" s="664" t="s">
        <v>466</v>
      </c>
      <c r="B159" s="664" t="s">
        <v>233</v>
      </c>
      <c r="C159" s="665" t="s">
        <v>467</v>
      </c>
      <c r="D159" s="648">
        <v>6156.4904118526756</v>
      </c>
    </row>
    <row r="160" spans="1:4" ht="16.5" thickTop="1" thickBot="1">
      <c r="A160" s="664" t="s">
        <v>902</v>
      </c>
      <c r="B160" s="664" t="s">
        <v>233</v>
      </c>
      <c r="C160" s="665" t="s">
        <v>467</v>
      </c>
      <c r="D160" s="648">
        <v>5713.9216652741407</v>
      </c>
    </row>
    <row r="161" spans="1:4" ht="16.5" thickTop="1" thickBot="1">
      <c r="A161" s="664" t="s">
        <v>468</v>
      </c>
      <c r="B161" s="664" t="s">
        <v>233</v>
      </c>
      <c r="C161" s="665" t="s">
        <v>469</v>
      </c>
      <c r="D161" s="648">
        <v>7723.2438380532221</v>
      </c>
    </row>
    <row r="162" spans="1:4" ht="16.5" thickTop="1" thickBot="1">
      <c r="A162" s="664" t="s">
        <v>903</v>
      </c>
      <c r="B162" s="664" t="s">
        <v>233</v>
      </c>
      <c r="C162" s="665" t="s">
        <v>469</v>
      </c>
      <c r="D162" s="648">
        <v>7234.783740951957</v>
      </c>
    </row>
    <row r="163" spans="1:4" ht="16.5" thickTop="1" thickBot="1">
      <c r="A163" s="664" t="s">
        <v>894</v>
      </c>
      <c r="B163" s="664" t="s">
        <v>233</v>
      </c>
      <c r="C163" s="665" t="s">
        <v>895</v>
      </c>
      <c r="D163" s="648">
        <v>6878.0068020112758</v>
      </c>
    </row>
    <row r="164" spans="1:4" ht="16.5" thickTop="1" thickBot="1">
      <c r="A164" s="664" t="s">
        <v>900</v>
      </c>
      <c r="B164" s="664" t="s">
        <v>233</v>
      </c>
      <c r="C164" s="665" t="s">
        <v>895</v>
      </c>
      <c r="D164" s="648">
        <v>6697.2619030260703</v>
      </c>
    </row>
    <row r="165" spans="1:4" ht="16.5" thickTop="1" thickBot="1">
      <c r="A165" s="664" t="s">
        <v>907</v>
      </c>
      <c r="B165" s="664" t="s">
        <v>874</v>
      </c>
      <c r="C165" s="665" t="s">
        <v>908</v>
      </c>
      <c r="D165" s="648">
        <v>9364.9616396898091</v>
      </c>
    </row>
    <row r="166" spans="1:4" ht="16.5" thickTop="1" thickBot="1">
      <c r="A166" s="664" t="s">
        <v>905</v>
      </c>
      <c r="B166" s="664" t="s">
        <v>233</v>
      </c>
      <c r="C166" s="665" t="s">
        <v>906</v>
      </c>
      <c r="D166" s="648">
        <v>6185.8063487149639</v>
      </c>
    </row>
    <row r="167" spans="1:4" ht="16.5" thickTop="1" thickBot="1">
      <c r="A167" s="664" t="s">
        <v>470</v>
      </c>
      <c r="B167" s="664" t="s">
        <v>233</v>
      </c>
      <c r="C167" s="665" t="s">
        <v>471</v>
      </c>
      <c r="D167" s="648">
        <v>6826.301657867064</v>
      </c>
    </row>
    <row r="168" spans="1:4" ht="16.5" thickTop="1" thickBot="1">
      <c r="A168" s="664" t="s">
        <v>904</v>
      </c>
      <c r="B168" s="664" t="s">
        <v>233</v>
      </c>
      <c r="C168" s="665" t="s">
        <v>471</v>
      </c>
      <c r="D168" s="648">
        <v>6966.8611889887006</v>
      </c>
    </row>
    <row r="169" spans="1:4" ht="16.5" thickTop="1" thickBot="1">
      <c r="A169" s="664" t="s">
        <v>464</v>
      </c>
      <c r="B169" s="664" t="s">
        <v>233</v>
      </c>
      <c r="C169" s="665" t="s">
        <v>465</v>
      </c>
      <c r="D169" s="648">
        <v>9201.6886243528243</v>
      </c>
    </row>
    <row r="170" spans="1:4" ht="16.5" thickTop="1" thickBot="1">
      <c r="A170" s="664" t="s">
        <v>901</v>
      </c>
      <c r="B170" s="664" t="s">
        <v>233</v>
      </c>
      <c r="C170" s="665" t="s">
        <v>465</v>
      </c>
      <c r="D170" s="648">
        <v>8668.5045451058631</v>
      </c>
    </row>
    <row r="171" spans="1:4" ht="16.5" thickTop="1" thickBot="1">
      <c r="A171" s="664" t="s">
        <v>877</v>
      </c>
      <c r="B171" s="664" t="s">
        <v>233</v>
      </c>
      <c r="C171" s="665" t="s">
        <v>878</v>
      </c>
      <c r="D171" s="648">
        <v>7670.4454708474168</v>
      </c>
    </row>
    <row r="172" spans="1:4" ht="16.5" thickTop="1" thickBot="1">
      <c r="A172" s="664" t="s">
        <v>890</v>
      </c>
      <c r="B172" s="664" t="s">
        <v>874</v>
      </c>
      <c r="C172" s="665" t="s">
        <v>891</v>
      </c>
      <c r="D172" s="648">
        <v>12995.164450639584</v>
      </c>
    </row>
    <row r="173" spans="1:4" ht="16.5" thickTop="1" thickBot="1">
      <c r="A173" s="664" t="s">
        <v>892</v>
      </c>
      <c r="B173" s="664" t="s">
        <v>874</v>
      </c>
      <c r="C173" s="665" t="s">
        <v>893</v>
      </c>
      <c r="D173" s="648">
        <v>4119.4525220038086</v>
      </c>
    </row>
    <row r="174" spans="1:4" ht="16.5" thickTop="1" thickBot="1">
      <c r="A174" s="664" t="s">
        <v>879</v>
      </c>
      <c r="B174" s="664" t="s">
        <v>233</v>
      </c>
      <c r="C174" s="665" t="s">
        <v>880</v>
      </c>
      <c r="D174" s="648">
        <v>5355.1136505930244</v>
      </c>
    </row>
    <row r="175" spans="1:4" ht="16.5" thickTop="1" thickBot="1">
      <c r="A175" s="664" t="s">
        <v>881</v>
      </c>
      <c r="B175" s="664" t="s">
        <v>233</v>
      </c>
      <c r="C175" s="665" t="s">
        <v>882</v>
      </c>
      <c r="D175" s="648">
        <v>5181.7458372329484</v>
      </c>
    </row>
    <row r="176" spans="1:4" ht="31.5" thickTop="1" thickBot="1">
      <c r="A176" s="664" t="s">
        <v>887</v>
      </c>
      <c r="B176" s="664" t="s">
        <v>233</v>
      </c>
      <c r="C176" s="665" t="s">
        <v>1952</v>
      </c>
      <c r="D176" s="648">
        <v>6517.9578182140731</v>
      </c>
    </row>
    <row r="177" spans="1:4" ht="31.5" thickTop="1" thickBot="1">
      <c r="A177" s="664" t="s">
        <v>883</v>
      </c>
      <c r="B177" s="664" t="s">
        <v>233</v>
      </c>
      <c r="C177" s="665" t="s">
        <v>1951</v>
      </c>
      <c r="D177" s="648">
        <v>6974.8240204253398</v>
      </c>
    </row>
    <row r="178" spans="1:4" ht="16.5" thickTop="1" thickBot="1">
      <c r="A178" s="664" t="s">
        <v>884</v>
      </c>
      <c r="B178" s="664" t="s">
        <v>233</v>
      </c>
      <c r="C178" s="665" t="s">
        <v>2277</v>
      </c>
      <c r="D178" s="648">
        <v>7560.8310691283241</v>
      </c>
    </row>
    <row r="179" spans="1:4" ht="31.5" thickTop="1" thickBot="1">
      <c r="A179" s="664" t="s">
        <v>889</v>
      </c>
      <c r="B179" s="664" t="s">
        <v>233</v>
      </c>
      <c r="C179" s="665" t="s">
        <v>1953</v>
      </c>
      <c r="D179" s="648">
        <v>5811.0239223454382</v>
      </c>
    </row>
    <row r="180" spans="1:4" ht="31.5" thickTop="1" thickBot="1">
      <c r="A180" s="664" t="s">
        <v>876</v>
      </c>
      <c r="B180" s="664" t="s">
        <v>233</v>
      </c>
      <c r="C180" s="665" t="s">
        <v>1950</v>
      </c>
      <c r="D180" s="648">
        <v>8473.3451636782956</v>
      </c>
    </row>
    <row r="181" spans="1:4" ht="16.5" thickTop="1" thickBot="1">
      <c r="A181" s="664" t="s">
        <v>885</v>
      </c>
      <c r="B181" s="664" t="s">
        <v>233</v>
      </c>
      <c r="C181" s="665" t="s">
        <v>886</v>
      </c>
      <c r="D181" s="648">
        <v>5834.6980883765646</v>
      </c>
    </row>
    <row r="182" spans="1:4" ht="16.5" thickTop="1" thickBot="1">
      <c r="A182" s="664" t="s">
        <v>888</v>
      </c>
      <c r="B182" s="664" t="s">
        <v>233</v>
      </c>
      <c r="C182" s="665" t="s">
        <v>886</v>
      </c>
      <c r="D182" s="648">
        <v>5888.6507356677257</v>
      </c>
    </row>
    <row r="183" spans="1:4" ht="16.5" thickTop="1" thickBot="1">
      <c r="A183" s="664" t="s">
        <v>472</v>
      </c>
      <c r="B183" s="664" t="s">
        <v>377</v>
      </c>
      <c r="C183" s="665" t="s">
        <v>473</v>
      </c>
      <c r="D183" s="648">
        <v>5866.1620363926659</v>
      </c>
    </row>
    <row r="184" spans="1:4" ht="16.5" thickTop="1" thickBot="1">
      <c r="A184" s="664" t="s">
        <v>476</v>
      </c>
      <c r="B184" s="664" t="s">
        <v>92</v>
      </c>
      <c r="C184" s="665" t="s">
        <v>477</v>
      </c>
      <c r="D184" s="648">
        <v>4647.6021636454734</v>
      </c>
    </row>
    <row r="185" spans="1:4" ht="16.5" thickTop="1" thickBot="1">
      <c r="A185" s="664" t="s">
        <v>474</v>
      </c>
      <c r="B185" s="664" t="s">
        <v>387</v>
      </c>
      <c r="C185" s="665" t="s">
        <v>475</v>
      </c>
      <c r="D185" s="648">
        <v>44284.953657204089</v>
      </c>
    </row>
    <row r="186" spans="1:4" ht="16.5" thickTop="1" thickBot="1">
      <c r="A186" s="664" t="s">
        <v>478</v>
      </c>
      <c r="B186" s="664" t="s">
        <v>144</v>
      </c>
      <c r="C186" s="665" t="s">
        <v>1915</v>
      </c>
      <c r="D186" s="648">
        <v>1509.6047800690317</v>
      </c>
    </row>
    <row r="187" spans="1:4" ht="16.5" thickTop="1" thickBot="1">
      <c r="A187" s="664" t="s">
        <v>1455</v>
      </c>
      <c r="B187" s="664" t="s">
        <v>377</v>
      </c>
      <c r="C187" s="665" t="s">
        <v>1454</v>
      </c>
      <c r="D187" s="648">
        <v>7636.8343687862653</v>
      </c>
    </row>
    <row r="188" spans="1:4" ht="16.5" thickTop="1" thickBot="1">
      <c r="A188" s="664" t="s">
        <v>1709</v>
      </c>
      <c r="B188" s="664" t="s">
        <v>377</v>
      </c>
      <c r="C188" s="665" t="s">
        <v>1708</v>
      </c>
      <c r="D188" s="648">
        <v>7640.9546114708965</v>
      </c>
    </row>
    <row r="189" spans="1:4" ht="16.5" thickTop="1" thickBot="1">
      <c r="A189" s="664" t="s">
        <v>479</v>
      </c>
      <c r="B189" s="664" t="s">
        <v>377</v>
      </c>
      <c r="C189" s="665" t="s">
        <v>480</v>
      </c>
      <c r="D189" s="648">
        <v>33722.281209902176</v>
      </c>
    </row>
    <row r="190" spans="1:4" ht="16.5" thickTop="1" thickBot="1">
      <c r="A190" s="664" t="s">
        <v>1666</v>
      </c>
      <c r="B190" s="664" t="s">
        <v>144</v>
      </c>
      <c r="C190" s="665" t="s">
        <v>1665</v>
      </c>
      <c r="D190" s="648">
        <v>556260.61192722106</v>
      </c>
    </row>
    <row r="191" spans="1:4" ht="16.5" thickTop="1" thickBot="1">
      <c r="A191" s="664" t="s">
        <v>488</v>
      </c>
      <c r="B191" s="664" t="s">
        <v>92</v>
      </c>
      <c r="C191" s="665" t="s">
        <v>489</v>
      </c>
      <c r="D191" s="648">
        <v>537019.39075777517</v>
      </c>
    </row>
    <row r="192" spans="1:4" ht="16.5" thickTop="1" thickBot="1">
      <c r="A192" s="664" t="s">
        <v>490</v>
      </c>
      <c r="B192" s="664" t="s">
        <v>92</v>
      </c>
      <c r="C192" s="665" t="s">
        <v>491</v>
      </c>
      <c r="D192" s="648">
        <v>285044.54739003704</v>
      </c>
    </row>
    <row r="193" spans="1:4" ht="16.5" thickTop="1" thickBot="1">
      <c r="A193" s="664" t="s">
        <v>481</v>
      </c>
      <c r="B193" s="664" t="s">
        <v>233</v>
      </c>
      <c r="C193" s="665" t="s">
        <v>482</v>
      </c>
      <c r="D193" s="648">
        <v>1762.4343271509406</v>
      </c>
    </row>
    <row r="194" spans="1:4" ht="16.5" thickTop="1" thickBot="1">
      <c r="A194" s="664" t="s">
        <v>492</v>
      </c>
      <c r="B194" s="664" t="s">
        <v>92</v>
      </c>
      <c r="C194" s="665" t="s">
        <v>493</v>
      </c>
      <c r="D194" s="648">
        <v>798.4003477393951</v>
      </c>
    </row>
    <row r="195" spans="1:4" ht="16.5" thickTop="1" thickBot="1">
      <c r="A195" s="664" t="s">
        <v>483</v>
      </c>
      <c r="B195" s="664" t="s">
        <v>422</v>
      </c>
      <c r="C195" s="665" t="s">
        <v>2278</v>
      </c>
      <c r="D195" s="648">
        <v>817.31001185031857</v>
      </c>
    </row>
    <row r="196" spans="1:4" ht="16.5" thickTop="1" thickBot="1">
      <c r="A196" s="664" t="s">
        <v>484</v>
      </c>
      <c r="B196" s="664" t="s">
        <v>92</v>
      </c>
      <c r="C196" s="665" t="s">
        <v>485</v>
      </c>
      <c r="D196" s="648">
        <v>35075.33223282449</v>
      </c>
    </row>
    <row r="197" spans="1:4" ht="16.5" thickTop="1" thickBot="1">
      <c r="A197" s="664" t="s">
        <v>486</v>
      </c>
      <c r="B197" s="664" t="s">
        <v>144</v>
      </c>
      <c r="C197" s="665" t="s">
        <v>487</v>
      </c>
      <c r="D197" s="648">
        <v>1251.775245143099</v>
      </c>
    </row>
    <row r="198" spans="1:4" ht="16.5" thickTop="1" thickBot="1">
      <c r="A198" s="664" t="s">
        <v>494</v>
      </c>
      <c r="B198" s="664" t="s">
        <v>92</v>
      </c>
      <c r="C198" s="665" t="s">
        <v>495</v>
      </c>
      <c r="D198" s="648">
        <v>24116.443927392069</v>
      </c>
    </row>
    <row r="199" spans="1:4" ht="16.5" thickTop="1" thickBot="1">
      <c r="A199" s="664" t="s">
        <v>925</v>
      </c>
      <c r="B199" s="664" t="s">
        <v>92</v>
      </c>
      <c r="C199" s="665" t="s">
        <v>926</v>
      </c>
      <c r="D199" s="648">
        <v>97587.576951238007</v>
      </c>
    </row>
    <row r="200" spans="1:4" ht="31.5" thickTop="1" thickBot="1">
      <c r="A200" s="664" t="s">
        <v>929</v>
      </c>
      <c r="B200" s="664" t="s">
        <v>92</v>
      </c>
      <c r="C200" s="665" t="s">
        <v>930</v>
      </c>
      <c r="D200" s="648">
        <v>111039.96822803582</v>
      </c>
    </row>
    <row r="201" spans="1:4" ht="16.5" thickTop="1" thickBot="1">
      <c r="A201" s="664" t="s">
        <v>927</v>
      </c>
      <c r="B201" s="664" t="s">
        <v>92</v>
      </c>
      <c r="C201" s="665" t="s">
        <v>928</v>
      </c>
      <c r="D201" s="648">
        <v>109391.70402549939</v>
      </c>
    </row>
    <row r="202" spans="1:4" ht="16.5" thickTop="1" thickBot="1">
      <c r="A202" s="664" t="s">
        <v>931</v>
      </c>
      <c r="B202" s="664" t="s">
        <v>233</v>
      </c>
      <c r="C202" s="665" t="s">
        <v>932</v>
      </c>
      <c r="D202" s="648">
        <v>5455.0983348390964</v>
      </c>
    </row>
    <row r="203" spans="1:4" ht="16.5" thickTop="1" thickBot="1">
      <c r="A203" s="664" t="s">
        <v>920</v>
      </c>
      <c r="B203" s="664" t="s">
        <v>233</v>
      </c>
      <c r="C203" s="665" t="s">
        <v>2279</v>
      </c>
      <c r="D203" s="648">
        <v>21899.964106211824</v>
      </c>
    </row>
    <row r="204" spans="1:4" ht="16.5" thickTop="1" thickBot="1">
      <c r="A204" s="664" t="s">
        <v>923</v>
      </c>
      <c r="B204" s="664" t="s">
        <v>92</v>
      </c>
      <c r="C204" s="665" t="s">
        <v>924</v>
      </c>
      <c r="D204" s="648">
        <v>77578.836227413063</v>
      </c>
    </row>
    <row r="205" spans="1:4" ht="16.5" thickTop="1" thickBot="1">
      <c r="A205" s="664" t="s">
        <v>921</v>
      </c>
      <c r="B205" s="664" t="s">
        <v>92</v>
      </c>
      <c r="C205" s="665" t="s">
        <v>922</v>
      </c>
      <c r="D205" s="648">
        <v>70190.118522046789</v>
      </c>
    </row>
    <row r="206" spans="1:4" ht="16.5" thickTop="1" thickBot="1">
      <c r="A206" s="664" t="s">
        <v>496</v>
      </c>
      <c r="B206" s="664" t="s">
        <v>144</v>
      </c>
      <c r="C206" s="665" t="s">
        <v>1916</v>
      </c>
      <c r="D206" s="648">
        <v>82553.70079687328</v>
      </c>
    </row>
    <row r="207" spans="1:4" ht="16.5" thickTop="1" thickBot="1">
      <c r="A207" s="664" t="s">
        <v>505</v>
      </c>
      <c r="B207" s="664" t="s">
        <v>144</v>
      </c>
      <c r="C207" s="665" t="s">
        <v>506</v>
      </c>
      <c r="D207" s="648">
        <v>80523.95849884217</v>
      </c>
    </row>
    <row r="208" spans="1:4" ht="16.5" thickTop="1" thickBot="1">
      <c r="A208" s="664" t="s">
        <v>507</v>
      </c>
      <c r="B208" s="664" t="s">
        <v>144</v>
      </c>
      <c r="C208" s="665" t="s">
        <v>508</v>
      </c>
      <c r="D208" s="648">
        <v>7264.7180545197007</v>
      </c>
    </row>
    <row r="209" spans="1:4" ht="16.5" thickTop="1" thickBot="1">
      <c r="A209" s="664" t="s">
        <v>509</v>
      </c>
      <c r="B209" s="664" t="s">
        <v>233</v>
      </c>
      <c r="C209" s="665" t="s">
        <v>510</v>
      </c>
      <c r="D209" s="648">
        <v>9158.3762055719289</v>
      </c>
    </row>
    <row r="210" spans="1:4" ht="16.5" thickTop="1" thickBot="1">
      <c r="A210" s="664" t="s">
        <v>512</v>
      </c>
      <c r="B210" s="664" t="s">
        <v>233</v>
      </c>
      <c r="C210" s="665" t="s">
        <v>1918</v>
      </c>
      <c r="D210" s="648">
        <v>8065.603022298239</v>
      </c>
    </row>
    <row r="211" spans="1:4" ht="16.5" thickTop="1" thickBot="1">
      <c r="A211" s="664" t="s">
        <v>511</v>
      </c>
      <c r="B211" s="664" t="s">
        <v>233</v>
      </c>
      <c r="C211" s="665" t="s">
        <v>1917</v>
      </c>
      <c r="D211" s="648">
        <v>4173.0448102184073</v>
      </c>
    </row>
    <row r="212" spans="1:4" ht="16.5" thickTop="1" thickBot="1">
      <c r="A212" s="664" t="s">
        <v>519</v>
      </c>
      <c r="B212" s="664" t="s">
        <v>387</v>
      </c>
      <c r="C212" s="665" t="s">
        <v>520</v>
      </c>
      <c r="D212" s="648">
        <v>24116.443927392069</v>
      </c>
    </row>
    <row r="213" spans="1:4" ht="16.5" thickTop="1" thickBot="1">
      <c r="A213" s="664" t="s">
        <v>515</v>
      </c>
      <c r="B213" s="664" t="s">
        <v>387</v>
      </c>
      <c r="C213" s="665" t="s">
        <v>516</v>
      </c>
      <c r="D213" s="648">
        <v>32896.98585541371</v>
      </c>
    </row>
    <row r="214" spans="1:4" ht="16.5" thickTop="1" thickBot="1">
      <c r="A214" s="664" t="s">
        <v>513</v>
      </c>
      <c r="B214" s="664" t="s">
        <v>387</v>
      </c>
      <c r="C214" s="665" t="s">
        <v>514</v>
      </c>
      <c r="D214" s="648">
        <v>24116.443927392069</v>
      </c>
    </row>
    <row r="215" spans="1:4" ht="16.5" thickTop="1" thickBot="1">
      <c r="A215" s="664" t="s">
        <v>521</v>
      </c>
      <c r="B215" s="664" t="s">
        <v>387</v>
      </c>
      <c r="C215" s="665" t="s">
        <v>522</v>
      </c>
      <c r="D215" s="648">
        <v>36118.646864743569</v>
      </c>
    </row>
    <row r="216" spans="1:4" ht="16.5" thickTop="1" thickBot="1">
      <c r="A216" s="664" t="s">
        <v>525</v>
      </c>
      <c r="B216" s="664" t="s">
        <v>387</v>
      </c>
      <c r="C216" s="665" t="s">
        <v>526</v>
      </c>
      <c r="D216" s="648">
        <v>40938.288424796243</v>
      </c>
    </row>
    <row r="217" spans="1:4" ht="16.5" thickTop="1" thickBot="1">
      <c r="A217" s="664" t="s">
        <v>527</v>
      </c>
      <c r="B217" s="664" t="s">
        <v>387</v>
      </c>
      <c r="C217" s="665" t="s">
        <v>528</v>
      </c>
      <c r="D217" s="648">
        <v>38333.438024820498</v>
      </c>
    </row>
    <row r="218" spans="1:4" ht="16.5" thickTop="1" thickBot="1">
      <c r="A218" s="664" t="s">
        <v>529</v>
      </c>
      <c r="B218" s="664" t="s">
        <v>387</v>
      </c>
      <c r="C218" s="665" t="s">
        <v>530</v>
      </c>
      <c r="D218" s="648">
        <v>37288.861513495031</v>
      </c>
    </row>
    <row r="219" spans="1:4" ht="16.5" thickTop="1" thickBot="1">
      <c r="A219" s="664" t="s">
        <v>531</v>
      </c>
      <c r="B219" s="664" t="s">
        <v>387</v>
      </c>
      <c r="C219" s="665" t="s">
        <v>532</v>
      </c>
      <c r="D219" s="648">
        <v>32884.786373334035</v>
      </c>
    </row>
    <row r="220" spans="1:4" ht="16.5" thickTop="1" thickBot="1">
      <c r="A220" s="664" t="s">
        <v>523</v>
      </c>
      <c r="B220" s="664" t="s">
        <v>387</v>
      </c>
      <c r="C220" s="665" t="s">
        <v>524</v>
      </c>
      <c r="D220" s="648">
        <v>6959.0566261867116</v>
      </c>
    </row>
    <row r="221" spans="1:4" ht="16.5" thickTop="1" thickBot="1">
      <c r="A221" s="664" t="s">
        <v>533</v>
      </c>
      <c r="B221" s="664" t="s">
        <v>387</v>
      </c>
      <c r="C221" s="665" t="s">
        <v>534</v>
      </c>
      <c r="D221" s="648">
        <v>24116.443927392069</v>
      </c>
    </row>
    <row r="222" spans="1:4" ht="16.5" thickTop="1" thickBot="1">
      <c r="A222" s="664" t="s">
        <v>540</v>
      </c>
      <c r="B222" s="664" t="s">
        <v>387</v>
      </c>
      <c r="C222" s="665" t="s">
        <v>541</v>
      </c>
      <c r="D222" s="648">
        <v>16372.453202899549</v>
      </c>
    </row>
    <row r="223" spans="1:4" ht="16.5" thickTop="1" thickBot="1">
      <c r="A223" s="664" t="s">
        <v>551</v>
      </c>
      <c r="B223" s="664" t="s">
        <v>387</v>
      </c>
      <c r="C223" s="665" t="s">
        <v>1856</v>
      </c>
      <c r="D223" s="648">
        <v>4230.5326176001436</v>
      </c>
    </row>
    <row r="224" spans="1:4" ht="16.5" thickTop="1" thickBot="1">
      <c r="A224" s="664" t="s">
        <v>535</v>
      </c>
      <c r="B224" s="664" t="s">
        <v>387</v>
      </c>
      <c r="C224" s="665" t="s">
        <v>2280</v>
      </c>
      <c r="D224" s="648">
        <v>31685.784176921792</v>
      </c>
    </row>
    <row r="225" spans="1:4" ht="16.5" thickTop="1" thickBot="1">
      <c r="A225" s="664" t="s">
        <v>536</v>
      </c>
      <c r="B225" s="664" t="s">
        <v>387</v>
      </c>
      <c r="C225" s="665" t="s">
        <v>2281</v>
      </c>
      <c r="D225" s="648">
        <v>31540.302886859045</v>
      </c>
    </row>
    <row r="226" spans="1:4" ht="16.5" thickTop="1" thickBot="1">
      <c r="A226" s="664" t="s">
        <v>537</v>
      </c>
      <c r="B226" s="664" t="s">
        <v>387</v>
      </c>
      <c r="C226" s="665" t="s">
        <v>1919</v>
      </c>
      <c r="D226" s="648">
        <v>31081.193890871713</v>
      </c>
    </row>
    <row r="227" spans="1:4" ht="16.5" thickTop="1" thickBot="1">
      <c r="A227" s="664" t="s">
        <v>538</v>
      </c>
      <c r="B227" s="664" t="s">
        <v>387</v>
      </c>
      <c r="C227" s="665" t="s">
        <v>2282</v>
      </c>
      <c r="D227" s="648">
        <v>32690.640309517566</v>
      </c>
    </row>
    <row r="228" spans="1:4" ht="16.5" thickTop="1" thickBot="1">
      <c r="A228" s="664" t="s">
        <v>539</v>
      </c>
      <c r="B228" s="664" t="s">
        <v>387</v>
      </c>
      <c r="C228" s="665" t="s">
        <v>2283</v>
      </c>
      <c r="D228" s="648">
        <v>32494.91465783981</v>
      </c>
    </row>
    <row r="229" spans="1:4" ht="16.5" thickTop="1" thickBot="1">
      <c r="A229" s="664" t="s">
        <v>542</v>
      </c>
      <c r="B229" s="664" t="s">
        <v>387</v>
      </c>
      <c r="C229" s="665" t="s">
        <v>543</v>
      </c>
      <c r="D229" s="648">
        <v>36413.264991142947</v>
      </c>
    </row>
    <row r="230" spans="1:4" ht="16.5" thickTop="1" thickBot="1">
      <c r="A230" s="664" t="s">
        <v>544</v>
      </c>
      <c r="B230" s="664" t="s">
        <v>387</v>
      </c>
      <c r="C230" s="665" t="s">
        <v>545</v>
      </c>
      <c r="D230" s="648">
        <v>36183.480280327109</v>
      </c>
    </row>
    <row r="231" spans="1:4" ht="16.5" thickTop="1" thickBot="1">
      <c r="A231" s="664" t="s">
        <v>517</v>
      </c>
      <c r="B231" s="664" t="s">
        <v>387</v>
      </c>
      <c r="C231" s="665" t="s">
        <v>518</v>
      </c>
      <c r="D231" s="648">
        <v>34836.062005272965</v>
      </c>
    </row>
    <row r="232" spans="1:4" ht="16.5" thickTop="1" thickBot="1">
      <c r="A232" s="664" t="s">
        <v>546</v>
      </c>
      <c r="B232" s="664" t="s">
        <v>387</v>
      </c>
      <c r="C232" s="665" t="s">
        <v>547</v>
      </c>
      <c r="D232" s="648">
        <v>33144.867215701772</v>
      </c>
    </row>
    <row r="233" spans="1:4" ht="16.5" thickTop="1" thickBot="1">
      <c r="A233" s="664" t="s">
        <v>548</v>
      </c>
      <c r="B233" s="664" t="s">
        <v>387</v>
      </c>
      <c r="C233" s="665" t="s">
        <v>549</v>
      </c>
      <c r="D233" s="648">
        <v>24941.674102468278</v>
      </c>
    </row>
    <row r="234" spans="1:4" ht="16.5" thickTop="1" thickBot="1">
      <c r="A234" s="664" t="s">
        <v>550</v>
      </c>
      <c r="B234" s="664" t="s">
        <v>387</v>
      </c>
      <c r="C234" s="665" t="s">
        <v>2284</v>
      </c>
      <c r="D234" s="648">
        <v>24116.443927392069</v>
      </c>
    </row>
    <row r="235" spans="1:4" ht="16.5" thickTop="1" thickBot="1">
      <c r="A235" s="664" t="s">
        <v>552</v>
      </c>
      <c r="B235" s="664" t="s">
        <v>144</v>
      </c>
      <c r="C235" s="665" t="s">
        <v>553</v>
      </c>
      <c r="D235" s="648">
        <v>750.47876080712945</v>
      </c>
    </row>
    <row r="236" spans="1:4" ht="16.5" thickTop="1" thickBot="1">
      <c r="A236" s="664" t="s">
        <v>556</v>
      </c>
      <c r="B236" s="664" t="s">
        <v>387</v>
      </c>
      <c r="C236" s="665" t="s">
        <v>2285</v>
      </c>
      <c r="D236" s="648">
        <v>274364.73576807155</v>
      </c>
    </row>
    <row r="237" spans="1:4" ht="16.5" thickTop="1" thickBot="1">
      <c r="A237" s="664" t="s">
        <v>557</v>
      </c>
      <c r="B237" s="664" t="s">
        <v>387</v>
      </c>
      <c r="C237" s="665" t="s">
        <v>2286</v>
      </c>
      <c r="D237" s="648">
        <v>279050.037392286</v>
      </c>
    </row>
    <row r="238" spans="1:4" ht="16.5" thickTop="1" thickBot="1">
      <c r="A238" s="664" t="s">
        <v>558</v>
      </c>
      <c r="B238" s="664" t="s">
        <v>387</v>
      </c>
      <c r="C238" s="665" t="s">
        <v>2287</v>
      </c>
      <c r="D238" s="648">
        <v>288875.01903733099</v>
      </c>
    </row>
    <row r="239" spans="1:4" ht="16.5" thickTop="1" thickBot="1">
      <c r="A239" s="664" t="s">
        <v>570</v>
      </c>
      <c r="B239" s="664" t="s">
        <v>571</v>
      </c>
      <c r="C239" s="665" t="s">
        <v>572</v>
      </c>
      <c r="D239" s="648">
        <v>340246.72870857862</v>
      </c>
    </row>
    <row r="240" spans="1:4" ht="16.5" thickTop="1" thickBot="1">
      <c r="A240" s="664" t="s">
        <v>559</v>
      </c>
      <c r="B240" s="664" t="s">
        <v>387</v>
      </c>
      <c r="C240" s="665" t="s">
        <v>1920</v>
      </c>
      <c r="D240" s="648">
        <v>346223.15109286236</v>
      </c>
    </row>
    <row r="241" spans="1:4" ht="16.5" thickTop="1" thickBot="1">
      <c r="A241" s="664" t="s">
        <v>560</v>
      </c>
      <c r="B241" s="664" t="s">
        <v>387</v>
      </c>
      <c r="C241" s="665" t="s">
        <v>2011</v>
      </c>
      <c r="D241" s="648">
        <v>410631.34254748654</v>
      </c>
    </row>
    <row r="242" spans="1:4" ht="16.5" thickTop="1" thickBot="1">
      <c r="A242" s="666" t="s">
        <v>2013</v>
      </c>
      <c r="B242" s="664" t="s">
        <v>387</v>
      </c>
      <c r="C242" s="665" t="s">
        <v>2012</v>
      </c>
      <c r="D242" s="648">
        <v>269979.62322882208</v>
      </c>
    </row>
    <row r="243" spans="1:4" ht="16.5" thickTop="1" thickBot="1">
      <c r="A243" s="664" t="s">
        <v>561</v>
      </c>
      <c r="B243" s="664" t="s">
        <v>387</v>
      </c>
      <c r="C243" s="665" t="s">
        <v>562</v>
      </c>
      <c r="D243" s="648">
        <v>317630.92014456616</v>
      </c>
    </row>
    <row r="244" spans="1:4" ht="16.5" thickTop="1" thickBot="1">
      <c r="A244" s="664" t="s">
        <v>563</v>
      </c>
      <c r="B244" s="664" t="s">
        <v>387</v>
      </c>
      <c r="C244" s="665" t="s">
        <v>564</v>
      </c>
      <c r="D244" s="648">
        <v>314468.75924592855</v>
      </c>
    </row>
    <row r="245" spans="1:4" ht="16.5" thickTop="1" thickBot="1">
      <c r="A245" s="664" t="s">
        <v>565</v>
      </c>
      <c r="B245" s="664" t="s">
        <v>387</v>
      </c>
      <c r="C245" s="665" t="s">
        <v>566</v>
      </c>
      <c r="D245" s="648">
        <v>310364.95381490537</v>
      </c>
    </row>
    <row r="246" spans="1:4" ht="16.5" thickTop="1" thickBot="1">
      <c r="A246" s="664" t="s">
        <v>567</v>
      </c>
      <c r="B246" s="664" t="s">
        <v>387</v>
      </c>
      <c r="C246" s="665" t="s">
        <v>2014</v>
      </c>
      <c r="D246" s="648">
        <v>247677.27834866039</v>
      </c>
    </row>
    <row r="247" spans="1:4" ht="16.5" thickTop="1" thickBot="1">
      <c r="A247" s="664" t="s">
        <v>568</v>
      </c>
      <c r="B247" s="664" t="s">
        <v>387</v>
      </c>
      <c r="C247" s="665" t="s">
        <v>569</v>
      </c>
      <c r="D247" s="648">
        <v>248645.87601501387</v>
      </c>
    </row>
    <row r="248" spans="1:4" ht="16.5" thickTop="1" thickBot="1">
      <c r="A248" s="664" t="s">
        <v>573</v>
      </c>
      <c r="B248" s="664" t="s">
        <v>387</v>
      </c>
      <c r="C248" s="665" t="s">
        <v>574</v>
      </c>
      <c r="D248" s="648">
        <v>249081.62194021442</v>
      </c>
    </row>
    <row r="249" spans="1:4" ht="16.5" thickTop="1" thickBot="1">
      <c r="A249" s="664" t="s">
        <v>575</v>
      </c>
      <c r="B249" s="664" t="s">
        <v>387</v>
      </c>
      <c r="C249" s="665" t="s">
        <v>576</v>
      </c>
      <c r="D249" s="648">
        <v>235943.97322980053</v>
      </c>
    </row>
    <row r="250" spans="1:4" ht="16.5" thickTop="1" thickBot="1">
      <c r="A250" s="664" t="s">
        <v>577</v>
      </c>
      <c r="B250" s="664" t="s">
        <v>387</v>
      </c>
      <c r="C250" s="665" t="s">
        <v>578</v>
      </c>
      <c r="D250" s="648">
        <v>179546.82702664717</v>
      </c>
    </row>
    <row r="251" spans="1:4" ht="16.5" thickTop="1" thickBot="1">
      <c r="A251" s="664" t="s">
        <v>579</v>
      </c>
      <c r="B251" s="664" t="s">
        <v>387</v>
      </c>
      <c r="C251" s="665" t="s">
        <v>580</v>
      </c>
      <c r="D251" s="648">
        <v>184539.6748740334</v>
      </c>
    </row>
    <row r="252" spans="1:4" ht="16.5" thickTop="1" thickBot="1">
      <c r="A252" s="664" t="s">
        <v>581</v>
      </c>
      <c r="B252" s="664" t="s">
        <v>387</v>
      </c>
      <c r="C252" s="665" t="s">
        <v>2288</v>
      </c>
      <c r="D252" s="648">
        <v>196961.23755831341</v>
      </c>
    </row>
    <row r="253" spans="1:4" ht="16.5" thickTop="1" thickBot="1">
      <c r="A253" s="664" t="s">
        <v>582</v>
      </c>
      <c r="B253" s="664" t="s">
        <v>387</v>
      </c>
      <c r="C253" s="665" t="s">
        <v>2289</v>
      </c>
      <c r="D253" s="648">
        <v>157869.98437839115</v>
      </c>
    </row>
    <row r="254" spans="1:4" ht="16.5" thickTop="1" thickBot="1">
      <c r="A254" s="664" t="s">
        <v>584</v>
      </c>
      <c r="B254" s="664" t="s">
        <v>233</v>
      </c>
      <c r="C254" s="665" t="s">
        <v>1921</v>
      </c>
      <c r="D254" s="648">
        <v>13525.431384615105</v>
      </c>
    </row>
    <row r="255" spans="1:4" ht="16.5" thickTop="1" thickBot="1">
      <c r="A255" s="664" t="s">
        <v>583</v>
      </c>
      <c r="B255" s="664" t="s">
        <v>387</v>
      </c>
      <c r="C255" s="665" t="s">
        <v>2290</v>
      </c>
      <c r="D255" s="648">
        <v>254666.20932833833</v>
      </c>
    </row>
    <row r="256" spans="1:4" ht="16.5" thickTop="1" thickBot="1">
      <c r="A256" s="664" t="s">
        <v>554</v>
      </c>
      <c r="B256" s="664" t="s">
        <v>387</v>
      </c>
      <c r="C256" s="665" t="s">
        <v>555</v>
      </c>
      <c r="D256" s="648">
        <v>253100.74556110083</v>
      </c>
    </row>
    <row r="257" spans="1:4" ht="16.5" thickTop="1" thickBot="1">
      <c r="A257" s="664" t="s">
        <v>585</v>
      </c>
      <c r="B257" s="664" t="s">
        <v>387</v>
      </c>
      <c r="C257" s="665" t="s">
        <v>586</v>
      </c>
      <c r="D257" s="648">
        <v>289775.66815255635</v>
      </c>
    </row>
    <row r="258" spans="1:4" ht="16.5" thickTop="1" thickBot="1">
      <c r="A258" s="664" t="s">
        <v>587</v>
      </c>
      <c r="B258" s="664" t="s">
        <v>387</v>
      </c>
      <c r="C258" s="665" t="s">
        <v>588</v>
      </c>
      <c r="D258" s="648">
        <v>271934.38900214329</v>
      </c>
    </row>
    <row r="259" spans="1:4" ht="16.5" thickTop="1" thickBot="1">
      <c r="A259" s="664" t="s">
        <v>497</v>
      </c>
      <c r="B259" s="664" t="s">
        <v>387</v>
      </c>
      <c r="C259" s="665" t="s">
        <v>498</v>
      </c>
      <c r="D259" s="648">
        <v>277298.07549917273</v>
      </c>
    </row>
    <row r="260" spans="1:4" ht="16.5" thickTop="1" thickBot="1">
      <c r="A260" s="664" t="s">
        <v>1669</v>
      </c>
      <c r="B260" s="664" t="s">
        <v>387</v>
      </c>
      <c r="C260" s="665" t="s">
        <v>1670</v>
      </c>
      <c r="D260" s="648">
        <v>310709.22129939921</v>
      </c>
    </row>
    <row r="261" spans="1:4" ht="16.5" thickTop="1" thickBot="1">
      <c r="A261" s="664" t="s">
        <v>499</v>
      </c>
      <c r="B261" s="664" t="s">
        <v>377</v>
      </c>
      <c r="C261" s="665" t="s">
        <v>500</v>
      </c>
      <c r="D261" s="648">
        <v>1960.0599991949409</v>
      </c>
    </row>
    <row r="262" spans="1:4" ht="31.5" thickTop="1" thickBot="1">
      <c r="A262" s="664" t="s">
        <v>589</v>
      </c>
      <c r="B262" s="664" t="s">
        <v>377</v>
      </c>
      <c r="C262" s="665" t="s">
        <v>2291</v>
      </c>
      <c r="D262" s="648">
        <v>1716.9386794549314</v>
      </c>
    </row>
    <row r="263" spans="1:4" ht="16.5" thickTop="1" thickBot="1">
      <c r="A263" s="664" t="s">
        <v>590</v>
      </c>
      <c r="B263" s="664" t="s">
        <v>233</v>
      </c>
      <c r="C263" s="665" t="s">
        <v>2292</v>
      </c>
      <c r="D263" s="648">
        <v>62833.113367583654</v>
      </c>
    </row>
    <row r="264" spans="1:4" ht="16.5" thickTop="1" thickBot="1">
      <c r="A264" s="664" t="s">
        <v>591</v>
      </c>
      <c r="B264" s="664" t="s">
        <v>377</v>
      </c>
      <c r="C264" s="665" t="s">
        <v>2293</v>
      </c>
      <c r="D264" s="648">
        <v>10617.349257855749</v>
      </c>
    </row>
    <row r="265" spans="1:4" ht="16.5" thickTop="1" thickBot="1">
      <c r="A265" s="664" t="s">
        <v>592</v>
      </c>
      <c r="B265" s="664" t="s">
        <v>144</v>
      </c>
      <c r="C265" s="665" t="s">
        <v>2294</v>
      </c>
      <c r="D265" s="648">
        <v>7501.80439311386</v>
      </c>
    </row>
    <row r="266" spans="1:4" ht="16.5" thickTop="1" thickBot="1">
      <c r="A266" s="664" t="s">
        <v>593</v>
      </c>
      <c r="B266" s="664" t="s">
        <v>92</v>
      </c>
      <c r="C266" s="665" t="s">
        <v>2295</v>
      </c>
      <c r="D266" s="648">
        <v>41714.930036570069</v>
      </c>
    </row>
    <row r="267" spans="1:4" ht="16.5" thickTop="1" thickBot="1">
      <c r="A267" s="664" t="s">
        <v>594</v>
      </c>
      <c r="B267" s="664" t="s">
        <v>92</v>
      </c>
      <c r="C267" s="665" t="s">
        <v>2296</v>
      </c>
      <c r="D267" s="648">
        <v>52143.662545712585</v>
      </c>
    </row>
    <row r="268" spans="1:4" ht="16.5" thickTop="1" thickBot="1">
      <c r="A268" s="664" t="s">
        <v>595</v>
      </c>
      <c r="B268" s="664" t="s">
        <v>92</v>
      </c>
      <c r="C268" s="665" t="s">
        <v>2297</v>
      </c>
      <c r="D268" s="648">
        <v>62077.770433701626</v>
      </c>
    </row>
    <row r="269" spans="1:4" ht="16.5" thickTop="1" thickBot="1">
      <c r="A269" s="664" t="s">
        <v>596</v>
      </c>
      <c r="B269" s="664" t="s">
        <v>377</v>
      </c>
      <c r="C269" s="665" t="s">
        <v>597</v>
      </c>
      <c r="D269" s="648">
        <v>36272.556664508164</v>
      </c>
    </row>
    <row r="270" spans="1:4" ht="16.5" thickTop="1" thickBot="1">
      <c r="A270" s="664" t="s">
        <v>599</v>
      </c>
      <c r="B270" s="664" t="s">
        <v>144</v>
      </c>
      <c r="C270" s="665" t="s">
        <v>600</v>
      </c>
      <c r="D270" s="648">
        <v>143518.35439844066</v>
      </c>
    </row>
    <row r="271" spans="1:4" ht="16.5" thickTop="1" thickBot="1">
      <c r="A271" s="664" t="s">
        <v>601</v>
      </c>
      <c r="B271" s="664" t="s">
        <v>387</v>
      </c>
      <c r="C271" s="665" t="s">
        <v>1922</v>
      </c>
      <c r="D271" s="648">
        <v>34497.982189213828</v>
      </c>
    </row>
    <row r="272" spans="1:4" ht="16.5" thickTop="1" thickBot="1">
      <c r="A272" s="664" t="s">
        <v>598</v>
      </c>
      <c r="B272" s="664" t="s">
        <v>387</v>
      </c>
      <c r="C272" s="665" t="s">
        <v>2298</v>
      </c>
      <c r="D272" s="648">
        <v>32239.050037563618</v>
      </c>
    </row>
    <row r="273" spans="1:4" ht="16.5" thickTop="1" thickBot="1">
      <c r="A273" s="664" t="s">
        <v>602</v>
      </c>
      <c r="B273" s="664" t="s">
        <v>387</v>
      </c>
      <c r="C273" s="665" t="s">
        <v>2299</v>
      </c>
      <c r="D273" s="648">
        <v>32980.167258176974</v>
      </c>
    </row>
    <row r="274" spans="1:4" ht="16.5" thickTop="1" thickBot="1">
      <c r="A274" s="664" t="s">
        <v>603</v>
      </c>
      <c r="B274" s="664" t="s">
        <v>144</v>
      </c>
      <c r="C274" s="665" t="s">
        <v>2300</v>
      </c>
      <c r="D274" s="648">
        <v>58970.304952982966</v>
      </c>
    </row>
    <row r="275" spans="1:4" ht="16.5" thickTop="1" thickBot="1">
      <c r="A275" s="664" t="s">
        <v>604</v>
      </c>
      <c r="B275" s="664" t="s">
        <v>144</v>
      </c>
      <c r="C275" s="665" t="s">
        <v>2301</v>
      </c>
      <c r="D275" s="648">
        <v>71697.536000354812</v>
      </c>
    </row>
    <row r="276" spans="1:4" ht="16.5" thickTop="1" thickBot="1">
      <c r="A276" s="664" t="s">
        <v>605</v>
      </c>
      <c r="B276" s="664" t="s">
        <v>606</v>
      </c>
      <c r="C276" s="665" t="s">
        <v>2302</v>
      </c>
      <c r="D276" s="648">
        <v>85170.869221656816</v>
      </c>
    </row>
    <row r="277" spans="1:4" ht="16.5" thickTop="1" thickBot="1">
      <c r="A277" s="664" t="s">
        <v>607</v>
      </c>
      <c r="B277" s="664" t="s">
        <v>606</v>
      </c>
      <c r="C277" s="665" t="s">
        <v>1923</v>
      </c>
      <c r="D277" s="648">
        <v>75608.31069128323</v>
      </c>
    </row>
    <row r="278" spans="1:4" ht="16.5" thickTop="1" thickBot="1">
      <c r="A278" s="664" t="s">
        <v>608</v>
      </c>
      <c r="B278" s="664" t="s">
        <v>606</v>
      </c>
      <c r="C278" s="665" t="s">
        <v>609</v>
      </c>
      <c r="D278" s="648">
        <v>58661.620363926653</v>
      </c>
    </row>
    <row r="279" spans="1:4" ht="16.5" thickTop="1" thickBot="1">
      <c r="A279" s="664" t="s">
        <v>501</v>
      </c>
      <c r="B279" s="664" t="s">
        <v>141</v>
      </c>
      <c r="C279" s="665" t="s">
        <v>502</v>
      </c>
      <c r="D279" s="648">
        <v>40072.615058129879</v>
      </c>
    </row>
    <row r="280" spans="1:4" ht="16.5" thickTop="1" thickBot="1">
      <c r="A280" s="664" t="s">
        <v>503</v>
      </c>
      <c r="B280" s="664" t="s">
        <v>141</v>
      </c>
      <c r="C280" s="665" t="s">
        <v>504</v>
      </c>
      <c r="D280" s="648">
        <v>40418.596676695932</v>
      </c>
    </row>
    <row r="281" spans="1:4" ht="16.5" thickTop="1" thickBot="1">
      <c r="A281" s="664" t="s">
        <v>610</v>
      </c>
      <c r="B281" s="664" t="s">
        <v>92</v>
      </c>
      <c r="C281" s="665" t="s">
        <v>2303</v>
      </c>
      <c r="D281" s="648">
        <v>53618.605247390668</v>
      </c>
    </row>
    <row r="282" spans="1:4" ht="16.5" thickTop="1" thickBot="1">
      <c r="A282" s="664" t="s">
        <v>611</v>
      </c>
      <c r="B282" s="664" t="s">
        <v>377</v>
      </c>
      <c r="C282" s="665" t="s">
        <v>2304</v>
      </c>
      <c r="D282" s="648">
        <v>5991.7339422565046</v>
      </c>
    </row>
    <row r="283" spans="1:4" ht="16.5" thickTop="1" thickBot="1">
      <c r="A283" s="664" t="s">
        <v>612</v>
      </c>
      <c r="B283" s="664" t="s">
        <v>144</v>
      </c>
      <c r="C283" s="665" t="s">
        <v>2305</v>
      </c>
      <c r="D283" s="648">
        <v>5264.522512068409</v>
      </c>
    </row>
    <row r="284" spans="1:4" ht="16.5" thickTop="1" thickBot="1">
      <c r="A284" s="664" t="s">
        <v>613</v>
      </c>
      <c r="B284" s="664" t="s">
        <v>92</v>
      </c>
      <c r="C284" s="665" t="s">
        <v>614</v>
      </c>
      <c r="D284" s="648">
        <v>10715.962207793</v>
      </c>
    </row>
    <row r="285" spans="1:4" ht="16.5" thickTop="1" thickBot="1">
      <c r="A285" s="664" t="s">
        <v>615</v>
      </c>
      <c r="B285" s="664" t="s">
        <v>92</v>
      </c>
      <c r="C285" s="665" t="s">
        <v>2306</v>
      </c>
      <c r="D285" s="648">
        <v>71573.413630848358</v>
      </c>
    </row>
    <row r="286" spans="1:4" ht="16.5" thickTop="1" thickBot="1">
      <c r="A286" s="664" t="s">
        <v>616</v>
      </c>
      <c r="B286" s="664" t="s">
        <v>92</v>
      </c>
      <c r="C286" s="665" t="s">
        <v>617</v>
      </c>
      <c r="D286" s="648">
        <v>151178.85377651703</v>
      </c>
    </row>
    <row r="287" spans="1:4" ht="16.5" thickTop="1" thickBot="1">
      <c r="A287" s="664" t="s">
        <v>620</v>
      </c>
      <c r="B287" s="664" t="s">
        <v>92</v>
      </c>
      <c r="C287" s="665" t="s">
        <v>621</v>
      </c>
      <c r="D287" s="648">
        <v>21784.267694290847</v>
      </c>
    </row>
    <row r="288" spans="1:4" ht="16.5" thickTop="1" thickBot="1">
      <c r="A288" s="664" t="s">
        <v>618</v>
      </c>
      <c r="B288" s="664" t="s">
        <v>92</v>
      </c>
      <c r="C288" s="665" t="s">
        <v>2307</v>
      </c>
      <c r="D288" s="648">
        <v>29330.810181963327</v>
      </c>
    </row>
    <row r="289" spans="1:4" ht="16.5" thickTop="1" thickBot="1">
      <c r="A289" s="664" t="s">
        <v>619</v>
      </c>
      <c r="B289" s="664" t="s">
        <v>92</v>
      </c>
      <c r="C289" s="665" t="s">
        <v>2308</v>
      </c>
      <c r="D289" s="648">
        <v>159038.17076442338</v>
      </c>
    </row>
    <row r="290" spans="1:4" ht="16.5" thickTop="1" thickBot="1">
      <c r="A290" s="664" t="s">
        <v>622</v>
      </c>
      <c r="B290" s="664" t="s">
        <v>454</v>
      </c>
      <c r="C290" s="665" t="s">
        <v>623</v>
      </c>
      <c r="D290" s="648">
        <v>3224.4801225240608</v>
      </c>
    </row>
    <row r="291" spans="1:4" ht="16.5" thickTop="1" thickBot="1">
      <c r="A291" s="664" t="s">
        <v>624</v>
      </c>
      <c r="B291" s="664" t="s">
        <v>422</v>
      </c>
      <c r="C291" s="665" t="s">
        <v>1924</v>
      </c>
      <c r="D291" s="648">
        <v>48788.010979776998</v>
      </c>
    </row>
    <row r="292" spans="1:4" ht="16.5" thickTop="1" thickBot="1">
      <c r="A292" s="664" t="s">
        <v>625</v>
      </c>
      <c r="B292" s="664" t="s">
        <v>377</v>
      </c>
      <c r="C292" s="665" t="s">
        <v>2309</v>
      </c>
      <c r="D292" s="648">
        <v>3071.7359436213833</v>
      </c>
    </row>
    <row r="293" spans="1:4" ht="16.5" thickTop="1" thickBot="1">
      <c r="A293" s="664" t="s">
        <v>626</v>
      </c>
      <c r="B293" s="664" t="s">
        <v>377</v>
      </c>
      <c r="C293" s="665" t="s">
        <v>1925</v>
      </c>
      <c r="D293" s="648">
        <v>8227.4250142262335</v>
      </c>
    </row>
    <row r="294" spans="1:4" ht="16.5" thickTop="1" thickBot="1">
      <c r="A294" s="664" t="s">
        <v>627</v>
      </c>
      <c r="B294" s="664" t="s">
        <v>92</v>
      </c>
      <c r="C294" s="665" t="s">
        <v>628</v>
      </c>
      <c r="D294" s="648">
        <v>1556.0598943751118</v>
      </c>
    </row>
    <row r="295" spans="1:4" ht="16.5" thickTop="1" thickBot="1">
      <c r="A295" s="664" t="s">
        <v>633</v>
      </c>
      <c r="B295" s="664" t="s">
        <v>92</v>
      </c>
      <c r="C295" s="665" t="s">
        <v>1926</v>
      </c>
      <c r="D295" s="648">
        <v>40086.967627823171</v>
      </c>
    </row>
    <row r="296" spans="1:4" ht="16.5" thickTop="1" thickBot="1">
      <c r="A296" s="664" t="s">
        <v>629</v>
      </c>
      <c r="B296" s="664" t="s">
        <v>92</v>
      </c>
      <c r="C296" s="665" t="s">
        <v>630</v>
      </c>
      <c r="D296" s="648">
        <v>48286.30541211371</v>
      </c>
    </row>
    <row r="297" spans="1:4" ht="16.5" thickTop="1" thickBot="1">
      <c r="A297" s="664" t="s">
        <v>631</v>
      </c>
      <c r="B297" s="664" t="s">
        <v>92</v>
      </c>
      <c r="C297" s="665" t="s">
        <v>632</v>
      </c>
      <c r="D297" s="648">
        <v>40957.391465010172</v>
      </c>
    </row>
    <row r="298" spans="1:4" ht="16.5" thickTop="1" thickBot="1">
      <c r="A298" s="664" t="s">
        <v>646</v>
      </c>
      <c r="B298" s="664" t="s">
        <v>144</v>
      </c>
      <c r="C298" s="665" t="s">
        <v>647</v>
      </c>
      <c r="D298" s="648">
        <v>3961.4539563227445</v>
      </c>
    </row>
    <row r="299" spans="1:4" ht="16.5" thickTop="1" thickBot="1">
      <c r="A299" s="664" t="s">
        <v>634</v>
      </c>
      <c r="B299" s="664" t="s">
        <v>377</v>
      </c>
      <c r="C299" s="665" t="s">
        <v>635</v>
      </c>
      <c r="D299" s="648">
        <v>24358.587118790801</v>
      </c>
    </row>
    <row r="300" spans="1:4" ht="16.5" thickTop="1" thickBot="1">
      <c r="A300" s="664" t="s">
        <v>650</v>
      </c>
      <c r="B300" s="664" t="s">
        <v>377</v>
      </c>
      <c r="C300" s="665" t="s">
        <v>651</v>
      </c>
      <c r="D300" s="648">
        <v>33021.511929781038</v>
      </c>
    </row>
    <row r="301" spans="1:4" ht="31.5" thickTop="1" thickBot="1">
      <c r="A301" s="664" t="s">
        <v>652</v>
      </c>
      <c r="B301" s="664" t="s">
        <v>92</v>
      </c>
      <c r="C301" s="665" t="s">
        <v>2310</v>
      </c>
      <c r="D301" s="648">
        <v>339287.28242329869</v>
      </c>
    </row>
    <row r="302" spans="1:4" ht="31.5" thickTop="1" thickBot="1">
      <c r="A302" s="664" t="s">
        <v>653</v>
      </c>
      <c r="B302" s="664" t="s">
        <v>92</v>
      </c>
      <c r="C302" s="665" t="s">
        <v>2311</v>
      </c>
      <c r="D302" s="648">
        <v>302017.8769705249</v>
      </c>
    </row>
    <row r="303" spans="1:4" ht="31.5" thickTop="1" thickBot="1">
      <c r="A303" s="664" t="s">
        <v>654</v>
      </c>
      <c r="B303" s="664" t="s">
        <v>92</v>
      </c>
      <c r="C303" s="665" t="s">
        <v>2312</v>
      </c>
      <c r="D303" s="648">
        <v>293537.6348502349</v>
      </c>
    </row>
    <row r="304" spans="1:4" ht="31.5" thickTop="1" thickBot="1">
      <c r="A304" s="664" t="s">
        <v>655</v>
      </c>
      <c r="B304" s="664" t="s">
        <v>92</v>
      </c>
      <c r="C304" s="665" t="s">
        <v>2313</v>
      </c>
      <c r="D304" s="648">
        <v>247860.97298430774</v>
      </c>
    </row>
    <row r="305" spans="1:4" ht="31.5" thickTop="1" thickBot="1">
      <c r="A305" s="664" t="s">
        <v>656</v>
      </c>
      <c r="B305" s="664" t="s">
        <v>92</v>
      </c>
      <c r="C305" s="665" t="s">
        <v>2314</v>
      </c>
      <c r="D305" s="648">
        <v>259121.3400710031</v>
      </c>
    </row>
    <row r="306" spans="1:4" ht="31.5" thickTop="1" thickBot="1">
      <c r="A306" s="664" t="s">
        <v>657</v>
      </c>
      <c r="B306" s="664" t="s">
        <v>233</v>
      </c>
      <c r="C306" s="665" t="s">
        <v>2315</v>
      </c>
      <c r="D306" s="648">
        <v>382415.28589891881</v>
      </c>
    </row>
    <row r="307" spans="1:4" ht="16.5" thickTop="1" thickBot="1">
      <c r="A307" s="664" t="s">
        <v>658</v>
      </c>
      <c r="B307" s="664" t="s">
        <v>92</v>
      </c>
      <c r="C307" s="665" t="s">
        <v>659</v>
      </c>
      <c r="D307" s="648">
        <v>203063.11280714854</v>
      </c>
    </row>
    <row r="308" spans="1:4" ht="16.5" thickTop="1" thickBot="1">
      <c r="A308" s="664" t="s">
        <v>636</v>
      </c>
      <c r="B308" s="664" t="s">
        <v>377</v>
      </c>
      <c r="C308" s="665" t="s">
        <v>637</v>
      </c>
      <c r="D308" s="648">
        <v>17465.482059894919</v>
      </c>
    </row>
    <row r="309" spans="1:4" ht="16.5" thickTop="1" thickBot="1">
      <c r="A309" s="664" t="s">
        <v>642</v>
      </c>
      <c r="B309" s="664" t="s">
        <v>377</v>
      </c>
      <c r="C309" s="665" t="s">
        <v>643</v>
      </c>
      <c r="D309" s="648">
        <v>4002.9951614150023</v>
      </c>
    </row>
    <row r="310" spans="1:4" ht="16.5" thickTop="1" thickBot="1">
      <c r="A310" s="664" t="s">
        <v>640</v>
      </c>
      <c r="B310" s="664" t="s">
        <v>377</v>
      </c>
      <c r="C310" s="665" t="s">
        <v>641</v>
      </c>
      <c r="D310" s="648">
        <v>10847.973666471182</v>
      </c>
    </row>
    <row r="311" spans="1:4" ht="16.5" thickTop="1" thickBot="1">
      <c r="A311" s="664" t="s">
        <v>638</v>
      </c>
      <c r="B311" s="664" t="s">
        <v>377</v>
      </c>
      <c r="C311" s="665" t="s">
        <v>639</v>
      </c>
      <c r="D311" s="648">
        <v>50198.972877458953</v>
      </c>
    </row>
    <row r="312" spans="1:4" ht="16.5" thickTop="1" thickBot="1">
      <c r="A312" s="664" t="s">
        <v>644</v>
      </c>
      <c r="B312" s="664" t="s">
        <v>377</v>
      </c>
      <c r="C312" s="665" t="s">
        <v>645</v>
      </c>
      <c r="D312" s="648">
        <v>8625.5831230559888</v>
      </c>
    </row>
    <row r="313" spans="1:4" ht="16.5" thickTop="1" thickBot="1">
      <c r="A313" s="664" t="s">
        <v>660</v>
      </c>
      <c r="B313" s="664" t="s">
        <v>377</v>
      </c>
      <c r="C313" s="665" t="s">
        <v>661</v>
      </c>
      <c r="D313" s="648">
        <v>12775.19732369958</v>
      </c>
    </row>
    <row r="314" spans="1:4" ht="16.5" thickTop="1" thickBot="1">
      <c r="A314" s="664" t="s">
        <v>662</v>
      </c>
      <c r="B314" s="664" t="s">
        <v>377</v>
      </c>
      <c r="C314" s="665" t="s">
        <v>663</v>
      </c>
      <c r="D314" s="648">
        <v>9813.7537121491459</v>
      </c>
    </row>
    <row r="315" spans="1:4" ht="16.5" thickTop="1" thickBot="1">
      <c r="A315" s="664" t="s">
        <v>667</v>
      </c>
      <c r="B315" s="664" t="s">
        <v>377</v>
      </c>
      <c r="C315" s="665" t="s">
        <v>2316</v>
      </c>
      <c r="D315" s="648">
        <v>7984.9312922384997</v>
      </c>
    </row>
    <row r="316" spans="1:4" ht="16.5" thickTop="1" thickBot="1">
      <c r="A316" s="664" t="s">
        <v>664</v>
      </c>
      <c r="B316" s="664" t="s">
        <v>92</v>
      </c>
      <c r="C316" s="665" t="s">
        <v>2317</v>
      </c>
      <c r="D316" s="648">
        <v>26654.183682901847</v>
      </c>
    </row>
    <row r="317" spans="1:4" ht="16.5" thickTop="1" thickBot="1">
      <c r="A317" s="664" t="s">
        <v>665</v>
      </c>
      <c r="B317" s="664" t="s">
        <v>377</v>
      </c>
      <c r="C317" s="665" t="s">
        <v>666</v>
      </c>
      <c r="D317" s="648">
        <v>13455.937832355341</v>
      </c>
    </row>
    <row r="318" spans="1:4" ht="16.5" thickTop="1" thickBot="1">
      <c r="A318" s="664" t="s">
        <v>668</v>
      </c>
      <c r="B318" s="664" t="s">
        <v>606</v>
      </c>
      <c r="C318" s="665" t="s">
        <v>2318</v>
      </c>
      <c r="D318" s="648">
        <v>31639.197920912015</v>
      </c>
    </row>
    <row r="319" spans="1:4" ht="16.5" thickTop="1" thickBot="1">
      <c r="A319" s="664" t="s">
        <v>669</v>
      </c>
      <c r="B319" s="664" t="s">
        <v>92</v>
      </c>
      <c r="C319" s="665" t="s">
        <v>2319</v>
      </c>
      <c r="D319" s="648">
        <v>17714.245660440181</v>
      </c>
    </row>
    <row r="320" spans="1:4" ht="16.5" thickTop="1" thickBot="1">
      <c r="A320" s="664" t="s">
        <v>673</v>
      </c>
      <c r="B320" s="664" t="s">
        <v>92</v>
      </c>
      <c r="C320" s="665" t="s">
        <v>2320</v>
      </c>
      <c r="D320" s="648">
        <v>131478.98959435953</v>
      </c>
    </row>
    <row r="321" spans="1:4" ht="16.5" thickTop="1" thickBot="1">
      <c r="A321" s="664" t="s">
        <v>674</v>
      </c>
      <c r="B321" s="664" t="s">
        <v>92</v>
      </c>
      <c r="C321" s="665" t="s">
        <v>2321</v>
      </c>
      <c r="D321" s="648">
        <v>209778.49891408984</v>
      </c>
    </row>
    <row r="322" spans="1:4" ht="16.5" thickTop="1" thickBot="1">
      <c r="A322" s="664" t="s">
        <v>672</v>
      </c>
      <c r="B322" s="664" t="s">
        <v>92</v>
      </c>
      <c r="C322" s="665" t="s">
        <v>2322</v>
      </c>
      <c r="D322" s="648">
        <v>141852.56402341573</v>
      </c>
    </row>
    <row r="323" spans="1:4" ht="31.5" thickTop="1" thickBot="1">
      <c r="A323" s="664" t="s">
        <v>671</v>
      </c>
      <c r="B323" s="664" t="s">
        <v>92</v>
      </c>
      <c r="C323" s="665" t="s">
        <v>2323</v>
      </c>
      <c r="D323" s="648">
        <v>142694.01703182055</v>
      </c>
    </row>
    <row r="324" spans="1:4" ht="16.5" thickTop="1" thickBot="1">
      <c r="A324" s="664" t="s">
        <v>675</v>
      </c>
      <c r="B324" s="664" t="s">
        <v>92</v>
      </c>
      <c r="C324" s="665" t="s">
        <v>676</v>
      </c>
      <c r="D324" s="648">
        <v>179624.94244977378</v>
      </c>
    </row>
    <row r="325" spans="1:4" ht="16.5" thickTop="1" thickBot="1">
      <c r="A325" s="664" t="s">
        <v>678</v>
      </c>
      <c r="B325" s="664" t="s">
        <v>92</v>
      </c>
      <c r="C325" s="665" t="s">
        <v>679</v>
      </c>
      <c r="D325" s="648">
        <v>18275.949240815651</v>
      </c>
    </row>
    <row r="326" spans="1:4" ht="16.5" thickTop="1" thickBot="1">
      <c r="A326" s="664" t="s">
        <v>670</v>
      </c>
      <c r="B326" s="664" t="s">
        <v>92</v>
      </c>
      <c r="C326" s="665" t="s">
        <v>2324</v>
      </c>
      <c r="D326" s="648">
        <v>24737.781962399389</v>
      </c>
    </row>
    <row r="327" spans="1:4" ht="16.5" thickTop="1" thickBot="1">
      <c r="A327" s="664" t="s">
        <v>677</v>
      </c>
      <c r="B327" s="664" t="s">
        <v>92</v>
      </c>
      <c r="C327" s="665" t="s">
        <v>2325</v>
      </c>
      <c r="D327" s="648">
        <v>20330.923914955139</v>
      </c>
    </row>
    <row r="328" spans="1:4" ht="16.5" thickTop="1" thickBot="1">
      <c r="A328" s="664" t="s">
        <v>680</v>
      </c>
      <c r="B328" s="664" t="s">
        <v>92</v>
      </c>
      <c r="C328" s="665" t="s">
        <v>2326</v>
      </c>
      <c r="D328" s="648">
        <v>97670.194584412835</v>
      </c>
    </row>
    <row r="329" spans="1:4" ht="16.5" thickTop="1" thickBot="1">
      <c r="A329" s="664" t="s">
        <v>681</v>
      </c>
      <c r="B329" s="664" t="s">
        <v>92</v>
      </c>
      <c r="C329" s="665" t="s">
        <v>682</v>
      </c>
      <c r="D329" s="648">
        <v>6269.81415980981</v>
      </c>
    </row>
    <row r="330" spans="1:4" ht="16.5" thickTop="1" thickBot="1">
      <c r="A330" s="664" t="s">
        <v>683</v>
      </c>
      <c r="B330" s="664" t="s">
        <v>92</v>
      </c>
      <c r="C330" s="665" t="s">
        <v>2327</v>
      </c>
      <c r="D330" s="648">
        <v>37152.359563820217</v>
      </c>
    </row>
    <row r="331" spans="1:4" ht="16.5" thickTop="1" thickBot="1">
      <c r="A331" s="664" t="s">
        <v>684</v>
      </c>
      <c r="B331" s="664" t="s">
        <v>92</v>
      </c>
      <c r="C331" s="665" t="s">
        <v>2328</v>
      </c>
      <c r="D331" s="648">
        <v>1881.0704432378557</v>
      </c>
    </row>
    <row r="332" spans="1:4" ht="16.5" thickTop="1" thickBot="1">
      <c r="A332" s="664" t="s">
        <v>686</v>
      </c>
      <c r="B332" s="664" t="s">
        <v>387</v>
      </c>
      <c r="C332" s="665" t="s">
        <v>687</v>
      </c>
      <c r="D332" s="648">
        <v>47092.93574890434</v>
      </c>
    </row>
    <row r="333" spans="1:4" ht="16.5" thickTop="1" thickBot="1">
      <c r="A333" s="664" t="s">
        <v>685</v>
      </c>
      <c r="B333" s="664" t="s">
        <v>387</v>
      </c>
      <c r="C333" s="665" t="s">
        <v>2329</v>
      </c>
      <c r="D333" s="648">
        <v>16464.083499924433</v>
      </c>
    </row>
    <row r="334" spans="1:4" ht="16.5" thickTop="1" thickBot="1">
      <c r="A334" s="664" t="s">
        <v>690</v>
      </c>
      <c r="B334" s="664" t="s">
        <v>92</v>
      </c>
      <c r="C334" s="665" t="s">
        <v>1929</v>
      </c>
      <c r="D334" s="648">
        <v>627.13933880565583</v>
      </c>
    </row>
    <row r="335" spans="1:4" ht="16.5" thickTop="1" thickBot="1">
      <c r="A335" s="664" t="s">
        <v>688</v>
      </c>
      <c r="B335" s="664" t="s">
        <v>92</v>
      </c>
      <c r="C335" s="665" t="s">
        <v>689</v>
      </c>
      <c r="D335" s="648">
        <v>2803.7678878776819</v>
      </c>
    </row>
    <row r="336" spans="1:4" ht="16.5" thickTop="1" thickBot="1">
      <c r="A336" s="664" t="s">
        <v>691</v>
      </c>
      <c r="B336" s="664" t="s">
        <v>377</v>
      </c>
      <c r="C336" s="665" t="s">
        <v>692</v>
      </c>
      <c r="D336" s="648">
        <v>4441.018977071034</v>
      </c>
    </row>
    <row r="337" spans="1:4" ht="16.5" thickTop="1" thickBot="1">
      <c r="A337" s="664" t="s">
        <v>696</v>
      </c>
      <c r="B337" s="664" t="s">
        <v>92</v>
      </c>
      <c r="C337" s="665" t="s">
        <v>697</v>
      </c>
      <c r="D337" s="648">
        <v>242396.26787017286</v>
      </c>
    </row>
    <row r="338" spans="1:4" ht="16.5" thickTop="1" thickBot="1">
      <c r="A338" s="664" t="s">
        <v>694</v>
      </c>
      <c r="B338" s="664" t="s">
        <v>92</v>
      </c>
      <c r="C338" s="665" t="s">
        <v>695</v>
      </c>
      <c r="D338" s="648">
        <v>51728.018306477519</v>
      </c>
    </row>
    <row r="339" spans="1:4" ht="16.5" thickTop="1" thickBot="1">
      <c r="A339" s="664" t="s">
        <v>693</v>
      </c>
      <c r="B339" s="664" t="s">
        <v>144</v>
      </c>
      <c r="C339" s="665" t="s">
        <v>2330</v>
      </c>
      <c r="D339" s="648">
        <v>83385.218657097314</v>
      </c>
    </row>
    <row r="340" spans="1:4" ht="31.5" thickTop="1" thickBot="1">
      <c r="A340" s="664" t="s">
        <v>648</v>
      </c>
      <c r="B340" s="664" t="s">
        <v>92</v>
      </c>
      <c r="C340" s="665" t="s">
        <v>1927</v>
      </c>
      <c r="D340" s="648">
        <v>1295340.1435201711</v>
      </c>
    </row>
    <row r="341" spans="1:4" ht="31.5" thickTop="1" thickBot="1">
      <c r="A341" s="664" t="s">
        <v>698</v>
      </c>
      <c r="B341" s="664" t="s">
        <v>92</v>
      </c>
      <c r="C341" s="665" t="s">
        <v>699</v>
      </c>
      <c r="D341" s="648">
        <v>1319586.1560600153</v>
      </c>
    </row>
    <row r="342" spans="1:4" ht="31.5" thickTop="1" thickBot="1">
      <c r="A342" s="664" t="s">
        <v>649</v>
      </c>
      <c r="B342" s="664" t="s">
        <v>92</v>
      </c>
      <c r="C342" s="665" t="s">
        <v>1928</v>
      </c>
      <c r="D342" s="648">
        <v>840836.90725476027</v>
      </c>
    </row>
    <row r="343" spans="1:4" ht="31.5" thickTop="1" thickBot="1">
      <c r="A343" s="664" t="s">
        <v>700</v>
      </c>
      <c r="B343" s="664" t="s">
        <v>92</v>
      </c>
      <c r="C343" s="665" t="s">
        <v>701</v>
      </c>
      <c r="D343" s="648">
        <v>809231.783454319</v>
      </c>
    </row>
    <row r="344" spans="1:4" ht="16.5" thickTop="1" thickBot="1">
      <c r="A344" s="664" t="s">
        <v>737</v>
      </c>
      <c r="B344" s="664" t="s">
        <v>387</v>
      </c>
      <c r="C344" s="665" t="s">
        <v>2331</v>
      </c>
      <c r="D344" s="648">
        <v>51679.942653071208</v>
      </c>
    </row>
    <row r="345" spans="1:4" ht="16.5" thickTop="1" thickBot="1">
      <c r="A345" s="664" t="s">
        <v>702</v>
      </c>
      <c r="B345" s="664" t="s">
        <v>377</v>
      </c>
      <c r="C345" s="665" t="s">
        <v>2332</v>
      </c>
      <c r="D345" s="648">
        <v>50927.117817129329</v>
      </c>
    </row>
    <row r="346" spans="1:4" ht="16.5" thickTop="1" thickBot="1">
      <c r="A346" s="664" t="s">
        <v>703</v>
      </c>
      <c r="B346" s="664" t="s">
        <v>144</v>
      </c>
      <c r="C346" s="665" t="s">
        <v>2333</v>
      </c>
      <c r="D346" s="648">
        <v>60617.007709390877</v>
      </c>
    </row>
    <row r="347" spans="1:4" ht="16.5" thickTop="1" thickBot="1">
      <c r="A347" s="664" t="s">
        <v>708</v>
      </c>
      <c r="B347" s="664" t="s">
        <v>92</v>
      </c>
      <c r="C347" s="665" t="s">
        <v>2334</v>
      </c>
      <c r="D347" s="648">
        <v>59054.753070849656</v>
      </c>
    </row>
    <row r="348" spans="1:4" ht="16.5" thickTop="1" thickBot="1">
      <c r="A348" s="664" t="s">
        <v>713</v>
      </c>
      <c r="B348" s="664" t="s">
        <v>144</v>
      </c>
      <c r="C348" s="665" t="s">
        <v>1931</v>
      </c>
      <c r="D348" s="648">
        <v>11177.99867405584</v>
      </c>
    </row>
    <row r="349" spans="1:4" ht="16.5" thickTop="1" thickBot="1">
      <c r="A349" s="664" t="s">
        <v>704</v>
      </c>
      <c r="B349" s="664" t="s">
        <v>144</v>
      </c>
      <c r="C349" s="665" t="s">
        <v>2335</v>
      </c>
      <c r="D349" s="648">
        <v>41787.218955761491</v>
      </c>
    </row>
    <row r="350" spans="1:4" ht="16.5" thickTop="1" thickBot="1">
      <c r="A350" s="664" t="s">
        <v>705</v>
      </c>
      <c r="B350" s="664" t="s">
        <v>144</v>
      </c>
      <c r="C350" s="665" t="s">
        <v>2336</v>
      </c>
      <c r="D350" s="648">
        <v>20909.567894582407</v>
      </c>
    </row>
    <row r="351" spans="1:4" ht="16.5" thickTop="1" thickBot="1">
      <c r="A351" s="664" t="s">
        <v>736</v>
      </c>
      <c r="B351" s="664" t="s">
        <v>144</v>
      </c>
      <c r="C351" s="665" t="s">
        <v>1933</v>
      </c>
      <c r="D351" s="648">
        <v>115364.78678109951</v>
      </c>
    </row>
    <row r="352" spans="1:4" ht="16.5" thickTop="1" thickBot="1">
      <c r="A352" s="664" t="s">
        <v>709</v>
      </c>
      <c r="B352" s="664" t="s">
        <v>144</v>
      </c>
      <c r="C352" s="665" t="s">
        <v>710</v>
      </c>
      <c r="D352" s="648">
        <v>256589.81444424705</v>
      </c>
    </row>
    <row r="353" spans="1:4" ht="16.5" thickTop="1" thickBot="1">
      <c r="A353" s="664" t="s">
        <v>711</v>
      </c>
      <c r="B353" s="664" t="s">
        <v>144</v>
      </c>
      <c r="C353" s="665" t="s">
        <v>712</v>
      </c>
      <c r="D353" s="648">
        <v>657932.6272412301</v>
      </c>
    </row>
    <row r="354" spans="1:4" ht="16.5" thickTop="1" thickBot="1">
      <c r="A354" s="664" t="s">
        <v>707</v>
      </c>
      <c r="B354" s="664" t="s">
        <v>144</v>
      </c>
      <c r="C354" s="665" t="s">
        <v>2337</v>
      </c>
      <c r="D354" s="648">
        <v>3952.3361956773874</v>
      </c>
    </row>
    <row r="355" spans="1:4" ht="16.5" thickTop="1" thickBot="1">
      <c r="A355" s="664" t="s">
        <v>706</v>
      </c>
      <c r="B355" s="664" t="s">
        <v>144</v>
      </c>
      <c r="C355" s="665" t="s">
        <v>1930</v>
      </c>
      <c r="D355" s="648">
        <v>3718.8651176957542</v>
      </c>
    </row>
    <row r="356" spans="1:4" ht="16.5" thickTop="1" thickBot="1">
      <c r="A356" s="664" t="s">
        <v>716</v>
      </c>
      <c r="B356" s="664" t="s">
        <v>144</v>
      </c>
      <c r="C356" s="665" t="s">
        <v>717</v>
      </c>
      <c r="D356" s="648">
        <v>31019.853530379238</v>
      </c>
    </row>
    <row r="357" spans="1:4" ht="16.5" thickTop="1" thickBot="1">
      <c r="A357" s="664" t="s">
        <v>714</v>
      </c>
      <c r="B357" s="664" t="s">
        <v>144</v>
      </c>
      <c r="C357" s="665" t="s">
        <v>2338</v>
      </c>
      <c r="D357" s="648">
        <v>277193.30183094065</v>
      </c>
    </row>
    <row r="358" spans="1:4" ht="16.5" thickTop="1" thickBot="1">
      <c r="A358" s="664" t="s">
        <v>715</v>
      </c>
      <c r="B358" s="664" t="s">
        <v>144</v>
      </c>
      <c r="C358" s="665" t="s">
        <v>2339</v>
      </c>
      <c r="D358" s="648">
        <v>289867.31143447623</v>
      </c>
    </row>
    <row r="359" spans="1:4" ht="16.5" thickTop="1" thickBot="1">
      <c r="A359" s="664" t="s">
        <v>718</v>
      </c>
      <c r="B359" s="664" t="s">
        <v>144</v>
      </c>
      <c r="C359" s="665" t="s">
        <v>719</v>
      </c>
      <c r="D359" s="648">
        <v>87695.135363340058</v>
      </c>
    </row>
    <row r="360" spans="1:4" ht="16.5" thickTop="1" thickBot="1">
      <c r="A360" s="664" t="s">
        <v>720</v>
      </c>
      <c r="B360" s="664" t="s">
        <v>144</v>
      </c>
      <c r="C360" s="665" t="s">
        <v>721</v>
      </c>
      <c r="D360" s="648">
        <v>104706.5900872552</v>
      </c>
    </row>
    <row r="361" spans="1:4" ht="16.5" thickTop="1" thickBot="1">
      <c r="A361" s="664" t="s">
        <v>722</v>
      </c>
      <c r="B361" s="664" t="s">
        <v>144</v>
      </c>
      <c r="C361" s="665" t="s">
        <v>723</v>
      </c>
      <c r="D361" s="648">
        <v>131136.77085483819</v>
      </c>
    </row>
    <row r="362" spans="1:4" ht="16.5" thickTop="1" thickBot="1">
      <c r="A362" s="664" t="s">
        <v>724</v>
      </c>
      <c r="B362" s="664" t="s">
        <v>144</v>
      </c>
      <c r="C362" s="665" t="s">
        <v>725</v>
      </c>
      <c r="D362" s="648">
        <v>156306.14685567835</v>
      </c>
    </row>
    <row r="363" spans="1:4" ht="16.5" thickTop="1" thickBot="1">
      <c r="A363" s="664" t="s">
        <v>726</v>
      </c>
      <c r="B363" s="664" t="s">
        <v>144</v>
      </c>
      <c r="C363" s="665" t="s">
        <v>2340</v>
      </c>
      <c r="D363" s="648">
        <v>128484.59013746474</v>
      </c>
    </row>
    <row r="364" spans="1:4" ht="16.5" thickTop="1" thickBot="1">
      <c r="A364" s="664" t="s">
        <v>738</v>
      </c>
      <c r="B364" s="664" t="s">
        <v>144</v>
      </c>
      <c r="C364" s="665" t="s">
        <v>2341</v>
      </c>
      <c r="D364" s="648">
        <v>117865.07522471092</v>
      </c>
    </row>
    <row r="365" spans="1:4" ht="16.5" thickTop="1" thickBot="1">
      <c r="A365" s="664" t="s">
        <v>727</v>
      </c>
      <c r="B365" s="664" t="s">
        <v>144</v>
      </c>
      <c r="C365" s="665" t="s">
        <v>728</v>
      </c>
      <c r="D365" s="648">
        <v>54222.750901330539</v>
      </c>
    </row>
    <row r="366" spans="1:4" ht="16.5" thickTop="1" thickBot="1">
      <c r="A366" s="664" t="s">
        <v>729</v>
      </c>
      <c r="B366" s="664" t="s">
        <v>144</v>
      </c>
      <c r="C366" s="665" t="s">
        <v>1932</v>
      </c>
      <c r="D366" s="648">
        <v>52437.254215750392</v>
      </c>
    </row>
    <row r="367" spans="1:4" ht="16.5" thickTop="1" thickBot="1">
      <c r="A367" s="664" t="s">
        <v>730</v>
      </c>
      <c r="B367" s="664" t="s">
        <v>92</v>
      </c>
      <c r="C367" s="665" t="s">
        <v>2342</v>
      </c>
      <c r="D367" s="648">
        <v>54750.845672998221</v>
      </c>
    </row>
    <row r="368" spans="1:4" ht="16.5" thickTop="1" thickBot="1">
      <c r="A368" s="664" t="s">
        <v>732</v>
      </c>
      <c r="B368" s="664" t="s">
        <v>92</v>
      </c>
      <c r="C368" s="665" t="s">
        <v>733</v>
      </c>
      <c r="D368" s="648">
        <v>3452.5249551993438</v>
      </c>
    </row>
    <row r="369" spans="1:4" ht="16.5" thickTop="1" thickBot="1">
      <c r="A369" s="664" t="s">
        <v>731</v>
      </c>
      <c r="B369" s="664" t="s">
        <v>92</v>
      </c>
      <c r="C369" s="665" t="s">
        <v>2343</v>
      </c>
      <c r="D369" s="648">
        <v>1278.0070563189838</v>
      </c>
    </row>
    <row r="370" spans="1:4" ht="16.5" thickTop="1" thickBot="1">
      <c r="A370" s="664" t="s">
        <v>734</v>
      </c>
      <c r="B370" s="664" t="s">
        <v>92</v>
      </c>
      <c r="C370" s="665" t="s">
        <v>735</v>
      </c>
      <c r="D370" s="648">
        <v>33627.667864071409</v>
      </c>
    </row>
    <row r="371" spans="1:4" ht="16.5" thickTop="1" thickBot="1">
      <c r="A371" s="664" t="s">
        <v>741</v>
      </c>
      <c r="B371" s="664" t="s">
        <v>92</v>
      </c>
      <c r="C371" s="665" t="s">
        <v>1934</v>
      </c>
      <c r="D371" s="648">
        <v>31113.463023215947</v>
      </c>
    </row>
    <row r="372" spans="1:4" ht="16.5" thickTop="1" thickBot="1">
      <c r="A372" s="664" t="s">
        <v>739</v>
      </c>
      <c r="B372" s="664" t="s">
        <v>377</v>
      </c>
      <c r="C372" s="665" t="s">
        <v>740</v>
      </c>
      <c r="D372" s="648">
        <v>3627.8218535644141</v>
      </c>
    </row>
    <row r="373" spans="1:4" ht="16.5" thickTop="1" thickBot="1">
      <c r="A373" s="192"/>
      <c r="B373" s="192"/>
      <c r="C373" s="197"/>
      <c r="D373" s="647"/>
    </row>
    <row r="374" spans="1:4" ht="15.75" thickTop="1">
      <c r="D374"/>
    </row>
  </sheetData>
  <sortState xmlns:xlrd2="http://schemas.microsoft.com/office/spreadsheetml/2017/richdata2" ref="A6:C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8.28515625" style="183"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199"/>
      <c r="B5" s="100"/>
      <c r="C5" s="101"/>
      <c r="D5" s="187"/>
    </row>
    <row r="6" spans="1:5" ht="30" customHeight="1" thickTop="1" thickBot="1">
      <c r="A6" s="200" t="s">
        <v>1266</v>
      </c>
      <c r="B6" s="100" t="s">
        <v>339</v>
      </c>
      <c r="C6" s="102" t="s">
        <v>2026</v>
      </c>
      <c r="D6" s="650">
        <v>741.23817975225336</v>
      </c>
    </row>
    <row r="7" spans="1:5" ht="30" customHeight="1" thickTop="1" thickBot="1">
      <c r="A7" s="200" t="s">
        <v>1352</v>
      </c>
      <c r="B7" s="100" t="s">
        <v>339</v>
      </c>
      <c r="C7" s="102" t="s">
        <v>2025</v>
      </c>
      <c r="D7" s="650">
        <v>741.23817975225336</v>
      </c>
      <c r="E7" s="103"/>
    </row>
    <row r="8" spans="1:5" ht="30" customHeight="1" thickTop="1" thickBot="1">
      <c r="A8" s="200" t="s">
        <v>1364</v>
      </c>
      <c r="B8" s="100" t="s">
        <v>339</v>
      </c>
      <c r="C8" s="102" t="s">
        <v>2027</v>
      </c>
      <c r="D8" s="650">
        <v>741.23817975225336</v>
      </c>
    </row>
    <row r="9" spans="1:5" ht="30" customHeight="1" thickTop="1" thickBot="1">
      <c r="A9" s="200" t="s">
        <v>1225</v>
      </c>
      <c r="B9" s="100" t="s">
        <v>1223</v>
      </c>
      <c r="C9" s="102" t="s">
        <v>1226</v>
      </c>
      <c r="D9" s="650">
        <v>741.23817975225336</v>
      </c>
    </row>
    <row r="10" spans="1:5" ht="30" customHeight="1" thickTop="1" thickBot="1">
      <c r="A10" s="200" t="s">
        <v>1388</v>
      </c>
      <c r="B10" s="100" t="s">
        <v>339</v>
      </c>
      <c r="C10" s="102" t="s">
        <v>1389</v>
      </c>
      <c r="D10" s="650">
        <v>741.23817975225336</v>
      </c>
    </row>
    <row r="11" spans="1:5" ht="30" customHeight="1" thickTop="1" thickBot="1">
      <c r="A11" s="200" t="s">
        <v>1329</v>
      </c>
      <c r="B11" s="100" t="s">
        <v>339</v>
      </c>
      <c r="C11" s="102" t="s">
        <v>1330</v>
      </c>
      <c r="D11" s="650">
        <v>741.23817975225336</v>
      </c>
    </row>
    <row r="12" spans="1:5" ht="30" customHeight="1" thickTop="1" thickBot="1">
      <c r="A12" s="200" t="s">
        <v>1331</v>
      </c>
      <c r="B12" s="100" t="s">
        <v>339</v>
      </c>
      <c r="C12" s="102" t="s">
        <v>1332</v>
      </c>
      <c r="D12" s="650">
        <v>741.23817975225336</v>
      </c>
    </row>
    <row r="13" spans="1:5" ht="30" customHeight="1" thickTop="1" thickBot="1">
      <c r="A13" s="200" t="s">
        <v>1333</v>
      </c>
      <c r="B13" s="100" t="s">
        <v>339</v>
      </c>
      <c r="C13" s="102" t="s">
        <v>1334</v>
      </c>
      <c r="D13" s="650">
        <v>741.23817975225336</v>
      </c>
    </row>
    <row r="14" spans="1:5" ht="30" customHeight="1" thickTop="1" thickBot="1">
      <c r="A14" s="200" t="s">
        <v>1335</v>
      </c>
      <c r="B14" s="100" t="s">
        <v>339</v>
      </c>
      <c r="C14" s="102" t="s">
        <v>1336</v>
      </c>
      <c r="D14" s="650">
        <v>741.23817975225336</v>
      </c>
    </row>
    <row r="15" spans="1:5" ht="30" customHeight="1" thickTop="1" thickBot="1">
      <c r="A15" s="200" t="s">
        <v>1317</v>
      </c>
      <c r="B15" s="100" t="s">
        <v>339</v>
      </c>
      <c r="C15" s="102" t="s">
        <v>1860</v>
      </c>
      <c r="D15" s="650">
        <v>741.23817975225336</v>
      </c>
    </row>
    <row r="16" spans="1:5" ht="30" customHeight="1" thickTop="1" thickBot="1">
      <c r="A16" s="200" t="s">
        <v>1227</v>
      </c>
      <c r="B16" s="100" t="s">
        <v>339</v>
      </c>
      <c r="C16" s="102" t="s">
        <v>1228</v>
      </c>
      <c r="D16" s="650">
        <v>741.23817975225336</v>
      </c>
    </row>
    <row r="17" spans="1:4" ht="30" customHeight="1" thickTop="1" thickBot="1">
      <c r="A17" s="200" t="s">
        <v>1229</v>
      </c>
      <c r="B17" s="100" t="s">
        <v>339</v>
      </c>
      <c r="C17" s="102" t="s">
        <v>1230</v>
      </c>
      <c r="D17" s="650">
        <v>741.23817975225336</v>
      </c>
    </row>
    <row r="18" spans="1:4" ht="30" customHeight="1" thickTop="1" thickBot="1">
      <c r="A18" s="200" t="s">
        <v>1231</v>
      </c>
      <c r="B18" s="100" t="s">
        <v>339</v>
      </c>
      <c r="C18" s="102" t="s">
        <v>1232</v>
      </c>
      <c r="D18" s="650">
        <v>741.23817975225336</v>
      </c>
    </row>
    <row r="19" spans="1:4" ht="30" customHeight="1" thickTop="1" thickBot="1">
      <c r="A19" s="200" t="s">
        <v>1235</v>
      </c>
      <c r="B19" s="100" t="s">
        <v>339</v>
      </c>
      <c r="C19" s="102" t="s">
        <v>1236</v>
      </c>
      <c r="D19" s="650">
        <v>741.23817975225336</v>
      </c>
    </row>
    <row r="20" spans="1:4" ht="30" customHeight="1" thickTop="1" thickBot="1">
      <c r="A20" s="200" t="s">
        <v>1407</v>
      </c>
      <c r="B20" s="100" t="s">
        <v>339</v>
      </c>
      <c r="C20" s="102" t="s">
        <v>1869</v>
      </c>
      <c r="D20" s="650">
        <v>741.23817975225336</v>
      </c>
    </row>
    <row r="21" spans="1:4" ht="30" customHeight="1" thickTop="1" thickBot="1">
      <c r="A21" s="200" t="s">
        <v>1239</v>
      </c>
      <c r="B21" s="100" t="s">
        <v>339</v>
      </c>
      <c r="C21" s="102" t="s">
        <v>1240</v>
      </c>
      <c r="D21" s="650">
        <v>741.23817975225336</v>
      </c>
    </row>
    <row r="22" spans="1:4" ht="30" customHeight="1" thickTop="1" thickBot="1">
      <c r="A22" s="200" t="s">
        <v>1390</v>
      </c>
      <c r="B22" s="100" t="s">
        <v>339</v>
      </c>
      <c r="C22" s="102" t="s">
        <v>1391</v>
      </c>
      <c r="D22" s="650">
        <v>741.23817975225336</v>
      </c>
    </row>
    <row r="23" spans="1:4" ht="30" customHeight="1" thickTop="1" thickBot="1">
      <c r="A23" s="200" t="s">
        <v>1247</v>
      </c>
      <c r="B23" s="100" t="s">
        <v>339</v>
      </c>
      <c r="C23" s="102" t="s">
        <v>1248</v>
      </c>
      <c r="D23" s="650">
        <v>741.23817975225336</v>
      </c>
    </row>
    <row r="24" spans="1:4" ht="30" customHeight="1" thickTop="1" thickBot="1">
      <c r="A24" s="200" t="s">
        <v>1269</v>
      </c>
      <c r="B24" s="100" t="s">
        <v>339</v>
      </c>
      <c r="C24" s="102" t="s">
        <v>1270</v>
      </c>
      <c r="D24" s="650">
        <v>741.23817975225336</v>
      </c>
    </row>
    <row r="25" spans="1:4" ht="30" customHeight="1" thickTop="1" thickBot="1">
      <c r="A25" s="200" t="s">
        <v>1241</v>
      </c>
      <c r="B25" s="100" t="s">
        <v>339</v>
      </c>
      <c r="C25" s="102" t="s">
        <v>1242</v>
      </c>
      <c r="D25" s="650">
        <v>741.23817975225336</v>
      </c>
    </row>
    <row r="26" spans="1:4" ht="30" customHeight="1" thickTop="1" thickBot="1">
      <c r="A26" s="200" t="s">
        <v>1246</v>
      </c>
      <c r="B26" s="100" t="s">
        <v>339</v>
      </c>
      <c r="C26" s="102" t="s">
        <v>1242</v>
      </c>
      <c r="D26" s="650">
        <v>741.23817975225336</v>
      </c>
    </row>
    <row r="27" spans="1:4" ht="30" customHeight="1" thickTop="1" thickBot="1">
      <c r="A27" s="200" t="s">
        <v>1303</v>
      </c>
      <c r="B27" s="100" t="s">
        <v>339</v>
      </c>
      <c r="C27" s="102" t="s">
        <v>1304</v>
      </c>
      <c r="D27" s="650">
        <v>741.23817975225336</v>
      </c>
    </row>
    <row r="28" spans="1:4" ht="30" customHeight="1" thickTop="1" thickBot="1">
      <c r="A28" s="200" t="s">
        <v>1249</v>
      </c>
      <c r="B28" s="100" t="s">
        <v>339</v>
      </c>
      <c r="C28" s="102" t="s">
        <v>1250</v>
      </c>
      <c r="D28" s="650">
        <v>741.23817975225336</v>
      </c>
    </row>
    <row r="29" spans="1:4" ht="30" customHeight="1" thickTop="1" thickBot="1">
      <c r="A29" s="200" t="s">
        <v>1254</v>
      </c>
      <c r="B29" s="100" t="s">
        <v>339</v>
      </c>
      <c r="C29" s="102" t="s">
        <v>1255</v>
      </c>
      <c r="D29" s="650">
        <v>741.23817975225336</v>
      </c>
    </row>
    <row r="30" spans="1:4" ht="30" customHeight="1" thickTop="1" thickBot="1">
      <c r="A30" s="200" t="s">
        <v>1252</v>
      </c>
      <c r="B30" s="100" t="s">
        <v>339</v>
      </c>
      <c r="C30" s="102" t="s">
        <v>1253</v>
      </c>
      <c r="D30" s="650">
        <v>741.23817975225336</v>
      </c>
    </row>
    <row r="31" spans="1:4" ht="30" customHeight="1" thickTop="1" thickBot="1">
      <c r="A31" s="200" t="s">
        <v>1267</v>
      </c>
      <c r="B31" s="100" t="s">
        <v>339</v>
      </c>
      <c r="C31" s="102" t="s">
        <v>1268</v>
      </c>
      <c r="D31" s="650">
        <v>741.23817975225336</v>
      </c>
    </row>
    <row r="32" spans="1:4" ht="30" customHeight="1" thickTop="1" thickBot="1">
      <c r="A32" s="200" t="s">
        <v>1256</v>
      </c>
      <c r="B32" s="100" t="s">
        <v>339</v>
      </c>
      <c r="C32" s="102" t="s">
        <v>1257</v>
      </c>
      <c r="D32" s="650">
        <v>741.23817975225336</v>
      </c>
    </row>
    <row r="33" spans="1:4" ht="30" customHeight="1" thickTop="1" thickBot="1">
      <c r="A33" s="200" t="s">
        <v>1272</v>
      </c>
      <c r="B33" s="100" t="s">
        <v>339</v>
      </c>
      <c r="C33" s="102" t="s">
        <v>1257</v>
      </c>
      <c r="D33" s="650">
        <v>741.23817975225336</v>
      </c>
    </row>
    <row r="34" spans="1:4" ht="30" customHeight="1" thickTop="1" thickBot="1">
      <c r="A34" s="200" t="s">
        <v>1273</v>
      </c>
      <c r="B34" s="100" t="s">
        <v>339</v>
      </c>
      <c r="C34" s="102" t="s">
        <v>1274</v>
      </c>
      <c r="D34" s="650">
        <v>741.23817975225336</v>
      </c>
    </row>
    <row r="35" spans="1:4" ht="30" customHeight="1" thickTop="1" thickBot="1">
      <c r="A35" s="200" t="s">
        <v>1323</v>
      </c>
      <c r="B35" s="100" t="s">
        <v>339</v>
      </c>
      <c r="C35" s="102" t="s">
        <v>1864</v>
      </c>
      <c r="D35" s="650">
        <v>741.23817975225336</v>
      </c>
    </row>
    <row r="36" spans="1:4" ht="30" customHeight="1" thickTop="1" thickBot="1">
      <c r="A36" s="200" t="s">
        <v>1404</v>
      </c>
      <c r="B36" s="100" t="s">
        <v>339</v>
      </c>
      <c r="C36" s="102" t="s">
        <v>1405</v>
      </c>
      <c r="D36" s="650">
        <v>741.23817975225336</v>
      </c>
    </row>
    <row r="37" spans="1:4" ht="30" customHeight="1" thickTop="1" thickBot="1">
      <c r="A37" s="200" t="s">
        <v>1385</v>
      </c>
      <c r="B37" s="100" t="s">
        <v>339</v>
      </c>
      <c r="C37" s="102" t="s">
        <v>1386</v>
      </c>
      <c r="D37" s="650">
        <v>741.23817975225336</v>
      </c>
    </row>
    <row r="38" spans="1:4" ht="30" customHeight="1" thickTop="1" thickBot="1">
      <c r="A38" s="200" t="s">
        <v>1264</v>
      </c>
      <c r="B38" s="100" t="s">
        <v>339</v>
      </c>
      <c r="C38" s="102" t="s">
        <v>1265</v>
      </c>
      <c r="D38" s="650">
        <v>741.23817975225336</v>
      </c>
    </row>
    <row r="39" spans="1:4" ht="30" customHeight="1" thickTop="1" thickBot="1">
      <c r="A39" s="200" t="s">
        <v>1221</v>
      </c>
      <c r="B39" s="100" t="s">
        <v>1223</v>
      </c>
      <c r="C39" s="102" t="s">
        <v>1280</v>
      </c>
      <c r="D39" s="650">
        <v>741.23817975225336</v>
      </c>
    </row>
    <row r="40" spans="1:4" ht="30" customHeight="1" thickTop="1" thickBot="1">
      <c r="A40" s="200" t="s">
        <v>1261</v>
      </c>
      <c r="B40" s="100" t="s">
        <v>339</v>
      </c>
      <c r="C40" s="102" t="s">
        <v>1262</v>
      </c>
      <c r="D40" s="650">
        <v>741.23817975225336</v>
      </c>
    </row>
    <row r="41" spans="1:4" ht="30" customHeight="1" thickTop="1" thickBot="1">
      <c r="A41" s="200" t="s">
        <v>1259</v>
      </c>
      <c r="B41" s="100" t="s">
        <v>339</v>
      </c>
      <c r="C41" s="102" t="s">
        <v>1260</v>
      </c>
      <c r="D41" s="650">
        <v>741.23817975225336</v>
      </c>
    </row>
    <row r="42" spans="1:4" ht="30" customHeight="1" thickTop="1" thickBot="1">
      <c r="A42" s="200" t="s">
        <v>1392</v>
      </c>
      <c r="B42" s="100" t="s">
        <v>339</v>
      </c>
      <c r="C42" s="102" t="s">
        <v>1260</v>
      </c>
      <c r="D42" s="650">
        <v>741.23817975225336</v>
      </c>
    </row>
    <row r="43" spans="1:4" ht="30" customHeight="1" thickTop="1" thickBot="1">
      <c r="A43" s="200" t="s">
        <v>1233</v>
      </c>
      <c r="B43" s="100" t="s">
        <v>339</v>
      </c>
      <c r="C43" s="102" t="s">
        <v>1234</v>
      </c>
      <c r="D43" s="650">
        <v>741.23817975225336</v>
      </c>
    </row>
    <row r="44" spans="1:4" ht="30" customHeight="1" thickTop="1" thickBot="1">
      <c r="A44" s="200" t="s">
        <v>1387</v>
      </c>
      <c r="B44" s="100" t="s">
        <v>339</v>
      </c>
      <c r="C44" s="102" t="s">
        <v>1234</v>
      </c>
      <c r="D44" s="650">
        <v>741.23817975225336</v>
      </c>
    </row>
    <row r="45" spans="1:4" ht="30" customHeight="1" thickTop="1" thickBot="1">
      <c r="A45" s="200" t="s">
        <v>1278</v>
      </c>
      <c r="B45" s="100" t="s">
        <v>339</v>
      </c>
      <c r="C45" s="102" t="s">
        <v>1279</v>
      </c>
      <c r="D45" s="650">
        <v>741.23817975225336</v>
      </c>
    </row>
    <row r="46" spans="1:4" ht="30" customHeight="1" thickTop="1" thickBot="1">
      <c r="A46" s="200" t="s">
        <v>1287</v>
      </c>
      <c r="B46" s="100" t="s">
        <v>339</v>
      </c>
      <c r="C46" s="102" t="s">
        <v>1288</v>
      </c>
      <c r="D46" s="650">
        <v>741.23817975225336</v>
      </c>
    </row>
    <row r="47" spans="1:4" ht="30" customHeight="1" thickTop="1" thickBot="1">
      <c r="A47" s="200" t="s">
        <v>1291</v>
      </c>
      <c r="B47" s="100" t="s">
        <v>339</v>
      </c>
      <c r="C47" s="102" t="s">
        <v>1292</v>
      </c>
      <c r="D47" s="650">
        <v>741.23817975225336</v>
      </c>
    </row>
    <row r="48" spans="1:4" ht="30" customHeight="1" thickTop="1" thickBot="1">
      <c r="A48" s="200" t="s">
        <v>1283</v>
      </c>
      <c r="B48" s="100" t="s">
        <v>1223</v>
      </c>
      <c r="C48" s="102" t="s">
        <v>1284</v>
      </c>
      <c r="D48" s="650">
        <v>741.23817975225336</v>
      </c>
    </row>
    <row r="49" spans="1:4" ht="30" customHeight="1" thickTop="1" thickBot="1">
      <c r="A49" s="200" t="s">
        <v>1281</v>
      </c>
      <c r="B49" s="100" t="s">
        <v>339</v>
      </c>
      <c r="C49" s="102" t="s">
        <v>1282</v>
      </c>
      <c r="D49" s="650">
        <v>741.23817975225336</v>
      </c>
    </row>
    <row r="50" spans="1:4" ht="30" customHeight="1" thickTop="1" thickBot="1">
      <c r="A50" s="200" t="s">
        <v>1285</v>
      </c>
      <c r="B50" s="100" t="s">
        <v>339</v>
      </c>
      <c r="C50" s="102" t="s">
        <v>1286</v>
      </c>
      <c r="D50" s="650">
        <v>741.23817975225336</v>
      </c>
    </row>
    <row r="51" spans="1:4" ht="30" customHeight="1" thickTop="1" thickBot="1">
      <c r="A51" s="200" t="s">
        <v>1314</v>
      </c>
      <c r="B51" s="100" t="s">
        <v>1306</v>
      </c>
      <c r="C51" s="102" t="s">
        <v>1315</v>
      </c>
      <c r="D51" s="650">
        <v>741.23817975225336</v>
      </c>
    </row>
    <row r="52" spans="1:4" ht="30" customHeight="1" thickTop="1" thickBot="1">
      <c r="A52" s="200" t="s">
        <v>1316</v>
      </c>
      <c r="B52" s="100" t="s">
        <v>1306</v>
      </c>
      <c r="C52" s="102" t="s">
        <v>1315</v>
      </c>
      <c r="D52" s="650">
        <v>741.23817975225336</v>
      </c>
    </row>
    <row r="53" spans="1:4" ht="30" customHeight="1" thickTop="1" thickBot="1">
      <c r="A53" s="200" t="s">
        <v>1289</v>
      </c>
      <c r="B53" s="100" t="s">
        <v>339</v>
      </c>
      <c r="C53" s="102" t="s">
        <v>1290</v>
      </c>
      <c r="D53" s="650">
        <v>741.23817975225336</v>
      </c>
    </row>
    <row r="54" spans="1:4" ht="30" customHeight="1" thickTop="1" thickBot="1">
      <c r="A54" s="200" t="s">
        <v>1293</v>
      </c>
      <c r="B54" s="100" t="s">
        <v>339</v>
      </c>
      <c r="C54" s="102" t="s">
        <v>1294</v>
      </c>
      <c r="D54" s="650">
        <v>741.23817975225336</v>
      </c>
    </row>
    <row r="55" spans="1:4" ht="30" customHeight="1" thickTop="1" thickBot="1">
      <c r="A55" s="200" t="s">
        <v>1378</v>
      </c>
      <c r="B55" s="100" t="s">
        <v>339</v>
      </c>
      <c r="C55" s="102" t="s">
        <v>2029</v>
      </c>
      <c r="D55" s="650">
        <v>741.23817975225336</v>
      </c>
    </row>
    <row r="56" spans="1:4" ht="30" customHeight="1" thickTop="1" thickBot="1">
      <c r="A56" s="200" t="s">
        <v>1379</v>
      </c>
      <c r="B56" s="100" t="s">
        <v>339</v>
      </c>
      <c r="C56" s="102" t="s">
        <v>2030</v>
      </c>
      <c r="D56" s="650">
        <v>741.23817975225336</v>
      </c>
    </row>
    <row r="57" spans="1:4" ht="30" customHeight="1" thickTop="1" thickBot="1">
      <c r="A57" s="200" t="s">
        <v>1380</v>
      </c>
      <c r="B57" s="100" t="s">
        <v>339</v>
      </c>
      <c r="C57" s="102" t="s">
        <v>2031</v>
      </c>
      <c r="D57" s="650">
        <v>741.23817975225336</v>
      </c>
    </row>
    <row r="58" spans="1:4" ht="30" customHeight="1" thickTop="1" thickBot="1">
      <c r="A58" s="200" t="s">
        <v>1357</v>
      </c>
      <c r="B58" s="100" t="s">
        <v>339</v>
      </c>
      <c r="C58" s="102" t="s">
        <v>1867</v>
      </c>
      <c r="D58" s="650">
        <v>741.23817975225336</v>
      </c>
    </row>
    <row r="59" spans="1:4" ht="30" customHeight="1" thickTop="1" thickBot="1">
      <c r="A59" s="200" t="s">
        <v>1295</v>
      </c>
      <c r="B59" s="100" t="s">
        <v>339</v>
      </c>
      <c r="C59" s="102" t="s">
        <v>1296</v>
      </c>
      <c r="D59" s="650">
        <v>741.23817975225336</v>
      </c>
    </row>
    <row r="60" spans="1:4" ht="30" customHeight="1" thickTop="1" thickBot="1">
      <c r="A60" s="200" t="s">
        <v>1376</v>
      </c>
      <c r="B60" s="100" t="s">
        <v>339</v>
      </c>
      <c r="C60" s="102" t="s">
        <v>1377</v>
      </c>
      <c r="D60" s="650">
        <v>741.23817975225336</v>
      </c>
    </row>
    <row r="61" spans="1:4" ht="30" customHeight="1" thickTop="1" thickBot="1">
      <c r="A61" s="200" t="s">
        <v>1362</v>
      </c>
      <c r="B61" s="100" t="s">
        <v>339</v>
      </c>
      <c r="C61" s="102" t="s">
        <v>1363</v>
      </c>
      <c r="D61" s="650">
        <v>741.23817975225336</v>
      </c>
    </row>
    <row r="62" spans="1:4" ht="30" customHeight="1" thickTop="1" thickBot="1">
      <c r="A62" s="200" t="s">
        <v>1369</v>
      </c>
      <c r="B62" s="100" t="s">
        <v>339</v>
      </c>
      <c r="C62" s="102" t="s">
        <v>1370</v>
      </c>
      <c r="D62" s="650">
        <v>741.23817975225336</v>
      </c>
    </row>
    <row r="63" spans="1:4" ht="30" customHeight="1" thickTop="1" thickBot="1">
      <c r="A63" s="200" t="s">
        <v>1373</v>
      </c>
      <c r="B63" s="100" t="s">
        <v>339</v>
      </c>
      <c r="C63" s="102" t="s">
        <v>1374</v>
      </c>
      <c r="D63" s="650">
        <v>741.23817975225336</v>
      </c>
    </row>
    <row r="64" spans="1:4" ht="30" customHeight="1" thickTop="1" thickBot="1">
      <c r="A64" s="200" t="s">
        <v>1360</v>
      </c>
      <c r="B64" s="100" t="s">
        <v>339</v>
      </c>
      <c r="C64" s="102" t="s">
        <v>1361</v>
      </c>
      <c r="D64" s="650">
        <v>741.23817975225336</v>
      </c>
    </row>
    <row r="65" spans="1:4" ht="30" customHeight="1" thickTop="1" thickBot="1">
      <c r="A65" s="200" t="s">
        <v>1297</v>
      </c>
      <c r="B65" s="100" t="s">
        <v>339</v>
      </c>
      <c r="C65" s="102" t="s">
        <v>1298</v>
      </c>
      <c r="D65" s="650">
        <v>741.23817975225336</v>
      </c>
    </row>
    <row r="66" spans="1:4" ht="30" customHeight="1" thickTop="1" thickBot="1">
      <c r="A66" s="200" t="s">
        <v>1367</v>
      </c>
      <c r="B66" s="100" t="s">
        <v>339</v>
      </c>
      <c r="C66" s="102" t="s">
        <v>1368</v>
      </c>
      <c r="D66" s="650">
        <v>741.23817975225336</v>
      </c>
    </row>
    <row r="67" spans="1:4" ht="30" customHeight="1" thickTop="1" thickBot="1">
      <c r="A67" s="200" t="s">
        <v>1371</v>
      </c>
      <c r="B67" s="100" t="s">
        <v>339</v>
      </c>
      <c r="C67" s="102" t="s">
        <v>1372</v>
      </c>
      <c r="D67" s="650">
        <v>741.23817975225336</v>
      </c>
    </row>
    <row r="68" spans="1:4" ht="30" customHeight="1" thickTop="1" thickBot="1">
      <c r="A68" s="200" t="s">
        <v>1343</v>
      </c>
      <c r="B68" s="100" t="s">
        <v>339</v>
      </c>
      <c r="C68" s="102" t="s">
        <v>1344</v>
      </c>
      <c r="D68" s="650">
        <v>741.23817975225336</v>
      </c>
    </row>
    <row r="69" spans="1:4" ht="30" customHeight="1" thickTop="1" thickBot="1">
      <c r="A69" s="200" t="s">
        <v>1383</v>
      </c>
      <c r="B69" s="100" t="s">
        <v>339</v>
      </c>
      <c r="C69" s="102" t="s">
        <v>2033</v>
      </c>
      <c r="D69" s="650">
        <v>741.23817975225336</v>
      </c>
    </row>
    <row r="70" spans="1:4" ht="30" customHeight="1" thickTop="1" thickBot="1">
      <c r="A70" s="200" t="s">
        <v>1384</v>
      </c>
      <c r="B70" s="100" t="s">
        <v>339</v>
      </c>
      <c r="C70" s="102" t="s">
        <v>2034</v>
      </c>
      <c r="D70" s="650">
        <v>741.23817975225336</v>
      </c>
    </row>
    <row r="71" spans="1:4" ht="30" customHeight="1" thickTop="1" thickBot="1">
      <c r="A71" s="200" t="s">
        <v>1381</v>
      </c>
      <c r="B71" s="100" t="s">
        <v>339</v>
      </c>
      <c r="C71" s="102" t="s">
        <v>2035</v>
      </c>
      <c r="D71" s="650">
        <v>741.23817975225336</v>
      </c>
    </row>
    <row r="72" spans="1:4" ht="30" customHeight="1" thickTop="1" thickBot="1">
      <c r="A72" s="200" t="s">
        <v>1382</v>
      </c>
      <c r="B72" s="100" t="s">
        <v>339</v>
      </c>
      <c r="C72" s="102" t="s">
        <v>2036</v>
      </c>
      <c r="D72" s="650">
        <v>741.23817975225336</v>
      </c>
    </row>
    <row r="73" spans="1:4" ht="30" customHeight="1" thickTop="1" thickBot="1">
      <c r="A73" s="200" t="s">
        <v>1350</v>
      </c>
      <c r="B73" s="100" t="s">
        <v>339</v>
      </c>
      <c r="C73" s="102" t="s">
        <v>1351</v>
      </c>
      <c r="D73" s="650">
        <v>741.23817975225336</v>
      </c>
    </row>
    <row r="74" spans="1:4" ht="30" customHeight="1" thickTop="1" thickBot="1">
      <c r="A74" s="200" t="s">
        <v>1349</v>
      </c>
      <c r="B74" s="100" t="s">
        <v>339</v>
      </c>
      <c r="C74" s="102" t="s">
        <v>1866</v>
      </c>
      <c r="D74" s="650">
        <v>741.23817975225336</v>
      </c>
    </row>
    <row r="75" spans="1:4" ht="30" customHeight="1" thickTop="1" thickBot="1">
      <c r="A75" s="200" t="s">
        <v>1347</v>
      </c>
      <c r="B75" s="100" t="s">
        <v>339</v>
      </c>
      <c r="C75" s="102" t="s">
        <v>1348</v>
      </c>
      <c r="D75" s="650">
        <v>741.23817975225336</v>
      </c>
    </row>
    <row r="76" spans="1:4" ht="30" customHeight="1" thickTop="1" thickBot="1">
      <c r="A76" s="200" t="s">
        <v>1375</v>
      </c>
      <c r="B76" s="100" t="s">
        <v>339</v>
      </c>
      <c r="C76" s="102" t="s">
        <v>2028</v>
      </c>
      <c r="D76" s="650">
        <v>741.23817975225336</v>
      </c>
    </row>
    <row r="77" spans="1:4" ht="30" customHeight="1" thickTop="1" thickBot="1">
      <c r="A77" s="200" t="s">
        <v>1353</v>
      </c>
      <c r="B77" s="100" t="s">
        <v>339</v>
      </c>
      <c r="C77" s="102" t="s">
        <v>1354</v>
      </c>
      <c r="D77" s="650">
        <v>741.23817975225336</v>
      </c>
    </row>
    <row r="78" spans="1:4" ht="30" customHeight="1" thickTop="1" thickBot="1">
      <c r="A78" s="200" t="s">
        <v>1355</v>
      </c>
      <c r="B78" s="100" t="s">
        <v>339</v>
      </c>
      <c r="C78" s="102" t="s">
        <v>1356</v>
      </c>
      <c r="D78" s="650">
        <v>741.23817975225336</v>
      </c>
    </row>
    <row r="79" spans="1:4" ht="30" customHeight="1" thickTop="1" thickBot="1">
      <c r="A79" s="200" t="s">
        <v>1358</v>
      </c>
      <c r="B79" s="100" t="s">
        <v>339</v>
      </c>
      <c r="C79" s="102" t="s">
        <v>1359</v>
      </c>
      <c r="D79" s="650">
        <v>741.23817975225336</v>
      </c>
    </row>
    <row r="80" spans="1:4" ht="30" customHeight="1" thickTop="1" thickBot="1">
      <c r="A80" s="200" t="s">
        <v>1337</v>
      </c>
      <c r="B80" s="100" t="s">
        <v>339</v>
      </c>
      <c r="C80" s="102" t="s">
        <v>1338</v>
      </c>
      <c r="D80" s="650">
        <v>741.23817975225336</v>
      </c>
    </row>
    <row r="81" spans="1:4" ht="30" customHeight="1" thickTop="1" thickBot="1">
      <c r="A81" s="200" t="s">
        <v>1341</v>
      </c>
      <c r="B81" s="100" t="s">
        <v>339</v>
      </c>
      <c r="C81" s="102" t="s">
        <v>1342</v>
      </c>
      <c r="D81" s="650">
        <v>741.23817975225336</v>
      </c>
    </row>
    <row r="82" spans="1:4" ht="30" customHeight="1" thickTop="1" thickBot="1">
      <c r="A82" s="200" t="s">
        <v>1345</v>
      </c>
      <c r="B82" s="100" t="s">
        <v>339</v>
      </c>
      <c r="C82" s="102" t="s">
        <v>1346</v>
      </c>
      <c r="D82" s="650">
        <v>741.23817975225336</v>
      </c>
    </row>
    <row r="83" spans="1:4" ht="30" customHeight="1" thickTop="1" thickBot="1">
      <c r="A83" s="200" t="s">
        <v>1339</v>
      </c>
      <c r="B83" s="100" t="s">
        <v>339</v>
      </c>
      <c r="C83" s="102" t="s">
        <v>1340</v>
      </c>
      <c r="D83" s="650">
        <v>741.23817975225336</v>
      </c>
    </row>
    <row r="84" spans="1:4" ht="30" customHeight="1" thickTop="1" thickBot="1">
      <c r="A84" s="200" t="s">
        <v>1305</v>
      </c>
      <c r="B84" s="100" t="s">
        <v>339</v>
      </c>
      <c r="C84" s="102" t="s">
        <v>1307</v>
      </c>
      <c r="D84" s="650">
        <v>741.23817975225336</v>
      </c>
    </row>
    <row r="85" spans="1:4" ht="30" customHeight="1" thickTop="1" thickBot="1">
      <c r="A85" s="200" t="s">
        <v>1308</v>
      </c>
      <c r="B85" s="100" t="s">
        <v>339</v>
      </c>
      <c r="C85" s="102" t="s">
        <v>1859</v>
      </c>
      <c r="D85" s="650">
        <v>741.23817975225336</v>
      </c>
    </row>
    <row r="86" spans="1:4" ht="30" customHeight="1" thickTop="1" thickBot="1">
      <c r="A86" s="200" t="s">
        <v>1309</v>
      </c>
      <c r="B86" s="100" t="s">
        <v>1306</v>
      </c>
      <c r="C86" s="102" t="s">
        <v>1310</v>
      </c>
      <c r="D86" s="650">
        <v>741.23817975225336</v>
      </c>
    </row>
    <row r="87" spans="1:4" ht="30" customHeight="1" thickTop="1" thickBot="1">
      <c r="A87" s="200" t="s">
        <v>1311</v>
      </c>
      <c r="B87" s="100" t="s">
        <v>339</v>
      </c>
      <c r="C87" s="102" t="s">
        <v>1312</v>
      </c>
      <c r="D87" s="650">
        <v>741.23817975225336</v>
      </c>
    </row>
    <row r="88" spans="1:4" ht="30" customHeight="1" thickTop="1" thickBot="1">
      <c r="A88" s="200" t="s">
        <v>1313</v>
      </c>
      <c r="B88" s="100" t="s">
        <v>339</v>
      </c>
      <c r="C88" s="102" t="s">
        <v>1312</v>
      </c>
      <c r="D88" s="650">
        <v>741.23817975225336</v>
      </c>
    </row>
    <row r="89" spans="1:4" ht="30" customHeight="1" thickTop="1" thickBot="1">
      <c r="A89" s="200" t="s">
        <v>1243</v>
      </c>
      <c r="B89" s="100" t="s">
        <v>339</v>
      </c>
      <c r="C89" s="102" t="s">
        <v>1852</v>
      </c>
      <c r="D89" s="650">
        <v>741.23817975225336</v>
      </c>
    </row>
    <row r="90" spans="1:4" ht="30" customHeight="1" thickTop="1" thickBot="1">
      <c r="A90" s="200" t="s">
        <v>1365</v>
      </c>
      <c r="B90" s="100" t="s">
        <v>339</v>
      </c>
      <c r="C90" s="102" t="s">
        <v>1366</v>
      </c>
      <c r="D90" s="650">
        <v>741.23817975225336</v>
      </c>
    </row>
    <row r="91" spans="1:4" ht="30" customHeight="1" thickTop="1" thickBot="1">
      <c r="A91" s="200" t="s">
        <v>1244</v>
      </c>
      <c r="B91" s="100" t="s">
        <v>339</v>
      </c>
      <c r="C91" s="102" t="s">
        <v>1245</v>
      </c>
      <c r="D91" s="650">
        <v>741.23817975225336</v>
      </c>
    </row>
    <row r="92" spans="1:4" ht="30" customHeight="1" thickTop="1" thickBot="1">
      <c r="A92" s="200" t="s">
        <v>1277</v>
      </c>
      <c r="B92" s="100" t="s">
        <v>339</v>
      </c>
      <c r="C92" s="102" t="s">
        <v>1858</v>
      </c>
      <c r="D92" s="650">
        <v>741.23817975225336</v>
      </c>
    </row>
    <row r="93" spans="1:4" ht="30" customHeight="1" thickTop="1" thickBot="1">
      <c r="A93" s="200" t="s">
        <v>1408</v>
      </c>
      <c r="B93" s="100" t="s">
        <v>1406</v>
      </c>
      <c r="C93" s="102" t="s">
        <v>1870</v>
      </c>
      <c r="D93" s="650">
        <v>57.073605805510589</v>
      </c>
    </row>
    <row r="94" spans="1:4" ht="30" customHeight="1" thickTop="1" thickBot="1">
      <c r="A94" s="200" t="s">
        <v>1399</v>
      </c>
      <c r="B94" s="100" t="s">
        <v>92</v>
      </c>
      <c r="C94" s="102" t="s">
        <v>1868</v>
      </c>
      <c r="D94" s="650">
        <v>312800.30548719649</v>
      </c>
    </row>
    <row r="95" spans="1:4" ht="30" customHeight="1" thickTop="1" thickBot="1">
      <c r="A95" s="200" t="s">
        <v>1222</v>
      </c>
      <c r="B95" s="100" t="s">
        <v>1223</v>
      </c>
      <c r="C95" s="102" t="s">
        <v>1224</v>
      </c>
      <c r="D95" s="650">
        <v>0.4423019856826354</v>
      </c>
    </row>
    <row r="96" spans="1:4" ht="30" customHeight="1" thickTop="1" thickBot="1">
      <c r="A96" s="200" t="s">
        <v>1631</v>
      </c>
      <c r="B96" s="100" t="s">
        <v>339</v>
      </c>
      <c r="C96" s="102" t="s">
        <v>1851</v>
      </c>
      <c r="D96" s="650">
        <v>1022.8406839383863</v>
      </c>
    </row>
    <row r="97" spans="1:4" ht="30" customHeight="1" thickTop="1" thickBot="1">
      <c r="A97" s="200" t="s">
        <v>1412</v>
      </c>
      <c r="B97" s="100" t="s">
        <v>339</v>
      </c>
      <c r="C97" s="102" t="s">
        <v>1411</v>
      </c>
      <c r="D97" s="650">
        <v>838.97576338042154</v>
      </c>
    </row>
    <row r="98" spans="1:4" ht="30" customHeight="1" thickTop="1" thickBot="1">
      <c r="A98" s="200" t="s">
        <v>1237</v>
      </c>
      <c r="B98" s="100" t="s">
        <v>92</v>
      </c>
      <c r="C98" s="102" t="s">
        <v>1238</v>
      </c>
      <c r="D98" s="650">
        <v>23632.997828881329</v>
      </c>
    </row>
    <row r="99" spans="1:4" ht="30" customHeight="1" thickTop="1" thickBot="1">
      <c r="A99" s="200" t="s">
        <v>1251</v>
      </c>
      <c r="B99" s="100" t="s">
        <v>339</v>
      </c>
      <c r="C99" s="102" t="s">
        <v>1853</v>
      </c>
      <c r="D99" s="650">
        <v>1084.3906515235997</v>
      </c>
    </row>
    <row r="100" spans="1:4" ht="30" customHeight="1" thickTop="1" thickBot="1">
      <c r="A100" s="200" t="s">
        <v>1320</v>
      </c>
      <c r="B100" s="100" t="s">
        <v>1306</v>
      </c>
      <c r="C100" s="102" t="s">
        <v>1863</v>
      </c>
      <c r="D100" s="650">
        <v>1116.2926527562931</v>
      </c>
    </row>
    <row r="101" spans="1:4" ht="30" customHeight="1" thickTop="1" thickBot="1">
      <c r="A101" s="200" t="s">
        <v>1393</v>
      </c>
      <c r="B101" s="100" t="s">
        <v>339</v>
      </c>
      <c r="C101" s="102" t="s">
        <v>1394</v>
      </c>
      <c r="D101" s="650">
        <v>5655.3407833032152</v>
      </c>
    </row>
    <row r="102" spans="1:4" ht="30" customHeight="1" thickTop="1" thickBot="1">
      <c r="A102" s="200" t="s">
        <v>1395</v>
      </c>
      <c r="B102" s="100" t="s">
        <v>141</v>
      </c>
      <c r="C102" s="102" t="s">
        <v>1396</v>
      </c>
      <c r="D102" s="650">
        <v>138357.12478595183</v>
      </c>
    </row>
    <row r="103" spans="1:4" ht="30" customHeight="1" thickTop="1" thickBot="1">
      <c r="A103" s="200" t="s">
        <v>1327</v>
      </c>
      <c r="B103" s="100" t="s">
        <v>344</v>
      </c>
      <c r="C103" s="102" t="s">
        <v>1328</v>
      </c>
      <c r="D103" s="650">
        <v>0.66730731837268575</v>
      </c>
    </row>
    <row r="104" spans="1:4" ht="30" customHeight="1" thickTop="1" thickBot="1">
      <c r="A104" s="200" t="s">
        <v>1325</v>
      </c>
      <c r="B104" s="100" t="s">
        <v>344</v>
      </c>
      <c r="C104" s="102" t="s">
        <v>1326</v>
      </c>
      <c r="D104" s="650">
        <v>0.4423019856826354</v>
      </c>
    </row>
    <row r="105" spans="1:4" ht="30" customHeight="1" thickTop="1" thickBot="1">
      <c r="A105" s="200" t="s">
        <v>1275</v>
      </c>
      <c r="B105" s="100" t="s">
        <v>339</v>
      </c>
      <c r="C105" s="102" t="s">
        <v>1276</v>
      </c>
      <c r="D105" s="650">
        <v>2661.2777711536846</v>
      </c>
    </row>
    <row r="106" spans="1:4" ht="30" customHeight="1" thickTop="1" thickBot="1">
      <c r="A106" s="200" t="s">
        <v>1402</v>
      </c>
      <c r="B106" s="100" t="s">
        <v>92</v>
      </c>
      <c r="C106" s="102" t="s">
        <v>1403</v>
      </c>
      <c r="D106" s="650">
        <v>135755.33258144328</v>
      </c>
    </row>
    <row r="107" spans="1:4" ht="30" customHeight="1" thickTop="1" thickBot="1">
      <c r="A107" s="200" t="s">
        <v>1301</v>
      </c>
      <c r="B107" s="100" t="s">
        <v>339</v>
      </c>
      <c r="C107" s="102" t="s">
        <v>1302</v>
      </c>
      <c r="D107" s="650">
        <v>1280.6253040182814</v>
      </c>
    </row>
    <row r="108" spans="1:4" ht="30" customHeight="1" thickTop="1" thickBot="1">
      <c r="A108" s="200" t="s">
        <v>1263</v>
      </c>
      <c r="B108" s="100" t="s">
        <v>339</v>
      </c>
      <c r="C108" s="102" t="s">
        <v>1855</v>
      </c>
      <c r="D108" s="650">
        <v>1086.0426606515462</v>
      </c>
    </row>
    <row r="109" spans="1:4" ht="30" customHeight="1" thickTop="1" thickBot="1">
      <c r="A109" s="200" t="s">
        <v>1258</v>
      </c>
      <c r="B109" s="100" t="s">
        <v>339</v>
      </c>
      <c r="C109" s="102" t="s">
        <v>1854</v>
      </c>
      <c r="D109" s="650">
        <v>904.90041018907891</v>
      </c>
    </row>
    <row r="110" spans="1:4" ht="30" customHeight="1" thickTop="1" thickBot="1">
      <c r="A110" s="200" t="s">
        <v>1397</v>
      </c>
      <c r="B110" s="100" t="s">
        <v>339</v>
      </c>
      <c r="C110" s="102" t="s">
        <v>1398</v>
      </c>
      <c r="D110" s="650">
        <v>906.1017765676072</v>
      </c>
    </row>
    <row r="111" spans="1:4" ht="30" customHeight="1" thickTop="1" thickBot="1">
      <c r="A111" s="200" t="s">
        <v>1318</v>
      </c>
      <c r="B111" s="100" t="s">
        <v>1306</v>
      </c>
      <c r="C111" s="102" t="s">
        <v>1861</v>
      </c>
      <c r="D111" s="650">
        <v>890.38429677441934</v>
      </c>
    </row>
    <row r="112" spans="1:4" ht="30" customHeight="1" thickTop="1" thickBot="1">
      <c r="A112" s="200" t="s">
        <v>1319</v>
      </c>
      <c r="B112" s="100" t="s">
        <v>344</v>
      </c>
      <c r="C112" s="102" t="s">
        <v>1862</v>
      </c>
      <c r="D112" s="650">
        <v>2.9886279727706597</v>
      </c>
    </row>
    <row r="113" spans="1:4" ht="30" customHeight="1" thickTop="1" thickBot="1">
      <c r="A113" s="200" t="s">
        <v>1324</v>
      </c>
      <c r="B113" s="100" t="s">
        <v>1306</v>
      </c>
      <c r="C113" s="102" t="s">
        <v>1865</v>
      </c>
      <c r="D113" s="650">
        <v>761.37496002320438</v>
      </c>
    </row>
    <row r="114" spans="1:4" ht="30" customHeight="1" thickTop="1" thickBot="1">
      <c r="A114" s="200" t="s">
        <v>1400</v>
      </c>
      <c r="B114" s="100" t="s">
        <v>92</v>
      </c>
      <c r="C114" s="102" t="s">
        <v>1401</v>
      </c>
      <c r="D114" s="650">
        <v>1145109.7675312764</v>
      </c>
    </row>
    <row r="115" spans="1:4" ht="30" customHeight="1" thickTop="1" thickBot="1">
      <c r="A115" s="200" t="s">
        <v>1321</v>
      </c>
      <c r="B115" s="100" t="s">
        <v>92</v>
      </c>
      <c r="C115" s="102" t="s">
        <v>1322</v>
      </c>
      <c r="D115" s="650">
        <v>961.60027245188985</v>
      </c>
    </row>
    <row r="116" spans="1:4" ht="30" customHeight="1" thickTop="1" thickBot="1">
      <c r="A116" s="200" t="s">
        <v>1271</v>
      </c>
      <c r="B116" s="100" t="s">
        <v>339</v>
      </c>
      <c r="C116" s="102" t="s">
        <v>1857</v>
      </c>
      <c r="D116" s="650">
        <v>20.748824952191558</v>
      </c>
    </row>
    <row r="117" spans="1:4" ht="30" customHeight="1" thickTop="1" thickBot="1">
      <c r="A117" s="200" t="s">
        <v>1299</v>
      </c>
      <c r="B117" s="100" t="s">
        <v>92</v>
      </c>
      <c r="C117" s="102" t="s">
        <v>1300</v>
      </c>
      <c r="D117" s="650">
        <v>538496.15257305827</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7"/>
      <c r="B1" s="700"/>
      <c r="C1" s="701"/>
      <c r="D1" s="701"/>
      <c r="E1" s="701"/>
      <c r="F1" s="701"/>
      <c r="G1" s="701"/>
      <c r="H1" s="701"/>
      <c r="I1" s="702"/>
      <c r="J1" s="709" t="s">
        <v>933</v>
      </c>
      <c r="K1" s="716" t="s">
        <v>2198</v>
      </c>
      <c r="L1" s="717"/>
      <c r="M1" s="718"/>
    </row>
    <row r="2" spans="1:13" s="489" customFormat="1">
      <c r="A2" s="698"/>
      <c r="B2" s="722" t="s">
        <v>934</v>
      </c>
      <c r="C2" s="723"/>
      <c r="D2" s="723"/>
      <c r="E2" s="723"/>
      <c r="F2" s="723"/>
      <c r="G2" s="723"/>
      <c r="H2" s="723"/>
      <c r="I2" s="724"/>
      <c r="J2" s="710"/>
      <c r="K2" s="719"/>
      <c r="L2" s="720"/>
      <c r="M2" s="721"/>
    </row>
    <row r="3" spans="1:13" s="489" customFormat="1">
      <c r="A3" s="698"/>
      <c r="B3" s="703" t="s">
        <v>2199</v>
      </c>
      <c r="C3" s="704"/>
      <c r="D3" s="704"/>
      <c r="E3" s="704"/>
      <c r="F3" s="704"/>
      <c r="G3" s="704"/>
      <c r="H3" s="704"/>
      <c r="I3" s="705"/>
      <c r="J3" s="714" t="s">
        <v>935</v>
      </c>
      <c r="K3" s="726">
        <v>1</v>
      </c>
      <c r="L3" s="727"/>
      <c r="M3" s="728"/>
    </row>
    <row r="4" spans="1:13" s="489" customFormat="1">
      <c r="A4" s="698"/>
      <c r="B4" s="703" t="s">
        <v>2200</v>
      </c>
      <c r="C4" s="704"/>
      <c r="D4" s="704"/>
      <c r="E4" s="704"/>
      <c r="F4" s="704"/>
      <c r="G4" s="704"/>
      <c r="H4" s="704"/>
      <c r="I4" s="705"/>
      <c r="J4" s="725"/>
      <c r="K4" s="729"/>
      <c r="L4" s="730"/>
      <c r="M4" s="731"/>
    </row>
    <row r="5" spans="1:13" s="489" customFormat="1">
      <c r="A5" s="698"/>
      <c r="B5" s="711" t="s">
        <v>2201</v>
      </c>
      <c r="C5" s="712"/>
      <c r="D5" s="712"/>
      <c r="E5" s="712"/>
      <c r="F5" s="712"/>
      <c r="G5" s="712"/>
      <c r="H5" s="712"/>
      <c r="I5" s="713"/>
      <c r="J5" s="714" t="s">
        <v>936</v>
      </c>
      <c r="K5" s="732"/>
      <c r="L5" s="732" t="s">
        <v>937</v>
      </c>
      <c r="M5" s="734"/>
    </row>
    <row r="6" spans="1:13" s="489" customFormat="1" ht="13.5" customHeight="1" thickBot="1">
      <c r="A6" s="699"/>
      <c r="B6" s="706"/>
      <c r="C6" s="707"/>
      <c r="D6" s="707"/>
      <c r="E6" s="707"/>
      <c r="F6" s="707"/>
      <c r="G6" s="707"/>
      <c r="H6" s="707"/>
      <c r="I6" s="708"/>
      <c r="J6" s="715"/>
      <c r="K6" s="733"/>
      <c r="L6" s="733"/>
      <c r="M6" s="735"/>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4" t="s">
        <v>2205</v>
      </c>
      <c r="B10" s="695"/>
      <c r="C10" s="695"/>
      <c r="D10" s="695"/>
      <c r="E10" s="508" t="s">
        <v>2206</v>
      </c>
      <c r="F10" s="509"/>
      <c r="H10" s="696" t="s">
        <v>2207</v>
      </c>
      <c r="I10" s="696"/>
      <c r="J10" s="510" t="s">
        <v>2206</v>
      </c>
      <c r="K10" s="511"/>
      <c r="L10" s="511"/>
      <c r="M10" s="512"/>
    </row>
    <row r="11" spans="1:13" s="489" customFormat="1" ht="24" customHeight="1">
      <c r="A11" s="513" t="s">
        <v>939</v>
      </c>
      <c r="B11" s="514"/>
      <c r="C11" s="693"/>
      <c r="D11" s="693"/>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6"/>
      <c r="L12" s="736"/>
      <c r="M12" s="737"/>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8" t="s">
        <v>2202</v>
      </c>
      <c r="F25" s="738"/>
      <c r="G25" s="738"/>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9" t="s">
        <v>942</v>
      </c>
      <c r="B27" s="740"/>
      <c r="C27" s="740"/>
      <c r="D27" s="740"/>
      <c r="E27" s="740"/>
      <c r="F27" s="740"/>
      <c r="G27" s="740"/>
      <c r="H27" s="740"/>
      <c r="I27" s="740"/>
      <c r="J27" s="740"/>
      <c r="K27" s="740"/>
      <c r="L27" s="740"/>
      <c r="M27" s="741"/>
    </row>
    <row r="28" spans="1:13" ht="13.5" thickBot="1">
      <c r="A28" s="555"/>
      <c r="B28" s="556"/>
      <c r="C28" s="556"/>
      <c r="D28" s="556"/>
      <c r="E28" s="556"/>
      <c r="F28" s="556"/>
      <c r="G28" s="556"/>
      <c r="H28" s="556"/>
      <c r="I28" s="556"/>
      <c r="J28" s="556"/>
      <c r="K28" s="556"/>
      <c r="L28" s="556"/>
      <c r="M28" s="557"/>
    </row>
    <row r="29" spans="1:13" ht="25.5">
      <c r="A29" s="558" t="s">
        <v>943</v>
      </c>
      <c r="B29" s="742" t="s">
        <v>944</v>
      </c>
      <c r="C29" s="743"/>
      <c r="D29" s="743"/>
      <c r="E29" s="743"/>
      <c r="F29" s="743"/>
      <c r="G29" s="743"/>
      <c r="H29" s="743"/>
      <c r="I29" s="744"/>
      <c r="J29" s="559" t="s">
        <v>2215</v>
      </c>
      <c r="K29" s="745" t="s">
        <v>945</v>
      </c>
      <c r="L29" s="746"/>
      <c r="M29" s="558" t="s">
        <v>946</v>
      </c>
    </row>
    <row r="30" spans="1:13" ht="13.5" thickBot="1">
      <c r="A30" s="560"/>
      <c r="B30" s="561"/>
      <c r="C30" s="562"/>
      <c r="D30" s="562"/>
      <c r="E30" s="562"/>
      <c r="F30" s="562"/>
      <c r="G30" s="562"/>
      <c r="H30" s="562"/>
      <c r="I30" s="562"/>
      <c r="J30" s="563"/>
      <c r="K30" s="747"/>
      <c r="L30" s="748"/>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9" t="s">
        <v>944</v>
      </c>
      <c r="B34" s="750"/>
      <c r="C34" s="750"/>
      <c r="D34" s="750"/>
      <c r="E34" s="750"/>
      <c r="F34" s="750"/>
      <c r="G34" s="751"/>
      <c r="H34" s="752" t="s">
        <v>948</v>
      </c>
      <c r="I34" s="753"/>
      <c r="J34" s="571" t="s">
        <v>949</v>
      </c>
      <c r="K34" s="754" t="s">
        <v>950</v>
      </c>
      <c r="L34" s="751"/>
      <c r="M34" s="572" t="s">
        <v>951</v>
      </c>
    </row>
    <row r="35" spans="1:13" s="573" customFormat="1" ht="12">
      <c r="A35" s="755"/>
      <c r="B35" s="756"/>
      <c r="C35" s="756"/>
      <c r="D35" s="756"/>
      <c r="E35" s="756"/>
      <c r="F35" s="756"/>
      <c r="G35" s="757"/>
      <c r="H35" s="758"/>
      <c r="I35" s="759"/>
      <c r="J35" s="574"/>
      <c r="K35" s="760"/>
      <c r="L35" s="757"/>
      <c r="M35" s="575"/>
    </row>
    <row r="36" spans="1:13" s="573" customFormat="1" thickBot="1">
      <c r="A36" s="761"/>
      <c r="B36" s="762"/>
      <c r="C36" s="762"/>
      <c r="D36" s="762"/>
      <c r="E36" s="762"/>
      <c r="F36" s="762"/>
      <c r="G36" s="763"/>
      <c r="H36" s="764"/>
      <c r="I36" s="765"/>
      <c r="J36" s="576"/>
      <c r="K36" s="766"/>
      <c r="L36" s="763"/>
      <c r="M36" s="577"/>
    </row>
    <row r="37" spans="1:13" s="573" customFormat="1" thickBot="1">
      <c r="A37" s="767" t="s">
        <v>953</v>
      </c>
      <c r="B37" s="768"/>
      <c r="C37" s="768"/>
      <c r="D37" s="768"/>
      <c r="E37" s="768"/>
      <c r="F37" s="768"/>
      <c r="G37" s="768"/>
      <c r="H37" s="768"/>
      <c r="I37" s="768"/>
      <c r="J37" s="768"/>
      <c r="K37" s="768"/>
      <c r="L37" s="769"/>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9" t="s">
        <v>944</v>
      </c>
      <c r="B41" s="750"/>
      <c r="C41" s="750"/>
      <c r="D41" s="750"/>
      <c r="E41" s="750"/>
      <c r="F41" s="750"/>
      <c r="G41" s="750"/>
      <c r="H41" s="751"/>
      <c r="I41" s="587" t="s">
        <v>945</v>
      </c>
      <c r="J41" s="571" t="s">
        <v>946</v>
      </c>
      <c r="K41" s="754" t="s">
        <v>955</v>
      </c>
      <c r="L41" s="751"/>
      <c r="M41" s="572" t="s">
        <v>951</v>
      </c>
    </row>
    <row r="42" spans="1:13" s="573" customFormat="1" ht="12">
      <c r="A42" s="770"/>
      <c r="B42" s="771"/>
      <c r="C42" s="771"/>
      <c r="D42" s="771"/>
      <c r="E42" s="771"/>
      <c r="F42" s="771"/>
      <c r="G42" s="771"/>
      <c r="H42" s="759"/>
      <c r="I42" s="588"/>
      <c r="J42" s="574"/>
      <c r="K42" s="760"/>
      <c r="L42" s="757"/>
      <c r="M42" s="575"/>
    </row>
    <row r="43" spans="1:13" s="573" customFormat="1" thickBot="1">
      <c r="A43" s="772"/>
      <c r="B43" s="773"/>
      <c r="C43" s="773"/>
      <c r="D43" s="773"/>
      <c r="E43" s="773"/>
      <c r="F43" s="773"/>
      <c r="G43" s="773"/>
      <c r="H43" s="765"/>
      <c r="I43" s="589"/>
      <c r="J43" s="590"/>
      <c r="K43" s="766"/>
      <c r="L43" s="763"/>
      <c r="M43" s="591"/>
    </row>
    <row r="44" spans="1:13" s="573" customFormat="1" thickBot="1">
      <c r="A44" s="767" t="s">
        <v>953</v>
      </c>
      <c r="B44" s="768"/>
      <c r="C44" s="768"/>
      <c r="D44" s="768"/>
      <c r="E44" s="768"/>
      <c r="F44" s="768"/>
      <c r="G44" s="768"/>
      <c r="H44" s="768"/>
      <c r="I44" s="768"/>
      <c r="J44" s="768"/>
      <c r="K44" s="768"/>
      <c r="L44" s="769"/>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4" t="s">
        <v>957</v>
      </c>
      <c r="B48" s="775"/>
      <c r="C48" s="775"/>
      <c r="D48" s="775"/>
      <c r="E48" s="776"/>
      <c r="F48" s="594"/>
      <c r="G48" s="595" t="s">
        <v>945</v>
      </c>
      <c r="H48" s="596" t="s">
        <v>958</v>
      </c>
      <c r="I48" s="597" t="s">
        <v>2233</v>
      </c>
      <c r="J48" s="596" t="s">
        <v>2234</v>
      </c>
      <c r="K48" s="777" t="s">
        <v>961</v>
      </c>
      <c r="L48" s="776"/>
      <c r="M48" s="598" t="s">
        <v>951</v>
      </c>
    </row>
    <row r="49" spans="1:13" s="573" customFormat="1" ht="12">
      <c r="A49" s="599"/>
      <c r="B49" s="600"/>
      <c r="C49" s="600"/>
      <c r="D49" s="600"/>
      <c r="E49" s="600"/>
      <c r="F49" s="600"/>
      <c r="G49" s="601"/>
      <c r="H49" s="574"/>
      <c r="I49" s="588"/>
      <c r="J49" s="574"/>
      <c r="K49" s="760"/>
      <c r="L49" s="757"/>
      <c r="M49" s="575"/>
    </row>
    <row r="50" spans="1:13" s="573" customFormat="1" thickBot="1">
      <c r="A50" s="602"/>
      <c r="B50" s="603"/>
      <c r="C50" s="603"/>
      <c r="D50" s="603"/>
      <c r="E50" s="603"/>
      <c r="F50" s="603"/>
      <c r="G50" s="604"/>
      <c r="H50" s="576"/>
      <c r="I50" s="586"/>
      <c r="J50" s="576"/>
      <c r="K50" s="766"/>
      <c r="L50" s="763"/>
      <c r="M50" s="577"/>
    </row>
    <row r="51" spans="1:13" s="573" customFormat="1" thickBot="1">
      <c r="A51" s="778" t="s">
        <v>953</v>
      </c>
      <c r="B51" s="779"/>
      <c r="C51" s="779"/>
      <c r="D51" s="779"/>
      <c r="E51" s="779"/>
      <c r="F51" s="779"/>
      <c r="G51" s="779"/>
      <c r="H51" s="779"/>
      <c r="I51" s="779"/>
      <c r="J51" s="779"/>
      <c r="K51" s="779"/>
      <c r="L51" s="780"/>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4" t="s">
        <v>944</v>
      </c>
      <c r="B55" s="775"/>
      <c r="C55" s="775"/>
      <c r="D55" s="775"/>
      <c r="E55" s="775"/>
      <c r="F55" s="775"/>
      <c r="G55" s="776"/>
      <c r="H55" s="595" t="s">
        <v>964</v>
      </c>
      <c r="I55" s="597" t="s">
        <v>965</v>
      </c>
      <c r="J55" s="596" t="s">
        <v>966</v>
      </c>
      <c r="K55" s="781" t="s">
        <v>950</v>
      </c>
      <c r="L55" s="782"/>
      <c r="M55" s="606" t="s">
        <v>951</v>
      </c>
    </row>
    <row r="56" spans="1:13" s="573" customFormat="1" ht="12">
      <c r="A56" s="770"/>
      <c r="B56" s="771"/>
      <c r="C56" s="771"/>
      <c r="D56" s="771"/>
      <c r="E56" s="771"/>
      <c r="F56" s="771"/>
      <c r="G56" s="771"/>
      <c r="H56" s="574"/>
      <c r="I56" s="588"/>
      <c r="J56" s="574"/>
      <c r="K56" s="760"/>
      <c r="L56" s="757"/>
      <c r="M56" s="575"/>
    </row>
    <row r="57" spans="1:13" s="573" customFormat="1" thickBot="1">
      <c r="A57" s="772"/>
      <c r="B57" s="773"/>
      <c r="C57" s="773"/>
      <c r="D57" s="773"/>
      <c r="E57" s="773"/>
      <c r="F57" s="773"/>
      <c r="G57" s="773"/>
      <c r="H57" s="576"/>
      <c r="I57" s="586"/>
      <c r="J57" s="576"/>
      <c r="K57" s="766"/>
      <c r="L57" s="763"/>
      <c r="M57" s="577"/>
    </row>
    <row r="58" spans="1:13" s="573" customFormat="1" thickBot="1">
      <c r="A58" s="767" t="s">
        <v>953</v>
      </c>
      <c r="B58" s="768"/>
      <c r="C58" s="768"/>
      <c r="D58" s="768"/>
      <c r="E58" s="768"/>
      <c r="F58" s="768"/>
      <c r="G58" s="768"/>
      <c r="H58" s="768"/>
      <c r="I58" s="768"/>
      <c r="J58" s="768"/>
      <c r="K58" s="768"/>
      <c r="L58" s="769"/>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7" t="s">
        <v>967</v>
      </c>
      <c r="B60" s="768"/>
      <c r="C60" s="768"/>
      <c r="D60" s="768"/>
      <c r="E60" s="768"/>
      <c r="F60" s="768"/>
      <c r="G60" s="768"/>
      <c r="H60" s="768"/>
      <c r="I60" s="768"/>
      <c r="J60" s="768"/>
      <c r="K60" s="768"/>
      <c r="L60" s="769"/>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9" t="s">
        <v>944</v>
      </c>
      <c r="B64" s="750"/>
      <c r="C64" s="750"/>
      <c r="D64" s="750"/>
      <c r="E64" s="750"/>
      <c r="F64" s="750"/>
      <c r="G64" s="750"/>
      <c r="H64" s="607"/>
      <c r="I64" s="608"/>
      <c r="J64" s="609" t="s">
        <v>970</v>
      </c>
      <c r="K64" s="783" t="s">
        <v>971</v>
      </c>
      <c r="L64" s="784"/>
      <c r="M64" s="610"/>
    </row>
    <row r="65" spans="1:13" s="573" customFormat="1" ht="12">
      <c r="A65" s="770" t="s">
        <v>2235</v>
      </c>
      <c r="B65" s="771"/>
      <c r="C65" s="771"/>
      <c r="D65" s="771"/>
      <c r="E65" s="771"/>
      <c r="F65" s="771"/>
      <c r="G65" s="771"/>
      <c r="H65" s="611"/>
      <c r="I65" s="612"/>
      <c r="J65" s="613"/>
      <c r="K65" s="795"/>
      <c r="L65" s="796"/>
      <c r="M65" s="614"/>
    </row>
    <row r="66" spans="1:13" s="573" customFormat="1" ht="12">
      <c r="A66" s="615" t="s">
        <v>973</v>
      </c>
      <c r="B66" s="616"/>
      <c r="C66" s="616"/>
      <c r="D66" s="616"/>
      <c r="E66" s="616"/>
      <c r="F66" s="616"/>
      <c r="G66" s="616"/>
      <c r="H66" s="611"/>
      <c r="I66" s="612"/>
      <c r="J66" s="613"/>
      <c r="K66" s="795"/>
      <c r="L66" s="796"/>
      <c r="M66" s="614"/>
    </row>
    <row r="67" spans="1:13" s="573" customFormat="1" thickBot="1">
      <c r="A67" s="602" t="s">
        <v>974</v>
      </c>
      <c r="B67" s="603"/>
      <c r="C67" s="603"/>
      <c r="D67" s="603"/>
      <c r="E67" s="603"/>
      <c r="F67" s="603"/>
      <c r="G67" s="603"/>
      <c r="H67" s="617"/>
      <c r="I67" s="618"/>
      <c r="J67" s="613"/>
      <c r="K67" s="797"/>
      <c r="L67" s="798"/>
      <c r="M67" s="614"/>
    </row>
    <row r="68" spans="1:13" s="573" customFormat="1" thickBot="1">
      <c r="A68" s="767" t="s">
        <v>953</v>
      </c>
      <c r="B68" s="768"/>
      <c r="C68" s="768"/>
      <c r="D68" s="768"/>
      <c r="E68" s="768"/>
      <c r="F68" s="768"/>
      <c r="G68" s="768"/>
      <c r="H68" s="768"/>
      <c r="I68" s="768"/>
      <c r="J68" s="768"/>
      <c r="K68" s="768"/>
      <c r="L68" s="769"/>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7" t="s">
        <v>2236</v>
      </c>
      <c r="B70" s="768"/>
      <c r="C70" s="768"/>
      <c r="D70" s="768"/>
      <c r="E70" s="768"/>
      <c r="F70" s="768"/>
      <c r="G70" s="768"/>
      <c r="H70" s="768"/>
      <c r="I70" s="768"/>
      <c r="J70" s="768"/>
      <c r="K70" s="768"/>
      <c r="L70" s="769"/>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5" t="s">
        <v>2218</v>
      </c>
      <c r="B87" s="786"/>
      <c r="C87" s="786"/>
      <c r="D87" s="786"/>
      <c r="E87" s="786"/>
      <c r="F87" s="786"/>
      <c r="G87" s="786"/>
      <c r="H87" s="786"/>
      <c r="I87" s="786"/>
      <c r="J87" s="786"/>
      <c r="K87" s="786"/>
      <c r="L87" s="786"/>
      <c r="M87" s="787"/>
    </row>
    <row r="88" spans="1:13" ht="17.25" customHeight="1">
      <c r="A88" s="785"/>
      <c r="B88" s="786"/>
      <c r="C88" s="786"/>
      <c r="D88" s="786"/>
      <c r="E88" s="786"/>
      <c r="F88" s="786"/>
      <c r="G88" s="786"/>
      <c r="H88" s="786"/>
      <c r="I88" s="786"/>
      <c r="J88" s="786"/>
      <c r="K88" s="786"/>
      <c r="L88" s="786"/>
      <c r="M88" s="787"/>
    </row>
    <row r="89" spans="1:13" ht="18.75" customHeight="1">
      <c r="A89" s="788" t="s">
        <v>2219</v>
      </c>
      <c r="B89" s="789"/>
      <c r="C89" s="789"/>
      <c r="D89" s="789"/>
      <c r="E89" s="789"/>
      <c r="F89" s="789"/>
      <c r="G89" s="789"/>
      <c r="H89" s="789"/>
      <c r="I89" s="789"/>
      <c r="J89" s="789"/>
      <c r="K89" s="789"/>
      <c r="L89" s="789"/>
      <c r="M89" s="790"/>
    </row>
    <row r="90" spans="1:13" ht="21.75" customHeight="1">
      <c r="A90" s="788"/>
      <c r="B90" s="789"/>
      <c r="C90" s="789"/>
      <c r="D90" s="789"/>
      <c r="E90" s="789"/>
      <c r="F90" s="789"/>
      <c r="G90" s="789"/>
      <c r="H90" s="789"/>
      <c r="I90" s="789"/>
      <c r="J90" s="789"/>
      <c r="K90" s="789"/>
      <c r="L90" s="789"/>
      <c r="M90" s="790"/>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1"/>
      <c r="J100" s="791"/>
      <c r="K100" s="791"/>
      <c r="L100" s="791"/>
      <c r="M100" s="792"/>
    </row>
    <row r="101" spans="1:13" ht="13.5" thickBot="1">
      <c r="A101" s="643" t="s">
        <v>2221</v>
      </c>
      <c r="B101" s="644"/>
      <c r="C101" s="644"/>
      <c r="D101" s="645"/>
      <c r="E101" s="645"/>
      <c r="F101" s="645"/>
      <c r="G101" s="645"/>
      <c r="H101" s="645"/>
      <c r="I101" s="793"/>
      <c r="J101" s="793"/>
      <c r="K101" s="793"/>
      <c r="L101" s="793"/>
      <c r="M101" s="794"/>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3" t="s">
        <v>2205</v>
      </c>
      <c r="C10" s="814"/>
      <c r="D10" s="814"/>
      <c r="E10" s="814"/>
      <c r="F10" s="358" t="s">
        <v>2206</v>
      </c>
      <c r="G10" s="79"/>
      <c r="H10" s="359"/>
      <c r="I10" s="815" t="s">
        <v>2207</v>
      </c>
      <c r="J10" s="815"/>
      <c r="K10" s="360"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6" t="s">
        <v>2222</v>
      </c>
      <c r="G25" s="817"/>
      <c r="H25" s="817"/>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VLOOKUP(A36,EQUIPOS!A6:D161,4,FALSE)</f>
        <v>218575.46753924238</v>
      </c>
      <c r="L36" s="270"/>
      <c r="M36" s="271">
        <v>0.15</v>
      </c>
      <c r="N36" s="272">
        <f>K36/M36</f>
        <v>1457169.7835949492</v>
      </c>
    </row>
    <row r="37" spans="1:14">
      <c r="A37" t="s">
        <v>150</v>
      </c>
      <c r="B37" s="872" t="str">
        <f>VLOOKUP(A37,EQUIPOS!A7:D154,3,FALSE)</f>
        <v>Cargador : Potencia en el volante 125 hp, Clasificación de RPM del motor 2300.</v>
      </c>
      <c r="C37" s="873"/>
      <c r="D37" s="873"/>
      <c r="E37" s="873"/>
      <c r="F37" s="873"/>
      <c r="G37" s="873"/>
      <c r="H37" s="874"/>
      <c r="I37" s="267"/>
      <c r="J37" s="268"/>
      <c r="K37" s="269">
        <f>VLOOKUP(A37,EQUIPOS!A7:D162,4,FALSE)</f>
        <v>165408.46192158884</v>
      </c>
      <c r="L37" s="270"/>
      <c r="M37" s="271">
        <v>0.15</v>
      </c>
      <c r="N37" s="272">
        <f>K37/M37</f>
        <v>1102723.079477259</v>
      </c>
    </row>
    <row r="38" spans="1:14">
      <c r="A38" t="s">
        <v>273</v>
      </c>
      <c r="B38" s="872" t="str">
        <f>VLOOKUP(A38,EQUIPOS!A8:D154,3,FALSE)</f>
        <v>Motosierra, 93.6 cm3 - 7.1 HP, 45-90 cm - 7.9 kg</v>
      </c>
      <c r="C38" s="873"/>
      <c r="D38" s="873"/>
      <c r="E38" s="873"/>
      <c r="F38" s="873"/>
      <c r="G38" s="873"/>
      <c r="H38" s="874"/>
      <c r="I38" s="267"/>
      <c r="J38" s="268"/>
      <c r="K38" s="269">
        <f>VLOOKUP(A38,EQUIPOS!A8:D163,4,FALSE)</f>
        <v>7142.1884619643315</v>
      </c>
      <c r="L38" s="270"/>
      <c r="M38" s="271">
        <v>0.15</v>
      </c>
      <c r="N38" s="273">
        <f>K38/M38</f>
        <v>47614.589746428879</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9021.8333333333339</v>
      </c>
    </row>
    <row r="43" spans="1:14" ht="15.75" thickBot="1">
      <c r="B43" s="823" t="s">
        <v>953</v>
      </c>
      <c r="C43" s="824"/>
      <c r="D43" s="824"/>
      <c r="E43" s="824"/>
      <c r="F43" s="824"/>
      <c r="G43" s="824"/>
      <c r="H43" s="824"/>
      <c r="I43" s="824"/>
      <c r="J43" s="824"/>
      <c r="K43" s="824"/>
      <c r="L43" s="824"/>
      <c r="M43" s="825"/>
      <c r="N43" s="99">
        <f>SUM(N36:N42)</f>
        <v>2616529.2861519703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6" t="s">
        <v>957</v>
      </c>
      <c r="C58" s="887"/>
      <c r="D58" s="887"/>
      <c r="E58" s="887"/>
      <c r="F58" s="887"/>
      <c r="G58" s="888"/>
      <c r="H58" s="73" t="s">
        <v>945</v>
      </c>
      <c r="I58" s="74" t="s">
        <v>958</v>
      </c>
      <c r="J58" s="75" t="s">
        <v>959</v>
      </c>
      <c r="K58" s="73" t="s">
        <v>960</v>
      </c>
      <c r="L58" s="909" t="s">
        <v>961</v>
      </c>
      <c r="M58" s="888"/>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10">
        <v>983.54</v>
      </c>
      <c r="M59" s="911"/>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1"/>
      <c r="M64" s="902"/>
      <c r="N64" s="296"/>
    </row>
    <row r="65" spans="1:15" ht="15.75" thickBot="1">
      <c r="B65" s="912" t="s">
        <v>953</v>
      </c>
      <c r="C65" s="866"/>
      <c r="D65" s="866"/>
      <c r="E65" s="866"/>
      <c r="F65" s="866"/>
      <c r="G65" s="866"/>
      <c r="H65" s="866"/>
      <c r="I65" s="866"/>
      <c r="J65" s="866"/>
      <c r="K65" s="866"/>
      <c r="L65" s="866"/>
      <c r="M65" s="867"/>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48"/>
      <c r="J75" s="48"/>
      <c r="K75" s="48"/>
      <c r="L75" s="901"/>
      <c r="M75" s="902"/>
      <c r="N75" s="296"/>
    </row>
    <row r="76" spans="1:15" ht="15.75" thickBot="1">
      <c r="B76" s="823" t="s">
        <v>953</v>
      </c>
      <c r="C76" s="824"/>
      <c r="D76" s="824"/>
      <c r="E76" s="824"/>
      <c r="F76" s="824"/>
      <c r="G76" s="824"/>
      <c r="H76" s="824"/>
      <c r="I76" s="866"/>
      <c r="J76" s="866"/>
      <c r="K76" s="866"/>
      <c r="L76" s="866"/>
      <c r="M76" s="867"/>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2831389.8528186367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566277.97056372731</v>
      </c>
      <c r="M83" s="859"/>
      <c r="N83" s="51"/>
    </row>
    <row r="84" spans="1:14">
      <c r="B84" s="89" t="s">
        <v>973</v>
      </c>
      <c r="C84" s="90"/>
      <c r="D84" s="90"/>
      <c r="E84" s="90"/>
      <c r="F84" s="90"/>
      <c r="G84" s="90"/>
      <c r="H84" s="90"/>
      <c r="I84" s="87"/>
      <c r="J84" s="88"/>
      <c r="K84" s="304">
        <v>0.05</v>
      </c>
      <c r="L84" s="858">
        <f>N78*K84</f>
        <v>141569.49264093183</v>
      </c>
      <c r="M84" s="859"/>
      <c r="N84" s="51"/>
    </row>
    <row r="85" spans="1:14" ht="15.75" thickBot="1">
      <c r="B85" s="91" t="s">
        <v>974</v>
      </c>
      <c r="C85" s="92"/>
      <c r="D85" s="92"/>
      <c r="E85" s="92"/>
      <c r="F85" s="92"/>
      <c r="G85" s="92"/>
      <c r="H85" s="92"/>
      <c r="I85" s="93"/>
      <c r="J85" s="94"/>
      <c r="K85" s="305">
        <v>0.05</v>
      </c>
      <c r="L85" s="860">
        <f>N78*K85</f>
        <v>141569.49264093183</v>
      </c>
      <c r="M85" s="861"/>
      <c r="N85" s="51"/>
    </row>
    <row r="86" spans="1:14" ht="15.75" thickBot="1">
      <c r="B86" s="823" t="s">
        <v>953</v>
      </c>
      <c r="C86" s="824"/>
      <c r="D86" s="824"/>
      <c r="E86" s="824"/>
      <c r="F86" s="824"/>
      <c r="G86" s="824"/>
      <c r="H86" s="824"/>
      <c r="I86" s="824"/>
      <c r="J86" s="824"/>
      <c r="K86" s="824"/>
      <c r="L86" s="824"/>
      <c r="M86" s="825"/>
      <c r="N86" s="52">
        <f>L83+L84+L85</f>
        <v>849416.95584559103</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3680806.8086642278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4"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249</v>
      </c>
      <c r="B36" s="872" t="str">
        <f>VLOOKUP(A36,EQUIPOS!A6:D154,3,FALSE)</f>
        <v>Guadañadora, Cilindraje 41.5 cm3, Longitud del mango 1450 mm, Peso 7.4 kg</v>
      </c>
      <c r="C36" s="873"/>
      <c r="D36" s="873"/>
      <c r="E36" s="873"/>
      <c r="F36" s="873"/>
      <c r="G36" s="873"/>
      <c r="H36" s="874"/>
      <c r="I36" s="267"/>
      <c r="J36" s="268"/>
      <c r="K36" s="269">
        <f>VLOOKUP(A36,EQUIPOS!A6:D161,4,FALSE)</f>
        <v>3592.8588968966696</v>
      </c>
      <c r="L36" s="270"/>
      <c r="M36" s="271">
        <v>0.36</v>
      </c>
      <c r="N36" s="272">
        <f>K36/M36</f>
        <v>9980.1636024907493</v>
      </c>
    </row>
    <row r="37" spans="1:14">
      <c r="A37" t="s">
        <v>273</v>
      </c>
      <c r="B37" s="872" t="str">
        <f>VLOOKUP(A37,EQUIPOS!A7:D154,3,FALSE)</f>
        <v>Motosierra, 93.6 cm3 - 7.1 HP, 45-90 cm - 7.9 kg</v>
      </c>
      <c r="C37" s="873"/>
      <c r="D37" s="873"/>
      <c r="E37" s="873"/>
      <c r="F37" s="873"/>
      <c r="G37" s="873"/>
      <c r="H37" s="874"/>
      <c r="I37" s="267"/>
      <c r="J37" s="268"/>
      <c r="K37" s="269">
        <f>VLOOKUP(A37,EQUIPOS!A7:D162,4,FALSE)</f>
        <v>7142.1884619643315</v>
      </c>
      <c r="L37" s="270"/>
      <c r="M37" s="271">
        <v>0.10299999999999999</v>
      </c>
      <c r="N37" s="272">
        <f>K37/M37</f>
        <v>69341.635553051761</v>
      </c>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1879.5486111111113</v>
      </c>
    </row>
    <row r="43" spans="1:14" ht="15.75" thickBot="1">
      <c r="B43" s="823" t="s">
        <v>953</v>
      </c>
      <c r="C43" s="824"/>
      <c r="D43" s="824"/>
      <c r="E43" s="824"/>
      <c r="F43" s="824"/>
      <c r="G43" s="824"/>
      <c r="H43" s="824"/>
      <c r="I43" s="824"/>
      <c r="J43" s="824"/>
      <c r="K43" s="824"/>
      <c r="L43" s="824"/>
      <c r="M43" s="825"/>
      <c r="N43" s="99">
        <f>SUM(N36:N42)</f>
        <v>81201.34776665362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10">
        <f>'900.2'!N78</f>
        <v>747.59859748328927</v>
      </c>
      <c r="M59" s="911"/>
      <c r="N59" s="287">
        <f>K59*L59</f>
        <v>37379.92987416446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37379.92987416446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156172.24986304031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31234.449972608065</v>
      </c>
      <c r="M83" s="859"/>
      <c r="N83" s="51"/>
    </row>
    <row r="84" spans="1:14">
      <c r="B84" s="89" t="s">
        <v>973</v>
      </c>
      <c r="C84" s="90"/>
      <c r="D84" s="90"/>
      <c r="E84" s="90"/>
      <c r="F84" s="90"/>
      <c r="G84" s="90"/>
      <c r="H84" s="90"/>
      <c r="I84" s="87"/>
      <c r="J84" s="88"/>
      <c r="K84" s="304">
        <v>0.05</v>
      </c>
      <c r="L84" s="858">
        <f>N78*K84</f>
        <v>7808.6124931520162</v>
      </c>
      <c r="M84" s="859"/>
      <c r="N84" s="51"/>
    </row>
    <row r="85" spans="1:14" ht="15.75" thickBot="1">
      <c r="B85" s="91" t="s">
        <v>974</v>
      </c>
      <c r="C85" s="92"/>
      <c r="D85" s="92"/>
      <c r="E85" s="92"/>
      <c r="F85" s="92"/>
      <c r="G85" s="92"/>
      <c r="H85" s="92"/>
      <c r="I85" s="93"/>
      <c r="J85" s="94"/>
      <c r="K85" s="305">
        <v>0.05</v>
      </c>
      <c r="L85" s="860">
        <f>N78*K85</f>
        <v>7808.6124931520162</v>
      </c>
      <c r="M85" s="861"/>
      <c r="N85" s="51"/>
    </row>
    <row r="86" spans="1:14" ht="15.75" thickBot="1">
      <c r="B86" s="823" t="s">
        <v>953</v>
      </c>
      <c r="C86" s="824"/>
      <c r="D86" s="824"/>
      <c r="E86" s="824"/>
      <c r="F86" s="824"/>
      <c r="G86" s="824"/>
      <c r="H86" s="824"/>
      <c r="I86" s="824"/>
      <c r="J86" s="824"/>
      <c r="K86" s="824"/>
      <c r="L86" s="824"/>
      <c r="M86" s="825"/>
      <c r="N86" s="52">
        <f>L83+L84+L85</f>
        <v>46851.674958912095</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203023.92482195242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165408.46192158884</v>
      </c>
      <c r="L36" s="270"/>
      <c r="M36" s="271">
        <v>2.375</v>
      </c>
      <c r="N36" s="272">
        <f>K36/M36</f>
        <v>69645.668177511092</v>
      </c>
    </row>
    <row r="37" spans="1:14">
      <c r="A37" t="s">
        <v>180</v>
      </c>
      <c r="B37" s="872" t="str">
        <f>VLOOKUP(A37,EQUIPOS!A7:D154,3,FALSE)</f>
        <v>Compresor 120 HP, con martillo.</v>
      </c>
      <c r="C37" s="873"/>
      <c r="D37" s="873"/>
      <c r="E37" s="873"/>
      <c r="F37" s="873"/>
      <c r="G37" s="873"/>
      <c r="H37" s="874"/>
      <c r="I37" s="267"/>
      <c r="J37" s="268"/>
      <c r="K37" s="269">
        <f>VLOOKUP(A37,EQUIPOS!A7:D162,4,FALSE)</f>
        <v>87951.419931451514</v>
      </c>
      <c r="L37" s="270"/>
      <c r="M37" s="271">
        <v>2.375</v>
      </c>
      <c r="N37" s="272">
        <f>K37/M37</f>
        <v>37032.176813242746</v>
      </c>
    </row>
    <row r="38" spans="1:14">
      <c r="A38" t="s">
        <v>195</v>
      </c>
      <c r="B38" s="872" t="str">
        <f>VLOOKUP(A38,EQUIPOS!A7:D154,3,FALSE)</f>
        <v xml:space="preserve">Equipo de oxicorte, Capacidad de corte: hasta 6´´ (152mm) </v>
      </c>
      <c r="C38" s="873"/>
      <c r="D38" s="873"/>
      <c r="E38" s="873"/>
      <c r="F38" s="873"/>
      <c r="G38" s="873"/>
      <c r="H38" s="874"/>
      <c r="I38" s="267"/>
      <c r="J38" s="268"/>
      <c r="K38" s="269">
        <f>VLOOKUP(A38,EQUIPOS!A7:D162,4,FALSE)</f>
        <v>9355.9380349707844</v>
      </c>
      <c r="L38" s="270"/>
      <c r="M38" s="271">
        <v>2.375</v>
      </c>
      <c r="N38" s="273">
        <f>K38/M38</f>
        <v>3939.3423305140145</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1416.2065453389896</v>
      </c>
    </row>
    <row r="43" spans="1:14" ht="15.75" thickBot="1">
      <c r="B43" s="823" t="s">
        <v>953</v>
      </c>
      <c r="C43" s="824"/>
      <c r="D43" s="824"/>
      <c r="E43" s="824"/>
      <c r="F43" s="824"/>
      <c r="G43" s="824"/>
      <c r="H43" s="824"/>
      <c r="I43" s="824"/>
      <c r="J43" s="824"/>
      <c r="K43" s="824"/>
      <c r="L43" s="824"/>
      <c r="M43" s="825"/>
      <c r="N43" s="99">
        <f>SUM(N36:N42)</f>
        <v>112033.39386660684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747.59859748328927</v>
      </c>
      <c r="M59" s="911"/>
      <c r="N59" s="287">
        <f>K59*L59</f>
        <v>747.59859748328927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747.59859748328927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182">
        <f>N43+N54+N65+N76</f>
        <v>126943.05791748002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25388.611583496007</v>
      </c>
      <c r="M83" s="859"/>
      <c r="N83" s="51"/>
    </row>
    <row r="84" spans="1:14">
      <c r="B84" s="89" t="s">
        <v>973</v>
      </c>
      <c r="C84" s="90"/>
      <c r="D84" s="90"/>
      <c r="E84" s="90"/>
      <c r="F84" s="90"/>
      <c r="G84" s="90"/>
      <c r="H84" s="90"/>
      <c r="I84" s="87"/>
      <c r="J84" s="88"/>
      <c r="K84" s="304">
        <v>0.05</v>
      </c>
      <c r="L84" s="858">
        <f>N78*K84</f>
        <v>6347.1528958740018</v>
      </c>
      <c r="M84" s="859"/>
      <c r="N84" s="51"/>
    </row>
    <row r="85" spans="1:14" ht="15.75" thickBot="1">
      <c r="B85" s="91" t="s">
        <v>974</v>
      </c>
      <c r="C85" s="92"/>
      <c r="D85" s="92"/>
      <c r="E85" s="92"/>
      <c r="F85" s="92"/>
      <c r="G85" s="92"/>
      <c r="H85" s="92"/>
      <c r="I85" s="93"/>
      <c r="J85" s="94"/>
      <c r="K85" s="305">
        <v>0.05</v>
      </c>
      <c r="L85" s="860">
        <f>N78*K85</f>
        <v>6347.1528958740018</v>
      </c>
      <c r="M85" s="861"/>
      <c r="N85" s="51"/>
    </row>
    <row r="86" spans="1:14" ht="15.75" thickBot="1">
      <c r="B86" s="823" t="s">
        <v>953</v>
      </c>
      <c r="C86" s="824"/>
      <c r="D86" s="824"/>
      <c r="E86" s="824"/>
      <c r="F86" s="824"/>
      <c r="G86" s="824"/>
      <c r="H86" s="824"/>
      <c r="I86" s="824"/>
      <c r="J86" s="824"/>
      <c r="K86" s="824"/>
      <c r="L86" s="824"/>
      <c r="M86" s="825"/>
      <c r="N86" s="52">
        <f>L83+L84+L85</f>
        <v>38082.917375244011</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52">
        <f>N78+N86</f>
        <v>165025.97529272403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VLOOKUP(A36,EQUIPOS!A6:D161,4,FALSE)</f>
        <v>206760.57740198608</v>
      </c>
      <c r="L36" s="270"/>
      <c r="M36" s="271">
        <v>2.5</v>
      </c>
      <c r="N36" s="272">
        <f>K36/M36</f>
        <v>82704.230960794433</v>
      </c>
    </row>
    <row r="37" spans="1:14">
      <c r="A37" t="s">
        <v>180</v>
      </c>
      <c r="B37" s="872" t="str">
        <f>VLOOKUP(A37,EQUIPOS!A7:D154,3,FALSE)</f>
        <v>Compresor 120 HP, con martillo.</v>
      </c>
      <c r="C37" s="873"/>
      <c r="D37" s="873"/>
      <c r="E37" s="873"/>
      <c r="F37" s="873"/>
      <c r="G37" s="873"/>
      <c r="H37" s="874"/>
      <c r="I37" s="267"/>
      <c r="J37" s="268"/>
      <c r="K37" s="269">
        <f>VLOOKUP(A37,EQUIPOS!A7:D162,4,FALSE)</f>
        <v>87951.419931451514</v>
      </c>
      <c r="L37" s="270"/>
      <c r="M37" s="271">
        <v>2.5</v>
      </c>
      <c r="N37" s="272">
        <f>K37/M37</f>
        <v>35180.567972580604</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9355.9380349707844</v>
      </c>
      <c r="L38" s="270"/>
      <c r="M38" s="271">
        <v>2.5</v>
      </c>
      <c r="N38" s="272">
        <f>K38/M38</f>
        <v>3742.3752139883136</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269.07924361440797</v>
      </c>
    </row>
    <row r="43" spans="1:14" ht="15.75" thickBot="1">
      <c r="B43" s="823" t="s">
        <v>953</v>
      </c>
      <c r="C43" s="824"/>
      <c r="D43" s="824"/>
      <c r="E43" s="824"/>
      <c r="F43" s="824"/>
      <c r="G43" s="824"/>
      <c r="H43" s="824"/>
      <c r="I43" s="824"/>
      <c r="J43" s="824"/>
      <c r="K43" s="824"/>
      <c r="L43" s="824"/>
      <c r="M43" s="825"/>
      <c r="N43" s="99">
        <f>SUM(N36:N42)</f>
        <v>121896.25339097777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747.59859748328927</v>
      </c>
      <c r="M59" s="911"/>
      <c r="N59" s="287">
        <f>K59*L59</f>
        <v>747.59859748328927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747.59859748328927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136097.81416918145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27219.562833836291</v>
      </c>
      <c r="M83" s="859"/>
      <c r="N83" s="51"/>
    </row>
    <row r="84" spans="1:14">
      <c r="B84" s="89" t="s">
        <v>973</v>
      </c>
      <c r="C84" s="90"/>
      <c r="D84" s="90"/>
      <c r="E84" s="90"/>
      <c r="F84" s="90"/>
      <c r="G84" s="90"/>
      <c r="H84" s="90"/>
      <c r="I84" s="87"/>
      <c r="J84" s="88"/>
      <c r="K84" s="304">
        <v>0.05</v>
      </c>
      <c r="L84" s="858">
        <f>N78*K84</f>
        <v>6804.8907084590728</v>
      </c>
      <c r="M84" s="859"/>
      <c r="N84" s="51"/>
    </row>
    <row r="85" spans="1:14" ht="15.75" thickBot="1">
      <c r="B85" s="91" t="s">
        <v>974</v>
      </c>
      <c r="C85" s="92"/>
      <c r="D85" s="92"/>
      <c r="E85" s="92"/>
      <c r="F85" s="92"/>
      <c r="G85" s="92"/>
      <c r="H85" s="92"/>
      <c r="I85" s="93"/>
      <c r="J85" s="94"/>
      <c r="K85" s="305">
        <v>0.05</v>
      </c>
      <c r="L85" s="860">
        <f>N78*K85</f>
        <v>6804.8907084590728</v>
      </c>
      <c r="M85" s="861"/>
      <c r="N85" s="51"/>
    </row>
    <row r="86" spans="1:14" ht="15.75" thickBot="1">
      <c r="B86" s="823" t="s">
        <v>953</v>
      </c>
      <c r="C86" s="824"/>
      <c r="D86" s="824"/>
      <c r="E86" s="824"/>
      <c r="F86" s="824"/>
      <c r="G86" s="824"/>
      <c r="H86" s="824"/>
      <c r="I86" s="824"/>
      <c r="J86" s="824"/>
      <c r="K86" s="824"/>
      <c r="L86" s="824"/>
      <c r="M86" s="825"/>
      <c r="N86" s="52">
        <f>L83+L84+L85</f>
        <v>40829.344250754439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176927.15841993591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165408.46192158884</v>
      </c>
      <c r="L36" s="270"/>
      <c r="M36" s="271">
        <v>9.25</v>
      </c>
      <c r="N36" s="272">
        <f>K36/M36</f>
        <v>17881.995883415009</v>
      </c>
    </row>
    <row r="37" spans="1:14">
      <c r="A37" t="s">
        <v>180</v>
      </c>
      <c r="B37" s="872" t="str">
        <f>VLOOKUP(A37,EQUIPOS!A7:D154,3,FALSE)</f>
        <v>Compresor 120 HP, con martillo.</v>
      </c>
      <c r="C37" s="873"/>
      <c r="D37" s="873"/>
      <c r="E37" s="873"/>
      <c r="F37" s="873"/>
      <c r="G37" s="873"/>
      <c r="H37" s="874"/>
      <c r="I37" s="267"/>
      <c r="J37" s="268"/>
      <c r="K37" s="269">
        <f>VLOOKUP(A37,EQUIPOS!A7:D162,4,FALSE)</f>
        <v>87951.419931451514</v>
      </c>
      <c r="L37" s="270"/>
      <c r="M37" s="271">
        <v>9.25</v>
      </c>
      <c r="N37" s="272">
        <f>K37/M37</f>
        <v>9508.2616142109746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58.094119895785944</v>
      </c>
    </row>
    <row r="43" spans="1:14" ht="15.75" thickBot="1">
      <c r="B43" s="823" t="s">
        <v>953</v>
      </c>
      <c r="C43" s="824"/>
      <c r="D43" s="824"/>
      <c r="E43" s="824"/>
      <c r="F43" s="824"/>
      <c r="G43" s="824"/>
      <c r="H43" s="824"/>
      <c r="I43" s="824"/>
      <c r="J43" s="824"/>
      <c r="K43" s="824"/>
      <c r="L43" s="824"/>
      <c r="M43" s="825"/>
      <c r="N43" s="99">
        <f>SUM(N36:N42)</f>
        <v>27448.35161752177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747.59859748328927</v>
      </c>
      <c r="M59" s="911"/>
      <c r="N59" s="287">
        <f>K59*L59</f>
        <v>747.59859748328927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747.59859748328927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31100.656209794357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6220.1312419588721</v>
      </c>
      <c r="M83" s="859"/>
      <c r="N83" s="51"/>
    </row>
    <row r="84" spans="1:14">
      <c r="B84" s="89" t="s">
        <v>973</v>
      </c>
      <c r="C84" s="90"/>
      <c r="D84" s="90"/>
      <c r="E84" s="90"/>
      <c r="F84" s="90"/>
      <c r="G84" s="90"/>
      <c r="H84" s="90"/>
      <c r="I84" s="87"/>
      <c r="J84" s="88"/>
      <c r="K84" s="304">
        <v>0.05</v>
      </c>
      <c r="L84" s="858">
        <f>N78*K84</f>
        <v>1555.032810489718</v>
      </c>
      <c r="M84" s="859"/>
      <c r="N84" s="51"/>
    </row>
    <row r="85" spans="1:14" ht="15.75" thickBot="1">
      <c r="B85" s="91" t="s">
        <v>974</v>
      </c>
      <c r="C85" s="92"/>
      <c r="D85" s="92"/>
      <c r="E85" s="92"/>
      <c r="F85" s="92"/>
      <c r="G85" s="92"/>
      <c r="H85" s="92"/>
      <c r="I85" s="93"/>
      <c r="J85" s="94"/>
      <c r="K85" s="305">
        <v>0.05</v>
      </c>
      <c r="L85" s="860">
        <f>N78*K85</f>
        <v>1555.032810489718</v>
      </c>
      <c r="M85" s="861"/>
      <c r="N85" s="51"/>
    </row>
    <row r="86" spans="1:14" ht="15.75" thickBot="1">
      <c r="B86" s="823" t="s">
        <v>953</v>
      </c>
      <c r="C86" s="824"/>
      <c r="D86" s="824"/>
      <c r="E86" s="824"/>
      <c r="F86" s="824"/>
      <c r="G86" s="824"/>
      <c r="H86" s="824"/>
      <c r="I86" s="824"/>
      <c r="J86" s="824"/>
      <c r="K86" s="824"/>
      <c r="L86" s="824"/>
      <c r="M86" s="825"/>
      <c r="N86" s="52">
        <f>L83+L84+L85</f>
        <v>9330.1968629383082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40430.853072732665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180</v>
      </c>
      <c r="B36" s="872" t="str">
        <f>VLOOKUP(A36,EQUIPOS!A6:D154,3,FALSE)</f>
        <v>Compresor 120 HP, con martillo.</v>
      </c>
      <c r="C36" s="873"/>
      <c r="D36" s="873"/>
      <c r="E36" s="873"/>
      <c r="F36" s="873"/>
      <c r="G36" s="873"/>
      <c r="H36" s="874"/>
      <c r="I36" s="267"/>
      <c r="J36" s="268"/>
      <c r="K36" s="269">
        <f>VLOOKUP(A36,EQUIPOS!A6:D161,4,FALSE)</f>
        <v>87951.419931451514</v>
      </c>
      <c r="L36" s="270"/>
      <c r="M36" s="271">
        <v>2.5</v>
      </c>
      <c r="N36" s="272">
        <f>K36/M36</f>
        <v>35180.567972580604</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1082.6200000000001</v>
      </c>
    </row>
    <row r="43" spans="1:14" ht="15.75" thickBot="1">
      <c r="B43" s="823" t="s">
        <v>953</v>
      </c>
      <c r="C43" s="824"/>
      <c r="D43" s="824"/>
      <c r="E43" s="824"/>
      <c r="F43" s="824"/>
      <c r="G43" s="824"/>
      <c r="H43" s="824"/>
      <c r="I43" s="824"/>
      <c r="J43" s="824"/>
      <c r="K43" s="824"/>
      <c r="L43" s="824"/>
      <c r="M43" s="825"/>
      <c r="N43" s="99">
        <f>SUM(N36:N42)</f>
        <v>36263.187972580607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747.59859748328927</v>
      </c>
      <c r="M59" s="911"/>
      <c r="N59" s="287">
        <f>K59*L59</f>
        <v>747.59859748328927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747.59859748328927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10826.2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47836.986570063891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9567.3973140127782</v>
      </c>
      <c r="M83" s="859"/>
      <c r="N83" s="51"/>
    </row>
    <row r="84" spans="1:14">
      <c r="B84" s="89" t="s">
        <v>973</v>
      </c>
      <c r="C84" s="90"/>
      <c r="D84" s="90"/>
      <c r="E84" s="90"/>
      <c r="F84" s="90"/>
      <c r="G84" s="90"/>
      <c r="H84" s="90"/>
      <c r="I84" s="87"/>
      <c r="J84" s="88"/>
      <c r="K84" s="304">
        <v>0.05</v>
      </c>
      <c r="L84" s="858">
        <f>N78*K84</f>
        <v>2391.8493285031946</v>
      </c>
      <c r="M84" s="859"/>
      <c r="N84" s="51"/>
    </row>
    <row r="85" spans="1:14" ht="15.75" thickBot="1">
      <c r="B85" s="91" t="s">
        <v>974</v>
      </c>
      <c r="C85" s="92"/>
      <c r="D85" s="92"/>
      <c r="E85" s="92"/>
      <c r="F85" s="92"/>
      <c r="G85" s="92"/>
      <c r="H85" s="92"/>
      <c r="I85" s="93"/>
      <c r="J85" s="94"/>
      <c r="K85" s="305">
        <v>0.05</v>
      </c>
      <c r="L85" s="860">
        <f>N78*K85</f>
        <v>2391.8493285031946</v>
      </c>
      <c r="M85" s="861"/>
      <c r="N85" s="51"/>
    </row>
    <row r="86" spans="1:14" ht="15.75" thickBot="1">
      <c r="B86" s="823" t="s">
        <v>953</v>
      </c>
      <c r="C86" s="824"/>
      <c r="D86" s="824"/>
      <c r="E86" s="824"/>
      <c r="F86" s="824"/>
      <c r="G86" s="824"/>
      <c r="H86" s="824"/>
      <c r="I86" s="824"/>
      <c r="J86" s="824"/>
      <c r="K86" s="824"/>
      <c r="L86" s="824"/>
      <c r="M86" s="825"/>
      <c r="N86" s="52">
        <f>L83+L84+L85</f>
        <v>14351.095971019167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62188.082541083058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165408.46192158884</v>
      </c>
      <c r="L36" s="270"/>
      <c r="M36" s="271">
        <v>2.375</v>
      </c>
      <c r="N36" s="272">
        <f>K36/M36</f>
        <v>69645.668177511092</v>
      </c>
    </row>
    <row r="37" spans="1:14">
      <c r="A37" t="s">
        <v>180</v>
      </c>
      <c r="B37" s="872" t="str">
        <f>VLOOKUP(A37,EQUIPOS!A7:D154,3,FALSE)</f>
        <v>Compresor 120 HP, con martillo.</v>
      </c>
      <c r="C37" s="873"/>
      <c r="D37" s="873"/>
      <c r="E37" s="873"/>
      <c r="F37" s="873"/>
      <c r="G37" s="873"/>
      <c r="H37" s="874"/>
      <c r="I37" s="267"/>
      <c r="J37" s="268"/>
      <c r="K37" s="269">
        <f>VLOOKUP(A37,EQUIPOS!A7:D162,4,FALSE)</f>
        <v>87951.419931451514</v>
      </c>
      <c r="L37" s="270"/>
      <c r="M37" s="271">
        <v>2.375</v>
      </c>
      <c r="N37" s="272">
        <f>K37/M37</f>
        <v>37032.176813242746</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9355.9380349707844</v>
      </c>
      <c r="L38" s="270"/>
      <c r="M38" s="271">
        <v>2.375</v>
      </c>
      <c r="N38" s="272">
        <f>K38/M38</f>
        <v>3939.3423305140145</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1416.2065453389896</v>
      </c>
    </row>
    <row r="43" spans="1:14" ht="15.75" thickBot="1">
      <c r="B43" s="823" t="s">
        <v>953</v>
      </c>
      <c r="C43" s="824"/>
      <c r="D43" s="824"/>
      <c r="E43" s="824"/>
      <c r="F43" s="824"/>
      <c r="G43" s="824"/>
      <c r="H43" s="824"/>
      <c r="I43" s="824"/>
      <c r="J43" s="824"/>
      <c r="K43" s="824"/>
      <c r="L43" s="824"/>
      <c r="M43" s="825"/>
      <c r="N43" s="99">
        <f>SUM(N36:N42)</f>
        <v>112033.39386660684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747.59859748328927</v>
      </c>
      <c r="M59" s="911"/>
      <c r="N59" s="287">
        <f>K59*L59</f>
        <v>747.59859748328927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747.59859748328927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126943.05791748002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25388.611583496007</v>
      </c>
      <c r="M83" s="859"/>
      <c r="N83" s="51"/>
    </row>
    <row r="84" spans="1:14">
      <c r="B84" s="89" t="s">
        <v>973</v>
      </c>
      <c r="C84" s="90"/>
      <c r="D84" s="90"/>
      <c r="E84" s="90"/>
      <c r="F84" s="90"/>
      <c r="G84" s="90"/>
      <c r="H84" s="90"/>
      <c r="I84" s="87"/>
      <c r="J84" s="88"/>
      <c r="K84" s="304">
        <v>0.05</v>
      </c>
      <c r="L84" s="858">
        <f>N78*K84</f>
        <v>6347.1528958740018</v>
      </c>
      <c r="M84" s="859"/>
      <c r="N84" s="51"/>
    </row>
    <row r="85" spans="1:14" ht="15.75" thickBot="1">
      <c r="B85" s="91" t="s">
        <v>974</v>
      </c>
      <c r="C85" s="92"/>
      <c r="D85" s="92"/>
      <c r="E85" s="92"/>
      <c r="F85" s="92"/>
      <c r="G85" s="92"/>
      <c r="H85" s="92"/>
      <c r="I85" s="93"/>
      <c r="J85" s="94"/>
      <c r="K85" s="305">
        <v>0.05</v>
      </c>
      <c r="L85" s="860">
        <f>N78*K85</f>
        <v>6347.1528958740018</v>
      </c>
      <c r="M85" s="861"/>
      <c r="N85" s="51"/>
    </row>
    <row r="86" spans="1:14" ht="15.75" thickBot="1">
      <c r="B86" s="823" t="s">
        <v>953</v>
      </c>
      <c r="C86" s="824"/>
      <c r="D86" s="824"/>
      <c r="E86" s="824"/>
      <c r="F86" s="824"/>
      <c r="G86" s="824"/>
      <c r="H86" s="824"/>
      <c r="I86" s="824"/>
      <c r="J86" s="824"/>
      <c r="K86" s="824"/>
      <c r="L86" s="824"/>
      <c r="M86" s="825"/>
      <c r="N86" s="52">
        <f>L83+L84+L85</f>
        <v>38082.917375244011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165025.97529272403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VLOOKUP(A36,EQUIPOS!A6:D161,4,FALSE)</f>
        <v>206760.57740198608</v>
      </c>
      <c r="L36" s="270"/>
      <c r="M36" s="271">
        <v>2.5</v>
      </c>
      <c r="N36" s="272">
        <f>K36/M36</f>
        <v>82704.230960794433</v>
      </c>
    </row>
    <row r="37" spans="1:14">
      <c r="A37" t="s">
        <v>180</v>
      </c>
      <c r="B37" s="872" t="str">
        <f>VLOOKUP(A37,EQUIPOS!A7:D154,3,FALSE)</f>
        <v>Compresor 120 HP, con martillo.</v>
      </c>
      <c r="C37" s="873"/>
      <c r="D37" s="873"/>
      <c r="E37" s="873"/>
      <c r="F37" s="873"/>
      <c r="G37" s="873"/>
      <c r="H37" s="874"/>
      <c r="I37" s="267"/>
      <c r="J37" s="268"/>
      <c r="K37" s="269">
        <f>VLOOKUP(A37,EQUIPOS!A7:D162,4,FALSE)</f>
        <v>87951.419931451514</v>
      </c>
      <c r="L37" s="270"/>
      <c r="M37" s="271">
        <v>2.5</v>
      </c>
      <c r="N37" s="272">
        <f>K37/M37</f>
        <v>35180.567972580604</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9355.9380349707844</v>
      </c>
      <c r="L38" s="270"/>
      <c r="M38" s="271">
        <v>2.5</v>
      </c>
      <c r="N38" s="272">
        <f>K38/M38</f>
        <v>3742.3752139883136</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269.07924361440797</v>
      </c>
    </row>
    <row r="43" spans="1:14" ht="15.75" thickBot="1">
      <c r="B43" s="823" t="s">
        <v>953</v>
      </c>
      <c r="C43" s="824"/>
      <c r="D43" s="824"/>
      <c r="E43" s="824"/>
      <c r="F43" s="824"/>
      <c r="G43" s="824"/>
      <c r="H43" s="824"/>
      <c r="I43" s="824"/>
      <c r="J43" s="824"/>
      <c r="K43" s="824"/>
      <c r="L43" s="824"/>
      <c r="M43" s="825"/>
      <c r="N43" s="99">
        <f>SUM(N36:N42)</f>
        <v>121896.25339097777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747.59859748328927</v>
      </c>
      <c r="M59" s="911"/>
      <c r="N59" s="287">
        <f>K59*L59</f>
        <v>747.59859748328927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747.59859748328927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13453.962180720398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136097.81416918145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27219.562833836291</v>
      </c>
      <c r="M83" s="859"/>
      <c r="N83" s="51"/>
    </row>
    <row r="84" spans="1:14">
      <c r="B84" s="89" t="s">
        <v>973</v>
      </c>
      <c r="C84" s="90"/>
      <c r="D84" s="90"/>
      <c r="E84" s="90"/>
      <c r="F84" s="90"/>
      <c r="G84" s="90"/>
      <c r="H84" s="90"/>
      <c r="I84" s="87"/>
      <c r="J84" s="88"/>
      <c r="K84" s="304">
        <v>0.05</v>
      </c>
      <c r="L84" s="858">
        <f>N78*K84</f>
        <v>6804.8907084590728</v>
      </c>
      <c r="M84" s="859"/>
      <c r="N84" s="51"/>
    </row>
    <row r="85" spans="1:14" ht="15.75" thickBot="1">
      <c r="B85" s="91" t="s">
        <v>974</v>
      </c>
      <c r="C85" s="92"/>
      <c r="D85" s="92"/>
      <c r="E85" s="92"/>
      <c r="F85" s="92"/>
      <c r="G85" s="92"/>
      <c r="H85" s="92"/>
      <c r="I85" s="93"/>
      <c r="J85" s="94"/>
      <c r="K85" s="305">
        <v>0.05</v>
      </c>
      <c r="L85" s="860">
        <f>N78*K85</f>
        <v>6804.8907084590728</v>
      </c>
      <c r="M85" s="861"/>
      <c r="N85" s="51"/>
    </row>
    <row r="86" spans="1:14" ht="15.75" thickBot="1">
      <c r="B86" s="823" t="s">
        <v>953</v>
      </c>
      <c r="C86" s="824"/>
      <c r="D86" s="824"/>
      <c r="E86" s="824"/>
      <c r="F86" s="824"/>
      <c r="G86" s="824"/>
      <c r="H86" s="824"/>
      <c r="I86" s="824"/>
      <c r="J86" s="824"/>
      <c r="K86" s="824"/>
      <c r="L86" s="824"/>
      <c r="M86" s="825"/>
      <c r="N86" s="52">
        <f>L83+L84+L85</f>
        <v>40829.344250754439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176927.15841993591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VLOOKUP(A36,EQUIPOS!A6:D161,4,FALSE)</f>
        <v>206760.57740198608</v>
      </c>
      <c r="L36" s="270"/>
      <c r="M36" s="271">
        <v>2.5</v>
      </c>
      <c r="N36" s="272">
        <f>K36/M36</f>
        <v>82704.230960794433</v>
      </c>
    </row>
    <row r="37" spans="1:14">
      <c r="A37" t="s">
        <v>180</v>
      </c>
      <c r="B37" s="872" t="str">
        <f>VLOOKUP(A37,EQUIPOS!A7:D154,3,FALSE)</f>
        <v>Compresor 120 HP, con martillo.</v>
      </c>
      <c r="C37" s="873"/>
      <c r="D37" s="873"/>
      <c r="E37" s="873"/>
      <c r="F37" s="873"/>
      <c r="G37" s="873"/>
      <c r="H37" s="874"/>
      <c r="I37" s="267"/>
      <c r="J37" s="268"/>
      <c r="K37" s="269">
        <f>VLOOKUP(A37,EQUIPOS!A7:D162,4,FALSE)</f>
        <v>87951.419931451514</v>
      </c>
      <c r="L37" s="270"/>
      <c r="M37" s="271">
        <v>2.5</v>
      </c>
      <c r="N37" s="272">
        <f>K37/M37</f>
        <v>35180.567972580604</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9355.9380349707844</v>
      </c>
      <c r="L38" s="270"/>
      <c r="M38" s="271">
        <v>2.5</v>
      </c>
      <c r="N38" s="272">
        <f>K38/M38</f>
        <v>3742.3752139883136</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214.948243614408</v>
      </c>
    </row>
    <row r="43" spans="1:14" ht="15.75" thickBot="1">
      <c r="B43" s="823" t="s">
        <v>953</v>
      </c>
      <c r="C43" s="824"/>
      <c r="D43" s="824"/>
      <c r="E43" s="824"/>
      <c r="F43" s="824"/>
      <c r="G43" s="824"/>
      <c r="H43" s="824"/>
      <c r="I43" s="824"/>
      <c r="J43" s="824"/>
      <c r="K43" s="824"/>
      <c r="L43" s="824"/>
      <c r="M43" s="825"/>
      <c r="N43" s="99">
        <f>SUM(N36:N42)</f>
        <v>121842.12239097776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10">
        <f>'900.2'!N78</f>
        <v>747.59859748328927</v>
      </c>
      <c r="M59" s="911"/>
      <c r="N59" s="287">
        <f>K59*L59</f>
        <v>1046.6380364766048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1046.6380364766048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10747.412180720399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133636.17260817476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26727.234521634953</v>
      </c>
      <c r="M83" s="859"/>
      <c r="N83" s="51"/>
    </row>
    <row r="84" spans="1:14">
      <c r="B84" s="89" t="s">
        <v>973</v>
      </c>
      <c r="C84" s="90"/>
      <c r="D84" s="90"/>
      <c r="E84" s="90"/>
      <c r="F84" s="90"/>
      <c r="G84" s="90"/>
      <c r="H84" s="90"/>
      <c r="I84" s="87"/>
      <c r="J84" s="88"/>
      <c r="K84" s="304">
        <v>0.05</v>
      </c>
      <c r="L84" s="858">
        <f>N78*K84</f>
        <v>6681.8086304087383</v>
      </c>
      <c r="M84" s="859"/>
      <c r="N84" s="51"/>
    </row>
    <row r="85" spans="1:14" ht="15.75" thickBot="1">
      <c r="B85" s="91" t="s">
        <v>974</v>
      </c>
      <c r="C85" s="92"/>
      <c r="D85" s="92"/>
      <c r="E85" s="92"/>
      <c r="F85" s="92"/>
      <c r="G85" s="92"/>
      <c r="H85" s="92"/>
      <c r="I85" s="93"/>
      <c r="J85" s="94"/>
      <c r="K85" s="305">
        <v>0.05</v>
      </c>
      <c r="L85" s="860">
        <f>N78*K85</f>
        <v>6681.8086304087383</v>
      </c>
      <c r="M85" s="861"/>
      <c r="N85" s="51"/>
    </row>
    <row r="86" spans="1:14" ht="15.75" thickBot="1">
      <c r="B86" s="823" t="s">
        <v>953</v>
      </c>
      <c r="C86" s="824"/>
      <c r="D86" s="824"/>
      <c r="E86" s="824"/>
      <c r="F86" s="824"/>
      <c r="G86" s="824"/>
      <c r="H86" s="824"/>
      <c r="I86" s="824"/>
      <c r="J86" s="824"/>
      <c r="K86" s="824"/>
      <c r="L86" s="824"/>
      <c r="M86" s="825"/>
      <c r="N86" s="52">
        <f>L83+L84+L85</f>
        <v>40090.851782452432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173727.02439062719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165408.46192158884</v>
      </c>
      <c r="L36" s="270"/>
      <c r="M36" s="271">
        <v>22</v>
      </c>
      <c r="N36" s="272">
        <f>K36/M36</f>
        <v>7518.5664509813105</v>
      </c>
    </row>
    <row r="37" spans="1:14">
      <c r="A37" t="s">
        <v>180</v>
      </c>
      <c r="B37" s="872" t="str">
        <f>VLOOKUP(A37,EQUIPOS!A7:D154,3,FALSE)</f>
        <v>Compresor 120 HP, con martillo.</v>
      </c>
      <c r="C37" s="873"/>
      <c r="D37" s="873"/>
      <c r="E37" s="873"/>
      <c r="F37" s="873"/>
      <c r="G37" s="873"/>
      <c r="H37" s="874"/>
      <c r="I37" s="267"/>
      <c r="J37" s="268"/>
      <c r="K37" s="269">
        <f>VLOOKUP(A37,EQUIPOS!A7:D162,4,FALSE)</f>
        <v>87951.419931451514</v>
      </c>
      <c r="L37" s="270"/>
      <c r="M37" s="271">
        <v>22</v>
      </c>
      <c r="N37" s="272">
        <f>K37/M37</f>
        <v>3997.791815065978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24.425936774364544</v>
      </c>
    </row>
    <row r="43" spans="1:14" ht="15.75" thickBot="1">
      <c r="B43" s="823" t="s">
        <v>953</v>
      </c>
      <c r="C43" s="824"/>
      <c r="D43" s="824"/>
      <c r="E43" s="824"/>
      <c r="F43" s="824"/>
      <c r="G43" s="824"/>
      <c r="H43" s="824"/>
      <c r="I43" s="824"/>
      <c r="J43" s="824"/>
      <c r="K43" s="824"/>
      <c r="L43" s="824"/>
      <c r="M43" s="825"/>
      <c r="N43" s="99">
        <f>SUM(N36:N42)</f>
        <v>11540.784202821655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10">
        <f>'900.2'!N78</f>
        <v>747.59859748328927</v>
      </c>
      <c r="M59" s="911"/>
      <c r="N59" s="287">
        <f>K59*L59</f>
        <v>313.99141094298147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313.99141094298147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1221.2968387182273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13076.072452482862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2615.2144904965726</v>
      </c>
      <c r="M83" s="859"/>
      <c r="N83" s="51"/>
    </row>
    <row r="84" spans="1:14">
      <c r="B84" s="89" t="s">
        <v>973</v>
      </c>
      <c r="C84" s="90"/>
      <c r="D84" s="90"/>
      <c r="E84" s="90"/>
      <c r="F84" s="90"/>
      <c r="G84" s="90"/>
      <c r="H84" s="90"/>
      <c r="I84" s="87"/>
      <c r="J84" s="88"/>
      <c r="K84" s="304">
        <v>0.05</v>
      </c>
      <c r="L84" s="858">
        <f>N78*K84</f>
        <v>653.80362262414315</v>
      </c>
      <c r="M84" s="859"/>
      <c r="N84" s="51"/>
    </row>
    <row r="85" spans="1:14" ht="15.75" thickBot="1">
      <c r="B85" s="91" t="s">
        <v>974</v>
      </c>
      <c r="C85" s="92"/>
      <c r="D85" s="92"/>
      <c r="E85" s="92"/>
      <c r="F85" s="92"/>
      <c r="G85" s="92"/>
      <c r="H85" s="92"/>
      <c r="I85" s="93"/>
      <c r="J85" s="94"/>
      <c r="K85" s="305">
        <v>0.05</v>
      </c>
      <c r="L85" s="860">
        <f>N78*K85</f>
        <v>653.80362262414315</v>
      </c>
      <c r="M85" s="861"/>
      <c r="N85" s="51"/>
    </row>
    <row r="86" spans="1:14" ht="15.75" thickBot="1">
      <c r="B86" s="823" t="s">
        <v>953</v>
      </c>
      <c r="C86" s="824"/>
      <c r="D86" s="824"/>
      <c r="E86" s="824"/>
      <c r="F86" s="824"/>
      <c r="G86" s="824"/>
      <c r="H86" s="824"/>
      <c r="I86" s="824"/>
      <c r="J86" s="824"/>
      <c r="K86" s="824"/>
      <c r="L86" s="824"/>
      <c r="M86" s="825"/>
      <c r="N86" s="52">
        <f>L83+L84+L85</f>
        <v>3922.8217357448584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16998.894188227721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165408.46192158884</v>
      </c>
      <c r="L36" s="270"/>
      <c r="M36" s="271">
        <v>22</v>
      </c>
      <c r="N36" s="272">
        <f>K36/M36</f>
        <v>7518.5664509813105</v>
      </c>
    </row>
    <row r="37" spans="1:14">
      <c r="A37" t="s">
        <v>180</v>
      </c>
      <c r="B37" s="872" t="str">
        <f>VLOOKUP(A37,EQUIPOS!A7:D154,3,FALSE)</f>
        <v>Compresor 120 HP, con martillo.</v>
      </c>
      <c r="C37" s="873"/>
      <c r="D37" s="873"/>
      <c r="E37" s="873"/>
      <c r="F37" s="873"/>
      <c r="G37" s="873"/>
      <c r="H37" s="874"/>
      <c r="I37" s="267"/>
      <c r="J37" s="268"/>
      <c r="K37" s="269">
        <f>VLOOKUP(A37,EQUIPOS!A7:D162,4,FALSE)</f>
        <v>87951.419931451514</v>
      </c>
      <c r="L37" s="270"/>
      <c r="M37" s="271">
        <v>22</v>
      </c>
      <c r="N37" s="272">
        <f>K37/M37</f>
        <v>3997.791815065978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24.425936774364544</v>
      </c>
    </row>
    <row r="43" spans="1:14" ht="15.75" thickBot="1">
      <c r="B43" s="823" t="s">
        <v>953</v>
      </c>
      <c r="C43" s="824"/>
      <c r="D43" s="824"/>
      <c r="E43" s="824"/>
      <c r="F43" s="824"/>
      <c r="G43" s="824"/>
      <c r="H43" s="824"/>
      <c r="I43" s="824"/>
      <c r="J43" s="824"/>
      <c r="K43" s="824"/>
      <c r="L43" s="824"/>
      <c r="M43" s="825"/>
      <c r="N43" s="99">
        <f>SUM(N36:N42)</f>
        <v>11540.784202821655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10">
        <f>'900.2'!N78</f>
        <v>747.59859748328927</v>
      </c>
      <c r="M59" s="911"/>
      <c r="N59" s="287">
        <f>K59*L59</f>
        <v>156.99570547149074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156.99570547149074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1221.2968387182273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12919.076747011371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2583.8153494022745</v>
      </c>
      <c r="M83" s="859"/>
      <c r="N83" s="51"/>
    </row>
    <row r="84" spans="1:14">
      <c r="B84" s="89" t="s">
        <v>973</v>
      </c>
      <c r="C84" s="90"/>
      <c r="D84" s="90"/>
      <c r="E84" s="90"/>
      <c r="F84" s="90"/>
      <c r="G84" s="90"/>
      <c r="H84" s="90"/>
      <c r="I84" s="87"/>
      <c r="J84" s="88"/>
      <c r="K84" s="304">
        <v>0.05</v>
      </c>
      <c r="L84" s="858">
        <f>N78*K84</f>
        <v>645.95383735056862</v>
      </c>
      <c r="M84" s="859"/>
      <c r="N84" s="51"/>
    </row>
    <row r="85" spans="1:14" ht="15.75" thickBot="1">
      <c r="B85" s="91" t="s">
        <v>974</v>
      </c>
      <c r="C85" s="92"/>
      <c r="D85" s="92"/>
      <c r="E85" s="92"/>
      <c r="F85" s="92"/>
      <c r="G85" s="92"/>
      <c r="H85" s="92"/>
      <c r="I85" s="93"/>
      <c r="J85" s="94"/>
      <c r="K85" s="305">
        <v>0.05</v>
      </c>
      <c r="L85" s="860">
        <f>N78*K85</f>
        <v>645.95383735056862</v>
      </c>
      <c r="M85" s="861"/>
      <c r="N85" s="51"/>
    </row>
    <row r="86" spans="1:14" ht="15.75" thickBot="1">
      <c r="B86" s="823" t="s">
        <v>953</v>
      </c>
      <c r="C86" s="824"/>
      <c r="D86" s="824"/>
      <c r="E86" s="824"/>
      <c r="F86" s="824"/>
      <c r="G86" s="824"/>
      <c r="H86" s="824"/>
      <c r="I86" s="824"/>
      <c r="J86" s="824"/>
      <c r="K86" s="824"/>
      <c r="L86" s="824"/>
      <c r="M86" s="825"/>
      <c r="N86" s="52">
        <f>L83+L84+L85</f>
        <v>3875.7230241034113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16794.799771114784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180</v>
      </c>
      <c r="B36" s="872" t="str">
        <f>VLOOKUP(A36,EQUIPOS!A6:D154,3,FALSE)</f>
        <v>Compresor 120 HP, con martillo.</v>
      </c>
      <c r="C36" s="873"/>
      <c r="D36" s="873"/>
      <c r="E36" s="873"/>
      <c r="F36" s="873"/>
      <c r="G36" s="873"/>
      <c r="H36" s="874"/>
      <c r="I36" s="267"/>
      <c r="J36" s="268"/>
      <c r="K36" s="269">
        <f>VLOOKUP(A36,EQUIPOS!A6:D161,4,FALSE)</f>
        <v>87951.419931451514</v>
      </c>
      <c r="L36" s="270"/>
      <c r="M36" s="271">
        <v>20</v>
      </c>
      <c r="N36" s="272">
        <f>K36/M36</f>
        <v>4397.5709965725755</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67.663750000000007</v>
      </c>
    </row>
    <row r="43" spans="1:14" ht="15.75" thickBot="1">
      <c r="B43" s="823" t="s">
        <v>953</v>
      </c>
      <c r="C43" s="824"/>
      <c r="D43" s="824"/>
      <c r="E43" s="824"/>
      <c r="F43" s="824"/>
      <c r="G43" s="824"/>
      <c r="H43" s="824"/>
      <c r="I43" s="824"/>
      <c r="J43" s="824"/>
      <c r="K43" s="824"/>
      <c r="L43" s="824"/>
      <c r="M43" s="825"/>
      <c r="N43" s="99">
        <f>SUM(N36:N42)</f>
        <v>4465.2347465725752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10">
        <f>'900.2'!N78</f>
        <v>747.59859748328927</v>
      </c>
      <c r="M59" s="911"/>
      <c r="N59" s="287">
        <f>K59*L59</f>
        <v>59.807887798663145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59.807887798663145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676.63750000000005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5201.6801343712377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1040.3360268742476</v>
      </c>
      <c r="M83" s="859"/>
      <c r="N83" s="51"/>
    </row>
    <row r="84" spans="1:14">
      <c r="B84" s="89" t="s">
        <v>973</v>
      </c>
      <c r="C84" s="90"/>
      <c r="D84" s="90"/>
      <c r="E84" s="90"/>
      <c r="F84" s="90"/>
      <c r="G84" s="90"/>
      <c r="H84" s="90"/>
      <c r="I84" s="87"/>
      <c r="J84" s="88"/>
      <c r="K84" s="304">
        <v>0.05</v>
      </c>
      <c r="L84" s="858">
        <f>N78*K84</f>
        <v>260.08400671856191</v>
      </c>
      <c r="M84" s="859"/>
      <c r="N84" s="51"/>
    </row>
    <row r="85" spans="1:14" ht="15.75" thickBot="1">
      <c r="B85" s="91" t="s">
        <v>974</v>
      </c>
      <c r="C85" s="92"/>
      <c r="D85" s="92"/>
      <c r="E85" s="92"/>
      <c r="F85" s="92"/>
      <c r="G85" s="92"/>
      <c r="H85" s="92"/>
      <c r="I85" s="93"/>
      <c r="J85" s="94"/>
      <c r="K85" s="305">
        <v>0.05</v>
      </c>
      <c r="L85" s="860">
        <f>N78*K85</f>
        <v>260.08400671856191</v>
      </c>
      <c r="M85" s="861"/>
      <c r="N85" s="51"/>
    </row>
    <row r="86" spans="1:14" ht="15.75" thickBot="1">
      <c r="B86" s="823" t="s">
        <v>953</v>
      </c>
      <c r="C86" s="824"/>
      <c r="D86" s="824"/>
      <c r="E86" s="824"/>
      <c r="F86" s="824"/>
      <c r="G86" s="824"/>
      <c r="H86" s="824"/>
      <c r="I86" s="824"/>
      <c r="J86" s="824"/>
      <c r="K86" s="824"/>
      <c r="L86" s="824"/>
      <c r="M86" s="825"/>
      <c r="N86" s="52">
        <f>L83+L84+L85</f>
        <v>1560.5040403113712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6762.1841746826085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195</v>
      </c>
      <c r="B36" s="872" t="str">
        <f>VLOOKUP(A36,EQUIPOS!A6:D154,3,FALSE)</f>
        <v xml:space="preserve">Equipo de oxicorte, Capacidad de corte: hasta 6´´ (152mm) </v>
      </c>
      <c r="C36" s="873"/>
      <c r="D36" s="873"/>
      <c r="E36" s="873"/>
      <c r="F36" s="873"/>
      <c r="G36" s="873"/>
      <c r="H36" s="874"/>
      <c r="I36" s="267"/>
      <c r="J36" s="268"/>
      <c r="K36" s="269">
        <f>VLOOKUP(A36,EQUIPOS!A6:D161,4,FALSE)</f>
        <v>9355.9380349707844</v>
      </c>
      <c r="L36" s="270"/>
      <c r="M36" s="271">
        <v>321</v>
      </c>
      <c r="N36" s="272">
        <f>K36/M36</f>
        <v>29.146224408008674</v>
      </c>
    </row>
    <row r="37" spans="1:14">
      <c r="A37" t="s">
        <v>248</v>
      </c>
      <c r="B37" s="872" t="str">
        <f>VLOOKUP(A37,EQUIPOS!A7:D154,3,FALSE)</f>
        <v>Grúa telescópica de 50 Ton.</v>
      </c>
      <c r="C37" s="873"/>
      <c r="D37" s="873"/>
      <c r="E37" s="873"/>
      <c r="F37" s="873"/>
      <c r="G37" s="873"/>
      <c r="H37" s="874"/>
      <c r="I37" s="267"/>
      <c r="J37" s="268"/>
      <c r="K37" s="269">
        <f>VLOOKUP(A37,EQUIPOS!A7:D162,4,FALSE)</f>
        <v>304462.51647650497</v>
      </c>
      <c r="L37" s="270"/>
      <c r="M37" s="271">
        <v>321</v>
      </c>
      <c r="N37" s="272">
        <f>K37/M37</f>
        <v>948.48135973989088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16.863239875389407</v>
      </c>
    </row>
    <row r="43" spans="1:14" ht="15.75" thickBot="1">
      <c r="B43" s="823" t="s">
        <v>953</v>
      </c>
      <c r="C43" s="824"/>
      <c r="D43" s="824"/>
      <c r="E43" s="824"/>
      <c r="F43" s="824"/>
      <c r="G43" s="824"/>
      <c r="H43" s="824"/>
      <c r="I43" s="824"/>
      <c r="J43" s="824"/>
      <c r="K43" s="824"/>
      <c r="L43" s="824"/>
      <c r="M43" s="825"/>
      <c r="N43" s="99">
        <f>SUM(N36:N42)</f>
        <v>994.49082402328895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10">
        <f>VLOOKUP(A59,TRANSPORTE!A5:D120,4,FALSE)</f>
        <v>0.4423019856826354</v>
      </c>
      <c r="M59" s="911"/>
      <c r="N59" s="287">
        <f>K59*L59</f>
        <v>0.4423019856826354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0.4423019856826354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168.63239875389408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1163.5655247628656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232.71310495257313</v>
      </c>
      <c r="M83" s="859"/>
      <c r="N83" s="51"/>
    </row>
    <row r="84" spans="1:14">
      <c r="B84" s="89" t="s">
        <v>973</v>
      </c>
      <c r="C84" s="90"/>
      <c r="D84" s="90"/>
      <c r="E84" s="90"/>
      <c r="F84" s="90"/>
      <c r="G84" s="90"/>
      <c r="H84" s="90"/>
      <c r="I84" s="87"/>
      <c r="J84" s="88"/>
      <c r="K84" s="304">
        <v>0.05</v>
      </c>
      <c r="L84" s="858">
        <f>N78*K84</f>
        <v>58.178276238143283</v>
      </c>
      <c r="M84" s="859"/>
      <c r="N84" s="51"/>
    </row>
    <row r="85" spans="1:14" ht="15.75" thickBot="1">
      <c r="B85" s="91" t="s">
        <v>974</v>
      </c>
      <c r="C85" s="92"/>
      <c r="D85" s="92"/>
      <c r="E85" s="92"/>
      <c r="F85" s="92"/>
      <c r="G85" s="92"/>
      <c r="H85" s="92"/>
      <c r="I85" s="93"/>
      <c r="J85" s="94"/>
      <c r="K85" s="305">
        <v>0.05</v>
      </c>
      <c r="L85" s="860">
        <f>N78*K85</f>
        <v>58.178276238143283</v>
      </c>
      <c r="M85" s="861"/>
      <c r="N85" s="51"/>
    </row>
    <row r="86" spans="1:14" ht="15.75" thickBot="1">
      <c r="B86" s="823" t="s">
        <v>953</v>
      </c>
      <c r="C86" s="824"/>
      <c r="D86" s="824"/>
      <c r="E86" s="824"/>
      <c r="F86" s="824"/>
      <c r="G86" s="824"/>
      <c r="H86" s="824"/>
      <c r="I86" s="824"/>
      <c r="J86" s="824"/>
      <c r="K86" s="824"/>
      <c r="L86" s="824"/>
      <c r="M86" s="825"/>
      <c r="N86" s="52">
        <f>L83+L84+L85</f>
        <v>349.06965742885967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1512.6351821917253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273</v>
      </c>
      <c r="B36" s="872" t="str">
        <f>VLOOKUP(A36,EQUIPOS!A6:D154,3,FALSE)</f>
        <v>Motosierra, 93.6 cm3 - 7.1 HP, 45-90 cm - 7.9 kg</v>
      </c>
      <c r="C36" s="873"/>
      <c r="D36" s="873"/>
      <c r="E36" s="873"/>
      <c r="F36" s="873"/>
      <c r="G36" s="873"/>
      <c r="H36" s="874"/>
      <c r="I36" s="267"/>
      <c r="J36" s="268"/>
      <c r="K36" s="269">
        <f>VLOOKUP(A36,EQUIPOS!A6:D161,4,FALSE)</f>
        <v>7142.1884619643315</v>
      </c>
      <c r="L36" s="270"/>
      <c r="M36" s="271">
        <v>3</v>
      </c>
      <c r="N36" s="272">
        <f>K36/M36</f>
        <v>2380.7294873214437</v>
      </c>
    </row>
    <row r="37" spans="1:14">
      <c r="A37" s="205" t="s">
        <v>312</v>
      </c>
      <c r="B37" s="872" t="str">
        <f>VLOOKUP(A37,EQUIPOS!A7:D154,3,FALSE)</f>
        <v>Retroexcavadora sobre oruga, potencia 138 HP, balde de 1,5 m3.</v>
      </c>
      <c r="C37" s="873"/>
      <c r="D37" s="873"/>
      <c r="E37" s="873"/>
      <c r="F37" s="873"/>
      <c r="G37" s="873"/>
      <c r="H37" s="874"/>
      <c r="I37" s="267"/>
      <c r="J37" s="268"/>
      <c r="K37" s="269">
        <f>VLOOKUP(A37,EQUIPOS!A7:D162,4,FALSE)</f>
        <v>206760.57740198608</v>
      </c>
      <c r="L37" s="270"/>
      <c r="M37" s="271">
        <v>3</v>
      </c>
      <c r="N37" s="272">
        <f>K37/M37</f>
        <v>68920.192467328699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673.35467419668339</v>
      </c>
    </row>
    <row r="43" spans="1:14" ht="15.75" thickBot="1">
      <c r="B43" s="823" t="s">
        <v>953</v>
      </c>
      <c r="C43" s="824"/>
      <c r="D43" s="824"/>
      <c r="E43" s="824"/>
      <c r="F43" s="824"/>
      <c r="G43" s="824"/>
      <c r="H43" s="824"/>
      <c r="I43" s="824"/>
      <c r="J43" s="824"/>
      <c r="K43" s="824"/>
      <c r="L43" s="824"/>
      <c r="M43" s="825"/>
      <c r="N43" s="99">
        <f>SUM(N36:N42)</f>
        <v>71974.276628846826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10">
        <f>VLOOKUP(A59,TRANSPORTE!A5:D94,4,FALSE)</f>
        <v>741.23817975225336</v>
      </c>
      <c r="M59" s="911"/>
      <c r="N59" s="287">
        <f>K59*L59</f>
        <v>4447.4290785135199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4447.4290785135199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13467.093483933666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89888.79919129402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17977.759838258804</v>
      </c>
      <c r="M83" s="859"/>
      <c r="N83" s="51"/>
    </row>
    <row r="84" spans="1:14">
      <c r="B84" s="89" t="s">
        <v>973</v>
      </c>
      <c r="C84" s="90"/>
      <c r="D84" s="90"/>
      <c r="E84" s="90"/>
      <c r="F84" s="90"/>
      <c r="G84" s="90"/>
      <c r="H84" s="90"/>
      <c r="I84" s="87"/>
      <c r="J84" s="88"/>
      <c r="K84" s="304">
        <v>0.05</v>
      </c>
      <c r="L84" s="858">
        <f>N78*K84</f>
        <v>4494.439959564701</v>
      </c>
      <c r="M84" s="859"/>
      <c r="N84" s="51"/>
    </row>
    <row r="85" spans="1:14" ht="15.75" thickBot="1">
      <c r="B85" s="91" t="s">
        <v>974</v>
      </c>
      <c r="C85" s="92"/>
      <c r="D85" s="92"/>
      <c r="E85" s="92"/>
      <c r="F85" s="92"/>
      <c r="G85" s="92"/>
      <c r="H85" s="92"/>
      <c r="I85" s="93"/>
      <c r="J85" s="94"/>
      <c r="K85" s="305">
        <v>0.05</v>
      </c>
      <c r="L85" s="860">
        <f>N78*K85</f>
        <v>4494.439959564701</v>
      </c>
      <c r="M85" s="861"/>
      <c r="N85" s="51"/>
    </row>
    <row r="86" spans="1:14" ht="15.75" thickBot="1">
      <c r="B86" s="823" t="s">
        <v>953</v>
      </c>
      <c r="C86" s="824"/>
      <c r="D86" s="824"/>
      <c r="E86" s="824"/>
      <c r="F86" s="824"/>
      <c r="G86" s="824"/>
      <c r="H86" s="824"/>
      <c r="I86" s="824"/>
      <c r="J86" s="824"/>
      <c r="K86" s="824"/>
      <c r="L86" s="824"/>
      <c r="M86" s="825"/>
      <c r="N86" s="52">
        <f>L83+L84+L85</f>
        <v>26966.639757388206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116855.43894868222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195</v>
      </c>
      <c r="B36" s="872" t="str">
        <f>VLOOKUP(A36,EQUIPOS!A6:D154,3,FALSE)</f>
        <v xml:space="preserve">Equipo de oxicorte, Capacidad de corte: hasta 6´´ (152mm) </v>
      </c>
      <c r="C36" s="873"/>
      <c r="D36" s="873"/>
      <c r="E36" s="873"/>
      <c r="F36" s="873"/>
      <c r="G36" s="873"/>
      <c r="H36" s="874"/>
      <c r="I36" s="267"/>
      <c r="J36" s="268"/>
      <c r="K36" s="269">
        <f>VLOOKUP(A36,EQUIPOS!A6:D161,4,FALSE)</f>
        <v>9355.9380349707844</v>
      </c>
      <c r="L36" s="270"/>
      <c r="M36" s="271">
        <v>4</v>
      </c>
      <c r="N36" s="272">
        <f>K36/M36</f>
        <v>2338.9845087426961</v>
      </c>
    </row>
    <row r="37" spans="1:14">
      <c r="A37" s="108" t="s">
        <v>248</v>
      </c>
      <c r="B37" s="872" t="str">
        <f>VLOOKUP(A37,EQUIPOS!A7:D154,3,FALSE)</f>
        <v>Grúa telescópica de 50 Ton.</v>
      </c>
      <c r="C37" s="873"/>
      <c r="D37" s="873"/>
      <c r="E37" s="873"/>
      <c r="F37" s="873"/>
      <c r="G37" s="873"/>
      <c r="H37" s="874"/>
      <c r="I37" s="267"/>
      <c r="J37" s="268"/>
      <c r="K37" s="269">
        <f>VLOOKUP(A37,EQUIPOS!A7:D162,4,FALSE)</f>
        <v>304462.51647650497</v>
      </c>
      <c r="L37" s="270"/>
      <c r="M37" s="271">
        <v>4</v>
      </c>
      <c r="N37" s="272">
        <f>K37/M37</f>
        <v>76115.629119126243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1010.0320112950249</v>
      </c>
    </row>
    <row r="43" spans="1:14" ht="15.75" thickBot="1">
      <c r="B43" s="823" t="s">
        <v>953</v>
      </c>
      <c r="C43" s="824"/>
      <c r="D43" s="824"/>
      <c r="E43" s="824"/>
      <c r="F43" s="824"/>
      <c r="G43" s="824"/>
      <c r="H43" s="824"/>
      <c r="I43" s="824"/>
      <c r="J43" s="824"/>
      <c r="K43" s="824"/>
      <c r="L43" s="824"/>
      <c r="M43" s="825"/>
      <c r="N43" s="99">
        <f>SUM(N36:N42)</f>
        <v>79464.645639163966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10">
        <f>VLOOKUP(A59,TRANSPORTE!A5:D117,4,FALSE)</f>
        <v>0.4423019856826354</v>
      </c>
      <c r="M59" s="911"/>
      <c r="N59" s="287">
        <f>K59*L59</f>
        <v>0.4423019856826354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0.4423019856826354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89565.408054099884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17913.081610819976</v>
      </c>
      <c r="M83" s="859"/>
      <c r="N83" s="51"/>
    </row>
    <row r="84" spans="1:14">
      <c r="B84" s="89" t="s">
        <v>973</v>
      </c>
      <c r="C84" s="90"/>
      <c r="D84" s="90"/>
      <c r="E84" s="90"/>
      <c r="F84" s="90"/>
      <c r="G84" s="90"/>
      <c r="H84" s="90"/>
      <c r="I84" s="87"/>
      <c r="J84" s="88"/>
      <c r="K84" s="304">
        <v>0.05</v>
      </c>
      <c r="L84" s="858">
        <f>N78*K84</f>
        <v>4478.270402704994</v>
      </c>
      <c r="M84" s="859"/>
      <c r="N84" s="51"/>
    </row>
    <row r="85" spans="1:14" ht="15.75" thickBot="1">
      <c r="B85" s="91" t="s">
        <v>974</v>
      </c>
      <c r="C85" s="92"/>
      <c r="D85" s="92"/>
      <c r="E85" s="92"/>
      <c r="F85" s="92"/>
      <c r="G85" s="92"/>
      <c r="H85" s="92"/>
      <c r="I85" s="93"/>
      <c r="J85" s="94"/>
      <c r="K85" s="305">
        <v>0.05</v>
      </c>
      <c r="L85" s="860">
        <f>N78*K85</f>
        <v>4478.270402704994</v>
      </c>
      <c r="M85" s="861"/>
      <c r="N85" s="51"/>
    </row>
    <row r="86" spans="1:14" ht="15.75" thickBot="1">
      <c r="B86" s="823" t="s">
        <v>953</v>
      </c>
      <c r="C86" s="824"/>
      <c r="D86" s="824"/>
      <c r="E86" s="824"/>
      <c r="F86" s="824"/>
      <c r="G86" s="824"/>
      <c r="H86" s="824"/>
      <c r="I86" s="824"/>
      <c r="J86" s="824"/>
      <c r="K86" s="824"/>
      <c r="L86" s="824"/>
      <c r="M86" s="825"/>
      <c r="N86" s="52">
        <f>L83+L84+L85</f>
        <v>26869.622416229966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116435.03047032985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307</v>
      </c>
      <c r="B36" s="872" t="str">
        <f>VLOOKUP(A36,EQUIPOS!A6:D154,3,FALSE)</f>
        <v>Retroexcavadora, Potencia en el Volante 78 HP 2200 RPM</v>
      </c>
      <c r="C36" s="873"/>
      <c r="D36" s="873"/>
      <c r="E36" s="873"/>
      <c r="F36" s="873"/>
      <c r="G36" s="873"/>
      <c r="H36" s="874"/>
      <c r="I36" s="267"/>
      <c r="J36" s="268"/>
      <c r="K36" s="269">
        <f>VLOOKUP(A36,EQUIPOS!A6:D161,4,FALSE)</f>
        <v>120421.04347861694</v>
      </c>
      <c r="L36" s="270"/>
      <c r="M36" s="271">
        <v>5</v>
      </c>
      <c r="N36" s="272">
        <f>K36/M36</f>
        <v>24084.208695723388</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107.474121807204</v>
      </c>
    </row>
    <row r="43" spans="1:14" ht="15.75" thickBot="1">
      <c r="B43" s="823" t="s">
        <v>953</v>
      </c>
      <c r="C43" s="824"/>
      <c r="D43" s="824"/>
      <c r="E43" s="824"/>
      <c r="F43" s="824"/>
      <c r="G43" s="824"/>
      <c r="H43" s="824"/>
      <c r="I43" s="824"/>
      <c r="J43" s="824"/>
      <c r="K43" s="824"/>
      <c r="L43" s="824"/>
      <c r="M43" s="825"/>
      <c r="N43" s="99">
        <f>SUM(N36:N42)</f>
        <v>24191.682817530593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10">
        <f>VLOOKUP(A59,TRANSPORTE!A5:D94,4,FALSE)</f>
        <v>741.23817975225336</v>
      </c>
      <c r="M59" s="911"/>
      <c r="N59" s="287">
        <f>K59*L59</f>
        <v>520.34920218608181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520.34920218608181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5373.7060903601996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30085.738110076873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6017.1476220153745</v>
      </c>
      <c r="M83" s="859"/>
      <c r="N83" s="51"/>
    </row>
    <row r="84" spans="1:14">
      <c r="B84" s="89" t="s">
        <v>973</v>
      </c>
      <c r="C84" s="90"/>
      <c r="D84" s="90"/>
      <c r="E84" s="90"/>
      <c r="F84" s="90"/>
      <c r="G84" s="90"/>
      <c r="H84" s="90"/>
      <c r="I84" s="87"/>
      <c r="J84" s="88"/>
      <c r="K84" s="304">
        <v>0.05</v>
      </c>
      <c r="L84" s="858">
        <f>N78*K84</f>
        <v>1504.2869055038436</v>
      </c>
      <c r="M84" s="859"/>
      <c r="N84" s="51"/>
    </row>
    <row r="85" spans="1:14" ht="15.75" thickBot="1">
      <c r="B85" s="91" t="s">
        <v>974</v>
      </c>
      <c r="C85" s="92"/>
      <c r="D85" s="92"/>
      <c r="E85" s="92"/>
      <c r="F85" s="92"/>
      <c r="G85" s="92"/>
      <c r="H85" s="92"/>
      <c r="I85" s="93"/>
      <c r="J85" s="94"/>
      <c r="K85" s="305">
        <v>0.05</v>
      </c>
      <c r="L85" s="860">
        <f>N78*K85</f>
        <v>1504.2869055038436</v>
      </c>
      <c r="M85" s="861"/>
      <c r="N85" s="51"/>
    </row>
    <row r="86" spans="1:14" ht="15.75" thickBot="1">
      <c r="B86" s="823" t="s">
        <v>953</v>
      </c>
      <c r="C86" s="824"/>
      <c r="D86" s="824"/>
      <c r="E86" s="824"/>
      <c r="F86" s="824"/>
      <c r="G86" s="824"/>
      <c r="H86" s="824"/>
      <c r="I86" s="824"/>
      <c r="J86" s="824"/>
      <c r="K86" s="824"/>
      <c r="L86" s="824"/>
      <c r="M86" s="825"/>
      <c r="N86" s="52">
        <f>L83+L84+L85</f>
        <v>9025.7214330230618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39111.459543099932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307</v>
      </c>
      <c r="B36" s="872" t="str">
        <f>VLOOKUP(A36,EQUIPOS!A6:D154,3,FALSE)</f>
        <v>Retroexcavadora, Potencia en el Volante 78 HP 2200 RPM</v>
      </c>
      <c r="C36" s="873"/>
      <c r="D36" s="873"/>
      <c r="E36" s="873"/>
      <c r="F36" s="873"/>
      <c r="G36" s="873"/>
      <c r="H36" s="874"/>
      <c r="I36" s="267"/>
      <c r="J36" s="268"/>
      <c r="K36" s="269">
        <f>VLOOKUP(A36,EQUIPOS!A6:D161,4,FALSE)</f>
        <v>120421.04347861694</v>
      </c>
      <c r="L36" s="270"/>
      <c r="M36" s="271">
        <v>4</v>
      </c>
      <c r="N36" s="272">
        <f>K36/M36</f>
        <v>30105.260869654234</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67.663750000000007</v>
      </c>
    </row>
    <row r="43" spans="1:14" ht="15.75" thickBot="1">
      <c r="B43" s="823" t="s">
        <v>953</v>
      </c>
      <c r="C43" s="824"/>
      <c r="D43" s="824"/>
      <c r="E43" s="824"/>
      <c r="F43" s="824"/>
      <c r="G43" s="824"/>
      <c r="H43" s="824"/>
      <c r="I43" s="824"/>
      <c r="J43" s="824"/>
      <c r="K43" s="824"/>
      <c r="L43" s="824"/>
      <c r="M43" s="825"/>
      <c r="N43" s="99">
        <f>SUM(N36:N42)</f>
        <v>30172.924619654234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10">
        <f>VLOOKUP(A59,TRANSPORTE!A5:D94,4,FALSE)</f>
        <v>741.23817975225336</v>
      </c>
      <c r="M59" s="911"/>
      <c r="N59" s="287">
        <f>K59*L59</f>
        <v>2245.9516846493275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2245.9516846493275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3383.1875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35802.063804303558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7160.4127608607123</v>
      </c>
      <c r="M83" s="859"/>
      <c r="N83" s="51"/>
    </row>
    <row r="84" spans="1:14">
      <c r="B84" s="89" t="s">
        <v>973</v>
      </c>
      <c r="C84" s="90"/>
      <c r="D84" s="90"/>
      <c r="E84" s="90"/>
      <c r="F84" s="90"/>
      <c r="G84" s="90"/>
      <c r="H84" s="90"/>
      <c r="I84" s="87"/>
      <c r="J84" s="88"/>
      <c r="K84" s="304">
        <v>0.05</v>
      </c>
      <c r="L84" s="858">
        <f>N78*K84</f>
        <v>1790.1031902151781</v>
      </c>
      <c r="M84" s="859"/>
      <c r="N84" s="51"/>
    </row>
    <row r="85" spans="1:14" ht="15.75" thickBot="1">
      <c r="B85" s="91" t="s">
        <v>974</v>
      </c>
      <c r="C85" s="92"/>
      <c r="D85" s="92"/>
      <c r="E85" s="92"/>
      <c r="F85" s="92"/>
      <c r="G85" s="92"/>
      <c r="H85" s="92"/>
      <c r="I85" s="93"/>
      <c r="J85" s="94"/>
      <c r="K85" s="305">
        <v>0.05</v>
      </c>
      <c r="L85" s="860">
        <f>N78*K85</f>
        <v>1790.1031902151781</v>
      </c>
      <c r="M85" s="861"/>
      <c r="N85" s="51"/>
    </row>
    <row r="86" spans="1:14" ht="15.75" thickBot="1">
      <c r="B86" s="823" t="s">
        <v>953</v>
      </c>
      <c r="C86" s="824"/>
      <c r="D86" s="824"/>
      <c r="E86" s="824"/>
      <c r="F86" s="824"/>
      <c r="G86" s="824"/>
      <c r="H86" s="824"/>
      <c r="I86" s="824"/>
      <c r="J86" s="824"/>
      <c r="K86" s="824"/>
      <c r="L86" s="824"/>
      <c r="M86" s="825"/>
      <c r="N86" s="52">
        <f>L83+L84+L85</f>
        <v>10740.619141291067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46542.682945594628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c r="B36" s="872"/>
      <c r="C36" s="873"/>
      <c r="D36" s="873"/>
      <c r="E36" s="873"/>
      <c r="F36" s="873"/>
      <c r="G36" s="873"/>
      <c r="H36" s="874"/>
      <c r="I36" s="267"/>
      <c r="J36" s="268"/>
      <c r="K36" s="269"/>
      <c r="L36" s="270"/>
      <c r="M36" s="271"/>
      <c r="N36" s="272"/>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144.34933333333333</v>
      </c>
    </row>
    <row r="43" spans="1:14" ht="15.75" thickBot="1">
      <c r="B43" s="823" t="s">
        <v>953</v>
      </c>
      <c r="C43" s="824"/>
      <c r="D43" s="824"/>
      <c r="E43" s="824"/>
      <c r="F43" s="824"/>
      <c r="G43" s="824"/>
      <c r="H43" s="824"/>
      <c r="I43" s="824"/>
      <c r="J43" s="824"/>
      <c r="K43" s="824"/>
      <c r="L43" s="824"/>
      <c r="M43" s="825"/>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1443.4933333333333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317.56853333333333</v>
      </c>
      <c r="M83" s="859"/>
      <c r="N83" s="51"/>
    </row>
    <row r="84" spans="1:14">
      <c r="B84" s="89" t="s">
        <v>973</v>
      </c>
      <c r="C84" s="90"/>
      <c r="D84" s="90"/>
      <c r="E84" s="90"/>
      <c r="F84" s="90"/>
      <c r="G84" s="90"/>
      <c r="H84" s="90"/>
      <c r="I84" s="87"/>
      <c r="J84" s="88"/>
      <c r="K84" s="304">
        <v>0.05</v>
      </c>
      <c r="L84" s="858">
        <f>N78*K84</f>
        <v>79.392133333333334</v>
      </c>
      <c r="M84" s="859"/>
      <c r="N84" s="51"/>
    </row>
    <row r="85" spans="1:14" ht="15.75" thickBot="1">
      <c r="B85" s="91" t="s">
        <v>974</v>
      </c>
      <c r="C85" s="92"/>
      <c r="D85" s="92"/>
      <c r="E85" s="92"/>
      <c r="F85" s="92"/>
      <c r="G85" s="92"/>
      <c r="H85" s="92"/>
      <c r="I85" s="93"/>
      <c r="J85" s="94"/>
      <c r="K85" s="305">
        <v>0.05</v>
      </c>
      <c r="L85" s="860">
        <f>N78*K85</f>
        <v>79.392133333333334</v>
      </c>
      <c r="M85" s="861"/>
      <c r="N85" s="51"/>
    </row>
    <row r="86" spans="1:14" ht="15.75" thickBot="1">
      <c r="B86" s="823" t="s">
        <v>953</v>
      </c>
      <c r="C86" s="824"/>
      <c r="D86" s="824"/>
      <c r="E86" s="824"/>
      <c r="F86" s="824"/>
      <c r="G86" s="824"/>
      <c r="H86" s="824"/>
      <c r="I86" s="824"/>
      <c r="J86" s="824"/>
      <c r="K86" s="824"/>
      <c r="L86" s="824"/>
      <c r="M86" s="825"/>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310</v>
      </c>
      <c r="B36" s="872" t="str">
        <f>VLOOKUP(A36,EQUIPOS!A6:D154,3,FALSE)</f>
        <v>Retroexcavadora A25C</v>
      </c>
      <c r="C36" s="873"/>
      <c r="D36" s="873"/>
      <c r="E36" s="873"/>
      <c r="F36" s="873"/>
      <c r="G36" s="873"/>
      <c r="H36" s="874"/>
      <c r="I36" s="267"/>
      <c r="J36" s="268"/>
      <c r="K36" s="269">
        <f>VLOOKUP(A36,EQUIPOS!A6:D163,4,FALSE)</f>
        <v>159501.01685296069</v>
      </c>
      <c r="L36" s="270"/>
      <c r="M36" s="271">
        <v>3</v>
      </c>
      <c r="N36" s="272">
        <f>K36/M36</f>
        <v>53167.005617653565</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90.218333333333348</v>
      </c>
    </row>
    <row r="43" spans="1:14" ht="15.75" thickBot="1">
      <c r="B43" s="823" t="s">
        <v>953</v>
      </c>
      <c r="C43" s="824"/>
      <c r="D43" s="824"/>
      <c r="E43" s="824"/>
      <c r="F43" s="824"/>
      <c r="G43" s="824"/>
      <c r="H43" s="824"/>
      <c r="I43" s="824"/>
      <c r="J43" s="824"/>
      <c r="K43" s="824"/>
      <c r="L43" s="824"/>
      <c r="M43" s="825"/>
      <c r="N43" s="99">
        <f>SUM(N36:N42)</f>
        <v>53257.223950986896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0">
        <f>VLOOKUP(A59,TRANSPORTE!A6:D117,4,FALSE)</f>
        <v>741.23817975225336</v>
      </c>
      <c r="M59" s="911"/>
      <c r="N59" s="287">
        <f>K59*L59</f>
        <v>1260.1049055788308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1260.1049055788308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9021.8333333333339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63539.162189899063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12707.832437979814</v>
      </c>
      <c r="M83" s="859"/>
      <c r="N83" s="51"/>
    </row>
    <row r="84" spans="1:14">
      <c r="B84" s="89" t="s">
        <v>973</v>
      </c>
      <c r="C84" s="90"/>
      <c r="D84" s="90"/>
      <c r="E84" s="90"/>
      <c r="F84" s="90"/>
      <c r="G84" s="90"/>
      <c r="H84" s="90"/>
      <c r="I84" s="87"/>
      <c r="J84" s="88"/>
      <c r="K84" s="304">
        <v>0.05</v>
      </c>
      <c r="L84" s="858">
        <f>N78*K84</f>
        <v>3176.9581094949535</v>
      </c>
      <c r="M84" s="859"/>
      <c r="N84" s="51"/>
    </row>
    <row r="85" spans="1:14" ht="15.75" thickBot="1">
      <c r="B85" s="91" t="s">
        <v>974</v>
      </c>
      <c r="C85" s="92"/>
      <c r="D85" s="92"/>
      <c r="E85" s="92"/>
      <c r="F85" s="92"/>
      <c r="G85" s="92"/>
      <c r="H85" s="92"/>
      <c r="I85" s="93"/>
      <c r="J85" s="94"/>
      <c r="K85" s="305">
        <v>0.05</v>
      </c>
      <c r="L85" s="860">
        <f>N78*K85</f>
        <v>3176.9581094949535</v>
      </c>
      <c r="M85" s="861"/>
      <c r="N85" s="51"/>
    </row>
    <row r="86" spans="1:14" ht="15.75" thickBot="1">
      <c r="B86" s="823" t="s">
        <v>953</v>
      </c>
      <c r="C86" s="824"/>
      <c r="D86" s="824"/>
      <c r="E86" s="824"/>
      <c r="F86" s="824"/>
      <c r="G86" s="824"/>
      <c r="H86" s="824"/>
      <c r="I86" s="824"/>
      <c r="J86" s="824"/>
      <c r="K86" s="824"/>
      <c r="L86" s="824"/>
      <c r="M86" s="825"/>
      <c r="N86" s="52">
        <f>L83+L84+L85</f>
        <v>19061.748656969721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82600.910846868792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310</v>
      </c>
      <c r="B36" s="872" t="str">
        <f>VLOOKUP(A36,EQUIPOS!A6:D154,3,FALSE)</f>
        <v>Retroexcavadora A25C</v>
      </c>
      <c r="C36" s="873"/>
      <c r="D36" s="873"/>
      <c r="E36" s="873"/>
      <c r="F36" s="873"/>
      <c r="G36" s="873"/>
      <c r="H36" s="874"/>
      <c r="I36" s="267"/>
      <c r="J36" s="268"/>
      <c r="K36" s="269">
        <f>VLOOKUP(A36,EQUIPOS!A6:D163,4,FALSE)</f>
        <v>159501.01685296069</v>
      </c>
      <c r="L36" s="270"/>
      <c r="M36" s="271">
        <v>3</v>
      </c>
      <c r="N36" s="272">
        <f>K36/M36</f>
        <v>53167.005617653565</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90.218333333333348</v>
      </c>
    </row>
    <row r="43" spans="1:14" ht="15.75" thickBot="1">
      <c r="B43" s="823" t="s">
        <v>953</v>
      </c>
      <c r="C43" s="824"/>
      <c r="D43" s="824"/>
      <c r="E43" s="824"/>
      <c r="F43" s="824"/>
      <c r="G43" s="824"/>
      <c r="H43" s="824"/>
      <c r="I43" s="824"/>
      <c r="J43" s="824"/>
      <c r="K43" s="824"/>
      <c r="L43" s="824"/>
      <c r="M43" s="825"/>
      <c r="N43" s="99">
        <f>SUM(N36:N42)</f>
        <v>53257.223950986896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0">
        <f>VLOOKUP(A59,TRANSPORTE!A6:D117,4,FALSE)</f>
        <v>741.23817975225336</v>
      </c>
      <c r="M59" s="911"/>
      <c r="N59" s="287">
        <f>K59*L59</f>
        <v>1260.1049055788308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1260.1049055788308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9021.8333333333339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63539.162189899063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12707.832437979814</v>
      </c>
      <c r="M83" s="859"/>
      <c r="N83" s="51"/>
    </row>
    <row r="84" spans="1:14">
      <c r="B84" s="89" t="s">
        <v>973</v>
      </c>
      <c r="C84" s="90"/>
      <c r="D84" s="90"/>
      <c r="E84" s="90"/>
      <c r="F84" s="90"/>
      <c r="G84" s="90"/>
      <c r="H84" s="90"/>
      <c r="I84" s="87"/>
      <c r="J84" s="88"/>
      <c r="K84" s="304">
        <v>0.05</v>
      </c>
      <c r="L84" s="858">
        <f>N78*K84</f>
        <v>3176.9581094949535</v>
      </c>
      <c r="M84" s="859"/>
      <c r="N84" s="51"/>
    </row>
    <row r="85" spans="1:14" ht="15.75" thickBot="1">
      <c r="B85" s="91" t="s">
        <v>974</v>
      </c>
      <c r="C85" s="92"/>
      <c r="D85" s="92"/>
      <c r="E85" s="92"/>
      <c r="F85" s="92"/>
      <c r="G85" s="92"/>
      <c r="H85" s="92"/>
      <c r="I85" s="93"/>
      <c r="J85" s="94"/>
      <c r="K85" s="305">
        <v>0.05</v>
      </c>
      <c r="L85" s="860">
        <f>N78*K85</f>
        <v>3176.9581094949535</v>
      </c>
      <c r="M85" s="861"/>
      <c r="N85" s="51"/>
    </row>
    <row r="86" spans="1:14" ht="15.75" thickBot="1">
      <c r="B86" s="823" t="s">
        <v>953</v>
      </c>
      <c r="C86" s="824"/>
      <c r="D86" s="824"/>
      <c r="E86" s="824"/>
      <c r="F86" s="824"/>
      <c r="G86" s="824"/>
      <c r="H86" s="824"/>
      <c r="I86" s="824"/>
      <c r="J86" s="824"/>
      <c r="K86" s="824"/>
      <c r="L86" s="824"/>
      <c r="M86" s="825"/>
      <c r="N86" s="52">
        <f>L83+L84+L85</f>
        <v>19061.748656969721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82600.910846868792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206760.57740198608</v>
      </c>
      <c r="L36" s="270"/>
      <c r="M36" s="271">
        <v>45</v>
      </c>
      <c r="N36" s="272">
        <f>K36/M36</f>
        <v>4594.6794978219132</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1.5036388888888887</v>
      </c>
    </row>
    <row r="43" spans="1:14" ht="15.75" thickBot="1">
      <c r="B43" s="823" t="s">
        <v>953</v>
      </c>
      <c r="C43" s="824"/>
      <c r="D43" s="824"/>
      <c r="E43" s="824"/>
      <c r="F43" s="824"/>
      <c r="G43" s="824"/>
      <c r="H43" s="824"/>
      <c r="I43" s="824"/>
      <c r="J43" s="824"/>
      <c r="K43" s="824"/>
      <c r="L43" s="824"/>
      <c r="M43" s="825"/>
      <c r="N43" s="99">
        <f>SUM(N36:N42)</f>
        <v>4596.1831367108025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0">
        <f>VLOOKUP(A59,TRANSPORTE!A6:D117,4,FALSE)</f>
        <v>0.4423019856826354</v>
      </c>
      <c r="M59" s="911"/>
      <c r="N59" s="287">
        <f>K59*L59</f>
        <v>15.790180888870085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15.790180888870085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150.36388888888888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4762.3372064885616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952.46744129771241</v>
      </c>
      <c r="M83" s="859"/>
      <c r="N83" s="51"/>
    </row>
    <row r="84" spans="1:14">
      <c r="B84" s="89" t="s">
        <v>973</v>
      </c>
      <c r="C84" s="90"/>
      <c r="D84" s="90"/>
      <c r="E84" s="90"/>
      <c r="F84" s="90"/>
      <c r="G84" s="90"/>
      <c r="H84" s="90"/>
      <c r="I84" s="87"/>
      <c r="J84" s="88"/>
      <c r="K84" s="304">
        <v>0.05</v>
      </c>
      <c r="L84" s="858">
        <f>N78*K84</f>
        <v>238.1168603244281</v>
      </c>
      <c r="M84" s="859"/>
      <c r="N84" s="51"/>
    </row>
    <row r="85" spans="1:14" ht="15.75" thickBot="1">
      <c r="B85" s="91" t="s">
        <v>974</v>
      </c>
      <c r="C85" s="92"/>
      <c r="D85" s="92"/>
      <c r="E85" s="92"/>
      <c r="F85" s="92"/>
      <c r="G85" s="92"/>
      <c r="H85" s="92"/>
      <c r="I85" s="93"/>
      <c r="J85" s="94"/>
      <c r="K85" s="305">
        <v>0.05</v>
      </c>
      <c r="L85" s="860">
        <f>N78*K85</f>
        <v>238.1168603244281</v>
      </c>
      <c r="M85" s="861"/>
      <c r="N85" s="51"/>
    </row>
    <row r="86" spans="1:14" ht="15.75" thickBot="1">
      <c r="B86" s="823" t="s">
        <v>953</v>
      </c>
      <c r="C86" s="824"/>
      <c r="D86" s="824"/>
      <c r="E86" s="824"/>
      <c r="F86" s="824"/>
      <c r="G86" s="824"/>
      <c r="H86" s="824"/>
      <c r="I86" s="824"/>
      <c r="J86" s="824"/>
      <c r="K86" s="824"/>
      <c r="L86" s="824"/>
      <c r="M86" s="825"/>
      <c r="N86" s="52">
        <f>L83+L84+L85</f>
        <v>1428.7011619465688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6191.0383684351309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c r="B36" s="872"/>
      <c r="C36" s="873"/>
      <c r="D36" s="873"/>
      <c r="E36" s="873"/>
      <c r="F36" s="873"/>
      <c r="G36" s="873"/>
      <c r="H36" s="874"/>
      <c r="I36" s="267"/>
      <c r="J36" s="268"/>
      <c r="K36" s="269"/>
      <c r="L36" s="270"/>
      <c r="M36" s="271"/>
      <c r="N36" s="272"/>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60.145555555555553</v>
      </c>
    </row>
    <row r="43" spans="1:14" ht="15.75" thickBot="1">
      <c r="B43" s="823" t="s">
        <v>953</v>
      </c>
      <c r="C43" s="824"/>
      <c r="D43" s="824"/>
      <c r="E43" s="824"/>
      <c r="F43" s="824"/>
      <c r="G43" s="824"/>
      <c r="H43" s="824"/>
      <c r="I43" s="824"/>
      <c r="J43" s="824"/>
      <c r="K43" s="824"/>
      <c r="L43" s="824"/>
      <c r="M43" s="825"/>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0">
        <f>VLOOKUP(A59,TRANSPORTE!A6:D117,4,FALSE)</f>
        <v>0.4423019856826354</v>
      </c>
      <c r="M59" s="911"/>
      <c r="N59" s="287">
        <f>K59*L59</f>
        <v>4.533595353247013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4.533595353247013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601.45555555555552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666.13470646435803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133.2269412928716</v>
      </c>
      <c r="M83" s="859"/>
      <c r="N83" s="51"/>
    </row>
    <row r="84" spans="1:14">
      <c r="B84" s="89" t="s">
        <v>973</v>
      </c>
      <c r="C84" s="90"/>
      <c r="D84" s="90"/>
      <c r="E84" s="90"/>
      <c r="F84" s="90"/>
      <c r="G84" s="90"/>
      <c r="H84" s="90"/>
      <c r="I84" s="87"/>
      <c r="J84" s="88"/>
      <c r="K84" s="304">
        <v>0.05</v>
      </c>
      <c r="L84" s="858">
        <f>N78*K84</f>
        <v>33.3067353232179</v>
      </c>
      <c r="M84" s="859"/>
      <c r="N84" s="51"/>
    </row>
    <row r="85" spans="1:14" ht="15.75" thickBot="1">
      <c r="B85" s="91" t="s">
        <v>974</v>
      </c>
      <c r="C85" s="92"/>
      <c r="D85" s="92"/>
      <c r="E85" s="92"/>
      <c r="F85" s="92"/>
      <c r="G85" s="92"/>
      <c r="H85" s="92"/>
      <c r="I85" s="93"/>
      <c r="J85" s="94"/>
      <c r="K85" s="305">
        <v>0.05</v>
      </c>
      <c r="L85" s="860">
        <f>N78*K85</f>
        <v>33.3067353232179</v>
      </c>
      <c r="M85" s="861"/>
      <c r="N85" s="51"/>
    </row>
    <row r="86" spans="1:14" ht="15.75" thickBot="1">
      <c r="B86" s="823" t="s">
        <v>953</v>
      </c>
      <c r="C86" s="824"/>
      <c r="D86" s="824"/>
      <c r="E86" s="824"/>
      <c r="F86" s="824"/>
      <c r="G86" s="824"/>
      <c r="H86" s="824"/>
      <c r="I86" s="824"/>
      <c r="J86" s="824"/>
      <c r="K86" s="824"/>
      <c r="L86" s="824"/>
      <c r="M86" s="825"/>
      <c r="N86" s="52">
        <f>L83+L84+L85</f>
        <v>199.84041193930742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865.97511840366542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206760.57740198608</v>
      </c>
      <c r="L36" s="270"/>
      <c r="M36" s="271">
        <v>45</v>
      </c>
      <c r="N36" s="272">
        <f>K36/M36</f>
        <v>4594.6794978219132</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1.5036388888888887</v>
      </c>
    </row>
    <row r="43" spans="1:14" ht="15.75" thickBot="1">
      <c r="B43" s="823" t="s">
        <v>953</v>
      </c>
      <c r="C43" s="824"/>
      <c r="D43" s="824"/>
      <c r="E43" s="824"/>
      <c r="F43" s="824"/>
      <c r="G43" s="824"/>
      <c r="H43" s="824"/>
      <c r="I43" s="824"/>
      <c r="J43" s="824"/>
      <c r="K43" s="824"/>
      <c r="L43" s="824"/>
      <c r="M43" s="825"/>
      <c r="N43" s="99">
        <f>SUM(N36:N42)</f>
        <v>4596.1831367108025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0">
        <f>VLOOKUP(A59,TRANSPORTE!A6:D117,4,FALSE)</f>
        <v>838.97576338042154</v>
      </c>
      <c r="M59" s="911"/>
      <c r="N59" s="287">
        <f>K59*L59</f>
        <v>679.98566134101475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679.98566134101475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150.36388888888888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5426.5326869407063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1085.3065373881414</v>
      </c>
      <c r="M83" s="859"/>
      <c r="N83" s="51"/>
    </row>
    <row r="84" spans="1:14">
      <c r="B84" s="89" t="s">
        <v>973</v>
      </c>
      <c r="C84" s="90"/>
      <c r="D84" s="90"/>
      <c r="E84" s="90"/>
      <c r="F84" s="90"/>
      <c r="G84" s="90"/>
      <c r="H84" s="90"/>
      <c r="I84" s="87"/>
      <c r="J84" s="88"/>
      <c r="K84" s="304">
        <v>0.05</v>
      </c>
      <c r="L84" s="858">
        <f>N78*K84</f>
        <v>271.32663434703534</v>
      </c>
      <c r="M84" s="859"/>
      <c r="N84" s="51"/>
    </row>
    <row r="85" spans="1:14" ht="15.75" thickBot="1">
      <c r="B85" s="91" t="s">
        <v>974</v>
      </c>
      <c r="C85" s="92"/>
      <c r="D85" s="92"/>
      <c r="E85" s="92"/>
      <c r="F85" s="92"/>
      <c r="G85" s="92"/>
      <c r="H85" s="92"/>
      <c r="I85" s="93"/>
      <c r="J85" s="94"/>
      <c r="K85" s="305">
        <v>0.05</v>
      </c>
      <c r="L85" s="860">
        <f>N78*K85</f>
        <v>271.32663434703534</v>
      </c>
      <c r="M85" s="861"/>
      <c r="N85" s="51"/>
    </row>
    <row r="86" spans="1:14" ht="15.75" thickBot="1">
      <c r="B86" s="823" t="s">
        <v>953</v>
      </c>
      <c r="C86" s="824"/>
      <c r="D86" s="824"/>
      <c r="E86" s="824"/>
      <c r="F86" s="824"/>
      <c r="G86" s="824"/>
      <c r="H86" s="824"/>
      <c r="I86" s="824"/>
      <c r="J86" s="824"/>
      <c r="K86" s="824"/>
      <c r="L86" s="824"/>
      <c r="M86" s="825"/>
      <c r="N86" s="52">
        <f>L83+L84+L85</f>
        <v>1627.9598060822123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7054.492493022919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VLOOKUP(A36,EQUIPOS!A5:D154,4,FALSE)</f>
        <v>147686.12671570433</v>
      </c>
      <c r="L36" s="270"/>
      <c r="M36" s="271">
        <v>0.625</v>
      </c>
      <c r="N36" s="272">
        <f>K36/M36</f>
        <v>236297.80274512694</v>
      </c>
    </row>
    <row r="37" spans="1:14">
      <c r="A37" s="108" t="s">
        <v>241</v>
      </c>
      <c r="B37" s="872" t="str">
        <f>VLOOKUP(A37,EQUIPOS!A7:D154,3,FALSE)</f>
        <v>Grúa (capacidad 15 ton)</v>
      </c>
      <c r="C37" s="873"/>
      <c r="D37" s="873"/>
      <c r="E37" s="873"/>
      <c r="F37" s="873"/>
      <c r="G37" s="873"/>
      <c r="H37" s="874"/>
      <c r="I37" s="267"/>
      <c r="J37" s="268"/>
      <c r="K37" s="269">
        <f>VLOOKUP(A37,EQUIPOS!A6:D154,4,FALSE)</f>
        <v>151021.73366517076</v>
      </c>
      <c r="L37" s="270"/>
      <c r="M37" s="271">
        <v>0.625</v>
      </c>
      <c r="N37" s="272">
        <f>K37/M37</f>
        <v>241634.77386427321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2706.55</v>
      </c>
    </row>
    <row r="43" spans="1:14" ht="15.75" thickBot="1">
      <c r="B43" s="823" t="s">
        <v>953</v>
      </c>
      <c r="C43" s="824"/>
      <c r="D43" s="824"/>
      <c r="E43" s="824"/>
      <c r="F43" s="824"/>
      <c r="G43" s="824"/>
      <c r="H43" s="824"/>
      <c r="I43" s="824"/>
      <c r="J43" s="824"/>
      <c r="K43" s="824"/>
      <c r="L43" s="824"/>
      <c r="M43" s="825"/>
      <c r="N43" s="394">
        <f>SUM(N36:N42)</f>
        <v>480639.12660940015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520.76054047706907</v>
      </c>
      <c r="N48" s="272">
        <f>K48*M48</f>
        <v>5207.6054047706912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14315.597152024899</v>
      </c>
      <c r="N49" s="272">
        <f>K49*M49</f>
        <v>14315.597152024899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1716.9386794549314</v>
      </c>
      <c r="N50" s="272">
        <f>K50*M50</f>
        <v>1716.9386794549314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47092.93574890434</v>
      </c>
      <c r="N51" s="272">
        <f>K51*M51</f>
        <v>94185.871497808679</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115426.0127340592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650196.13934345939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130039.22786869189</v>
      </c>
      <c r="M83" s="859"/>
      <c r="N83" s="51"/>
    </row>
    <row r="84" spans="1:14">
      <c r="B84" s="89" t="s">
        <v>973</v>
      </c>
      <c r="C84" s="90"/>
      <c r="D84" s="90"/>
      <c r="E84" s="90"/>
      <c r="F84" s="90"/>
      <c r="G84" s="90"/>
      <c r="H84" s="90"/>
      <c r="I84" s="87"/>
      <c r="J84" s="88"/>
      <c r="K84" s="304">
        <v>0.05</v>
      </c>
      <c r="L84" s="858">
        <f>N78*K84</f>
        <v>32509.806967172972</v>
      </c>
      <c r="M84" s="859"/>
      <c r="N84" s="51"/>
    </row>
    <row r="85" spans="1:14" ht="15.75" thickBot="1">
      <c r="B85" s="91" t="s">
        <v>974</v>
      </c>
      <c r="C85" s="92"/>
      <c r="D85" s="92"/>
      <c r="E85" s="92"/>
      <c r="F85" s="92"/>
      <c r="G85" s="92"/>
      <c r="H85" s="92"/>
      <c r="I85" s="93"/>
      <c r="J85" s="94"/>
      <c r="K85" s="305">
        <v>0.05</v>
      </c>
      <c r="L85" s="860">
        <f>N78*K85</f>
        <v>32509.806967172972</v>
      </c>
      <c r="M85" s="861"/>
      <c r="N85" s="51"/>
    </row>
    <row r="86" spans="1:14" ht="15.75" thickBot="1">
      <c r="B86" s="823" t="s">
        <v>953</v>
      </c>
      <c r="C86" s="824"/>
      <c r="D86" s="824"/>
      <c r="E86" s="824"/>
      <c r="F86" s="824"/>
      <c r="G86" s="824"/>
      <c r="H86" s="824"/>
      <c r="I86" s="824"/>
      <c r="J86" s="824"/>
      <c r="K86" s="824"/>
      <c r="L86" s="824"/>
      <c r="M86" s="825"/>
      <c r="N86" s="52">
        <f>L83+L84+L85</f>
        <v>195058.84180303782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845254.98114649719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147686.12671570433</v>
      </c>
      <c r="L36" s="270"/>
      <c r="M36" s="271">
        <v>0.5</v>
      </c>
      <c r="N36" s="272">
        <f>K36/M36</f>
        <v>295372.25343140867</v>
      </c>
    </row>
    <row r="37" spans="1:14">
      <c r="A37" s="108" t="s">
        <v>241</v>
      </c>
      <c r="B37" s="872" t="str">
        <f>VLOOKUP(A37,EQUIPOS!A7:D154,3,FALSE)</f>
        <v>Grúa (capacidad 15 ton)</v>
      </c>
      <c r="C37" s="873"/>
      <c r="D37" s="873"/>
      <c r="E37" s="873"/>
      <c r="F37" s="873"/>
      <c r="G37" s="873"/>
      <c r="H37" s="874"/>
      <c r="I37" s="267"/>
      <c r="J37" s="268"/>
      <c r="K37" s="269">
        <f>VLOOKUP(A37,EQUIPOS!A7:D164,4,FALSE)</f>
        <v>151021.73366517076</v>
      </c>
      <c r="L37" s="270"/>
      <c r="M37" s="271">
        <v>0.5</v>
      </c>
      <c r="N37" s="272">
        <f>K37/M37</f>
        <v>302043.46733034152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3383.1875</v>
      </c>
    </row>
    <row r="43" spans="1:14" ht="15.75" thickBot="1">
      <c r="B43" s="823" t="s">
        <v>953</v>
      </c>
      <c r="C43" s="824"/>
      <c r="D43" s="824"/>
      <c r="E43" s="824"/>
      <c r="F43" s="824"/>
      <c r="G43" s="824"/>
      <c r="H43" s="824"/>
      <c r="I43" s="824"/>
      <c r="J43" s="824"/>
      <c r="K43" s="824"/>
      <c r="L43" s="824"/>
      <c r="M43" s="825"/>
      <c r="N43" s="394">
        <f>SUM(N36:N42)</f>
        <v>600798.90826175013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520.76054047706907</v>
      </c>
      <c r="N48" s="272">
        <f>K48*M48</f>
        <v>5207.6054047706912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14315.597152024899</v>
      </c>
      <c r="N49" s="272">
        <f>K49*M49</f>
        <v>14315.597152024899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1716.9386794549314</v>
      </c>
      <c r="N50" s="272">
        <f>K50*M50</f>
        <v>1716.9386794549314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47092.93574890434</v>
      </c>
      <c r="N51" s="272">
        <f>K51*M51</f>
        <v>94185.871497808679</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115426.0127340592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67663.75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783888.67099580937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156777.73419916187</v>
      </c>
      <c r="M83" s="859"/>
      <c r="N83" s="51"/>
    </row>
    <row r="84" spans="1:14">
      <c r="B84" s="89" t="s">
        <v>973</v>
      </c>
      <c r="C84" s="90"/>
      <c r="D84" s="90"/>
      <c r="E84" s="90"/>
      <c r="F84" s="90"/>
      <c r="G84" s="90"/>
      <c r="H84" s="90"/>
      <c r="I84" s="87"/>
      <c r="J84" s="88"/>
      <c r="K84" s="304">
        <v>0.05</v>
      </c>
      <c r="L84" s="858">
        <f>N78*K84</f>
        <v>39194.433549790469</v>
      </c>
      <c r="M84" s="859"/>
      <c r="N84" s="51"/>
    </row>
    <row r="85" spans="1:14" ht="15.75" thickBot="1">
      <c r="B85" s="91" t="s">
        <v>974</v>
      </c>
      <c r="C85" s="92"/>
      <c r="D85" s="92"/>
      <c r="E85" s="92"/>
      <c r="F85" s="92"/>
      <c r="G85" s="92"/>
      <c r="H85" s="92"/>
      <c r="I85" s="93"/>
      <c r="J85" s="94"/>
      <c r="K85" s="305">
        <v>0.05</v>
      </c>
      <c r="L85" s="860">
        <f>N78*K85</f>
        <v>39194.433549790469</v>
      </c>
      <c r="M85" s="861"/>
      <c r="N85" s="51"/>
    </row>
    <row r="86" spans="1:14" ht="15.75" thickBot="1">
      <c r="B86" s="823" t="s">
        <v>953</v>
      </c>
      <c r="C86" s="824"/>
      <c r="D86" s="824"/>
      <c r="E86" s="824"/>
      <c r="F86" s="824"/>
      <c r="G86" s="824"/>
      <c r="H86" s="824"/>
      <c r="I86" s="824"/>
      <c r="J86" s="824"/>
      <c r="K86" s="824"/>
      <c r="L86" s="824"/>
      <c r="M86" s="825"/>
      <c r="N86" s="52">
        <f>L83+L84+L85</f>
        <v>235166.60129874281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1019055.2722945522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147686.12671570433</v>
      </c>
      <c r="L36" s="270"/>
      <c r="M36" s="271">
        <v>0.4375</v>
      </c>
      <c r="N36" s="272">
        <f>K36/M36</f>
        <v>337568.28963589564</v>
      </c>
    </row>
    <row r="37" spans="1:14">
      <c r="A37" s="108" t="s">
        <v>241</v>
      </c>
      <c r="B37" s="872" t="str">
        <f>VLOOKUP(A37,EQUIPOS!A7:D154,3,FALSE)</f>
        <v>Grúa (capacidad 15 ton)</v>
      </c>
      <c r="C37" s="873"/>
      <c r="D37" s="873"/>
      <c r="E37" s="873"/>
      <c r="F37" s="873"/>
      <c r="G37" s="873"/>
      <c r="H37" s="874"/>
      <c r="I37" s="267"/>
      <c r="J37" s="268"/>
      <c r="K37" s="269">
        <f>VLOOKUP(A37,EQUIPOS!A7:D164,4,FALSE)</f>
        <v>151021.73366517076</v>
      </c>
      <c r="L37" s="270"/>
      <c r="M37" s="271">
        <v>0.4375</v>
      </c>
      <c r="N37" s="272">
        <f>K37/M37</f>
        <v>345192.5340918189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3866.5</v>
      </c>
    </row>
    <row r="43" spans="1:14" ht="15.75" thickBot="1">
      <c r="B43" s="823" t="s">
        <v>953</v>
      </c>
      <c r="C43" s="824"/>
      <c r="D43" s="824"/>
      <c r="E43" s="824"/>
      <c r="F43" s="824"/>
      <c r="G43" s="824"/>
      <c r="H43" s="824"/>
      <c r="I43" s="824"/>
      <c r="J43" s="824"/>
      <c r="K43" s="824"/>
      <c r="L43" s="824"/>
      <c r="M43" s="825"/>
      <c r="N43" s="394">
        <f>SUM(N36:N42)</f>
        <v>686627.3237277146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520.76054047706907</v>
      </c>
      <c r="N48" s="272">
        <f>K48*M48</f>
        <v>5207.6054047706912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14315.597152024899</v>
      </c>
      <c r="N49" s="272">
        <f>K49*M49</f>
        <v>14315.597152024899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1716.9386794549314</v>
      </c>
      <c r="N50" s="272">
        <f>K50*M50</f>
        <v>1716.9386794549314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47092.93574890434</v>
      </c>
      <c r="N51" s="272">
        <f>K51*M51</f>
        <v>94185.871497808679</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115426.0127340592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77330</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879383.33646177384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175876.66729235477</v>
      </c>
      <c r="M83" s="859"/>
      <c r="N83" s="51"/>
    </row>
    <row r="84" spans="1:14">
      <c r="B84" s="89" t="s">
        <v>973</v>
      </c>
      <c r="C84" s="90"/>
      <c r="D84" s="90"/>
      <c r="E84" s="90"/>
      <c r="F84" s="90"/>
      <c r="G84" s="90"/>
      <c r="H84" s="90"/>
      <c r="I84" s="87"/>
      <c r="J84" s="88"/>
      <c r="K84" s="304">
        <v>0.05</v>
      </c>
      <c r="L84" s="858">
        <f>N78*K84</f>
        <v>43969.166823088693</v>
      </c>
      <c r="M84" s="859"/>
      <c r="N84" s="51"/>
    </row>
    <row r="85" spans="1:14" ht="15.75" thickBot="1">
      <c r="B85" s="91" t="s">
        <v>974</v>
      </c>
      <c r="C85" s="92"/>
      <c r="D85" s="92"/>
      <c r="E85" s="92"/>
      <c r="F85" s="92"/>
      <c r="G85" s="92"/>
      <c r="H85" s="92"/>
      <c r="I85" s="93"/>
      <c r="J85" s="94"/>
      <c r="K85" s="305">
        <v>0.05</v>
      </c>
      <c r="L85" s="860">
        <f>N78*K85</f>
        <v>43969.166823088693</v>
      </c>
      <c r="M85" s="861"/>
      <c r="N85" s="51"/>
    </row>
    <row r="86" spans="1:14" ht="15.75" thickBot="1">
      <c r="B86" s="823" t="s">
        <v>953</v>
      </c>
      <c r="C86" s="824"/>
      <c r="D86" s="824"/>
      <c r="E86" s="824"/>
      <c r="F86" s="824"/>
      <c r="G86" s="824"/>
      <c r="H86" s="824"/>
      <c r="I86" s="824"/>
      <c r="J86" s="824"/>
      <c r="K86" s="824"/>
      <c r="L86" s="824"/>
      <c r="M86" s="825"/>
      <c r="N86" s="52">
        <f>L83+L84+L85</f>
        <v>263815.00093853218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1143198.337400306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147686.12671570433</v>
      </c>
      <c r="L36" s="270"/>
      <c r="M36" s="271">
        <v>0.875</v>
      </c>
      <c r="N36" s="272">
        <f>K36/M36</f>
        <v>168784.14481794782</v>
      </c>
    </row>
    <row r="37" spans="1:14">
      <c r="A37" s="108" t="s">
        <v>241</v>
      </c>
      <c r="B37" s="872" t="str">
        <f>VLOOKUP(A37,EQUIPOS!A7:D154,3,FALSE)</f>
        <v>Grúa (capacidad 15 ton)</v>
      </c>
      <c r="C37" s="873"/>
      <c r="D37" s="873"/>
      <c r="E37" s="873"/>
      <c r="F37" s="873"/>
      <c r="G37" s="873"/>
      <c r="H37" s="874"/>
      <c r="I37" s="267"/>
      <c r="J37" s="268"/>
      <c r="K37" s="269">
        <f>VLOOKUP(A37,EQUIPOS!A7:D164,4,FALSE)</f>
        <v>151021.73366517076</v>
      </c>
      <c r="L37" s="270"/>
      <c r="M37" s="271">
        <v>0.875</v>
      </c>
      <c r="N37" s="272">
        <f>K37/M37</f>
        <v>172596.26704590945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1546.6000000000001</v>
      </c>
    </row>
    <row r="43" spans="1:14" ht="15.75" thickBot="1">
      <c r="B43" s="823" t="s">
        <v>953</v>
      </c>
      <c r="C43" s="824"/>
      <c r="D43" s="824"/>
      <c r="E43" s="824"/>
      <c r="F43" s="824"/>
      <c r="G43" s="824"/>
      <c r="H43" s="824"/>
      <c r="I43" s="824"/>
      <c r="J43" s="824"/>
      <c r="K43" s="824"/>
      <c r="L43" s="824"/>
      <c r="M43" s="825"/>
      <c r="N43" s="394">
        <f>SUM(N36:N42)</f>
        <v>342927.01186385727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520.76054047706907</v>
      </c>
      <c r="N48" s="272">
        <f>K48*M48</f>
        <v>5207.6054047706912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14315.597152024899</v>
      </c>
      <c r="N49" s="272">
        <f>K49*M49</f>
        <v>14315.597152024899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1716.9386794549314</v>
      </c>
      <c r="N50" s="272">
        <f>K50*M50</f>
        <v>1716.9386794549314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21240.141236250522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30932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395099.1531001078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79019.830620021559</v>
      </c>
      <c r="M83" s="859"/>
      <c r="N83" s="51"/>
    </row>
    <row r="84" spans="1:14">
      <c r="B84" s="89" t="s">
        <v>973</v>
      </c>
      <c r="C84" s="90"/>
      <c r="D84" s="90"/>
      <c r="E84" s="90"/>
      <c r="F84" s="90"/>
      <c r="G84" s="90"/>
      <c r="H84" s="90"/>
      <c r="I84" s="87"/>
      <c r="J84" s="88"/>
      <c r="K84" s="304">
        <v>0.05</v>
      </c>
      <c r="L84" s="858">
        <f>N78*K84</f>
        <v>19754.95765500539</v>
      </c>
      <c r="M84" s="859"/>
      <c r="N84" s="51"/>
    </row>
    <row r="85" spans="1:14" ht="15.75" thickBot="1">
      <c r="B85" s="91" t="s">
        <v>974</v>
      </c>
      <c r="C85" s="92"/>
      <c r="D85" s="92"/>
      <c r="E85" s="92"/>
      <c r="F85" s="92"/>
      <c r="G85" s="92"/>
      <c r="H85" s="92"/>
      <c r="I85" s="93"/>
      <c r="J85" s="94"/>
      <c r="K85" s="305">
        <v>0.05</v>
      </c>
      <c r="L85" s="860">
        <f>N78*K85</f>
        <v>19754.95765500539</v>
      </c>
      <c r="M85" s="861"/>
      <c r="N85" s="51"/>
    </row>
    <row r="86" spans="1:14" ht="15.75" thickBot="1">
      <c r="B86" s="823" t="s">
        <v>953</v>
      </c>
      <c r="C86" s="824"/>
      <c r="D86" s="824"/>
      <c r="E86" s="824"/>
      <c r="F86" s="824"/>
      <c r="G86" s="824"/>
      <c r="H86" s="824"/>
      <c r="I86" s="824"/>
      <c r="J86" s="824"/>
      <c r="K86" s="824"/>
      <c r="L86" s="824"/>
      <c r="M86" s="825"/>
      <c r="N86" s="52">
        <f>L83+L84+L85</f>
        <v>118529.74593003234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513628.89903014014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147686.12671570433</v>
      </c>
      <c r="L36" s="270"/>
      <c r="M36" s="271">
        <v>0.75</v>
      </c>
      <c r="N36" s="272">
        <f>K36/M36</f>
        <v>196914.83562093912</v>
      </c>
    </row>
    <row r="37" spans="1:14">
      <c r="A37" s="108" t="s">
        <v>241</v>
      </c>
      <c r="B37" s="872" t="str">
        <f>VLOOKUP(A37,EQUIPOS!A7:D154,3,FALSE)</f>
        <v>Grúa (capacidad 15 ton)</v>
      </c>
      <c r="C37" s="873"/>
      <c r="D37" s="873"/>
      <c r="E37" s="873"/>
      <c r="F37" s="873"/>
      <c r="G37" s="873"/>
      <c r="H37" s="874"/>
      <c r="I37" s="267"/>
      <c r="J37" s="268"/>
      <c r="K37" s="269">
        <f>VLOOKUP(A37,EQUIPOS!A7:D164,4,FALSE)</f>
        <v>151021.73366517076</v>
      </c>
      <c r="L37" s="270"/>
      <c r="M37" s="271">
        <v>0.75</v>
      </c>
      <c r="N37" s="272">
        <f>K37/M37</f>
        <v>201362.31155356101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1804.3666666666668</v>
      </c>
    </row>
    <row r="43" spans="1:14" ht="15.75" thickBot="1">
      <c r="B43" s="823" t="s">
        <v>953</v>
      </c>
      <c r="C43" s="824"/>
      <c r="D43" s="824"/>
      <c r="E43" s="824"/>
      <c r="F43" s="824"/>
      <c r="G43" s="824"/>
      <c r="H43" s="824"/>
      <c r="I43" s="824"/>
      <c r="J43" s="824"/>
      <c r="K43" s="824"/>
      <c r="L43" s="824"/>
      <c r="M43" s="825"/>
      <c r="N43" s="394">
        <f>SUM(N36:N42)</f>
        <v>400081.5138411668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520.76054047706907</v>
      </c>
      <c r="N48" s="272">
        <f>K48*M48</f>
        <v>5207.6054047706912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14315.597152024899</v>
      </c>
      <c r="N49" s="272">
        <f>K49*M49</f>
        <v>14315.597152024899</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1716.9386794549314</v>
      </c>
      <c r="N50" s="272">
        <f>K50*M50</f>
        <v>1716.9386794549314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21240.141236250522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36087.333333333336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457408.98841075064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91481.797682150136</v>
      </c>
      <c r="M83" s="859"/>
      <c r="N83" s="51"/>
    </row>
    <row r="84" spans="1:14">
      <c r="B84" s="89" t="s">
        <v>973</v>
      </c>
      <c r="C84" s="90"/>
      <c r="D84" s="90"/>
      <c r="E84" s="90"/>
      <c r="F84" s="90"/>
      <c r="G84" s="90"/>
      <c r="H84" s="90"/>
      <c r="I84" s="87"/>
      <c r="J84" s="88"/>
      <c r="K84" s="304">
        <v>0.05</v>
      </c>
      <c r="L84" s="858">
        <f>N78*K84</f>
        <v>22870.449420537534</v>
      </c>
      <c r="M84" s="859"/>
      <c r="N84" s="51"/>
    </row>
    <row r="85" spans="1:14" ht="15.75" thickBot="1">
      <c r="B85" s="91" t="s">
        <v>974</v>
      </c>
      <c r="C85" s="92"/>
      <c r="D85" s="92"/>
      <c r="E85" s="92"/>
      <c r="F85" s="92"/>
      <c r="G85" s="92"/>
      <c r="H85" s="92"/>
      <c r="I85" s="93"/>
      <c r="J85" s="94"/>
      <c r="K85" s="305">
        <v>0.05</v>
      </c>
      <c r="L85" s="860">
        <f>N78*K85</f>
        <v>22870.449420537534</v>
      </c>
      <c r="M85" s="861"/>
      <c r="N85" s="51"/>
    </row>
    <row r="86" spans="1:14" ht="15.75" thickBot="1">
      <c r="B86" s="823" t="s">
        <v>953</v>
      </c>
      <c r="C86" s="824"/>
      <c r="D86" s="824"/>
      <c r="E86" s="824"/>
      <c r="F86" s="824"/>
      <c r="G86" s="824"/>
      <c r="H86" s="824"/>
      <c r="I86" s="824"/>
      <c r="J86" s="824"/>
      <c r="K86" s="824"/>
      <c r="L86" s="824"/>
      <c r="M86" s="825"/>
      <c r="N86" s="52">
        <f>L83+L84+L85</f>
        <v>137222.6965232252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594631.6849339758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147686.12671570433</v>
      </c>
      <c r="L36" s="270"/>
      <c r="M36" s="271">
        <v>0.6875</v>
      </c>
      <c r="N36" s="272">
        <f>K36/M36</f>
        <v>214816.18431375176</v>
      </c>
    </row>
    <row r="37" spans="1:14">
      <c r="A37" s="108" t="s">
        <v>241</v>
      </c>
      <c r="B37" s="872" t="str">
        <f>VLOOKUP(A37,EQUIPOS!A7:D154,3,FALSE)</f>
        <v>Grúa (capacidad 15 ton)</v>
      </c>
      <c r="C37" s="873"/>
      <c r="D37" s="873"/>
      <c r="E37" s="873"/>
      <c r="F37" s="873"/>
      <c r="G37" s="873"/>
      <c r="H37" s="874"/>
      <c r="I37" s="267"/>
      <c r="J37" s="268"/>
      <c r="K37" s="269">
        <f>VLOOKUP(A37,EQUIPOS!A7:D164,4,FALSE)</f>
        <v>151021.73366517076</v>
      </c>
      <c r="L37" s="270"/>
      <c r="M37" s="271">
        <v>0.6875</v>
      </c>
      <c r="N37" s="272">
        <f>K37/M37</f>
        <v>219667.97624024839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1968.4</v>
      </c>
    </row>
    <row r="43" spans="1:14" ht="15.75" thickBot="1">
      <c r="B43" s="823" t="s">
        <v>953</v>
      </c>
      <c r="C43" s="824"/>
      <c r="D43" s="824"/>
      <c r="E43" s="824"/>
      <c r="F43" s="824"/>
      <c r="G43" s="824"/>
      <c r="H43" s="824"/>
      <c r="I43" s="824"/>
      <c r="J43" s="824"/>
      <c r="K43" s="824"/>
      <c r="L43" s="824"/>
      <c r="M43" s="825"/>
      <c r="N43" s="394">
        <f>SUM(N36:N42)</f>
        <v>436452.5605540002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520.76054047706907</v>
      </c>
      <c r="N48" s="272">
        <f>K48*M48</f>
        <v>5207.6054047706912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14315.597152024899</v>
      </c>
      <c r="N49" s="272">
        <f>K49*M49</f>
        <v>14315.597152024899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1716.9386794549314</v>
      </c>
      <c r="N50" s="272">
        <f>K50*M50</f>
        <v>1716.9386794549314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21240.141236250522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39368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497060.70179025072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99412.14035805015</v>
      </c>
      <c r="M83" s="859"/>
      <c r="N83" s="51"/>
    </row>
    <row r="84" spans="1:14">
      <c r="B84" s="89" t="s">
        <v>973</v>
      </c>
      <c r="C84" s="90"/>
      <c r="D84" s="90"/>
      <c r="E84" s="90"/>
      <c r="F84" s="90"/>
      <c r="G84" s="90"/>
      <c r="H84" s="90"/>
      <c r="I84" s="87"/>
      <c r="J84" s="88"/>
      <c r="K84" s="304">
        <v>0.05</v>
      </c>
      <c r="L84" s="858">
        <f>N78*K84</f>
        <v>24853.035089512538</v>
      </c>
      <c r="M84" s="859"/>
      <c r="N84" s="51"/>
    </row>
    <row r="85" spans="1:14" ht="15.75" thickBot="1">
      <c r="B85" s="91" t="s">
        <v>974</v>
      </c>
      <c r="C85" s="92"/>
      <c r="D85" s="92"/>
      <c r="E85" s="92"/>
      <c r="F85" s="92"/>
      <c r="G85" s="92"/>
      <c r="H85" s="92"/>
      <c r="I85" s="93"/>
      <c r="J85" s="94"/>
      <c r="K85" s="305">
        <v>0.05</v>
      </c>
      <c r="L85" s="860">
        <f>N78*K85</f>
        <v>24853.035089512538</v>
      </c>
      <c r="M85" s="861"/>
      <c r="N85" s="51"/>
    </row>
    <row r="86" spans="1:14" ht="15.75" thickBot="1">
      <c r="B86" s="823" t="s">
        <v>953</v>
      </c>
      <c r="C86" s="824"/>
      <c r="D86" s="824"/>
      <c r="E86" s="824"/>
      <c r="F86" s="824"/>
      <c r="G86" s="824"/>
      <c r="H86" s="824"/>
      <c r="I86" s="824"/>
      <c r="J86" s="824"/>
      <c r="K86" s="824"/>
      <c r="L86" s="824"/>
      <c r="M86" s="825"/>
      <c r="N86" s="52">
        <f>L83+L84+L85</f>
        <v>149118.21053707521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646178.9123273259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52" t="s">
        <v>241</v>
      </c>
      <c r="B36" s="872" t="str">
        <f>VLOOKUP(A36,EQUIPOS!A6:D154,3,FALSE)</f>
        <v>Grúa (capacidad 15 ton)</v>
      </c>
      <c r="C36" s="873"/>
      <c r="D36" s="873"/>
      <c r="E36" s="873"/>
      <c r="F36" s="873"/>
      <c r="G36" s="873"/>
      <c r="H36" s="874"/>
      <c r="I36" s="267"/>
      <c r="J36" s="268"/>
      <c r="K36" s="269">
        <f>VLOOKUP(A36,EQUIPOS!A6:D163,4,FALSE)</f>
        <v>151021.73366517076</v>
      </c>
      <c r="L36" s="270"/>
      <c r="M36" s="396">
        <v>1.125</v>
      </c>
      <c r="N36" s="272">
        <f>K36/M36</f>
        <v>134241.54103570734</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1202.9111111111113</v>
      </c>
    </row>
    <row r="43" spans="1:14" ht="15.75" thickBot="1">
      <c r="B43" s="823" t="s">
        <v>953</v>
      </c>
      <c r="C43" s="824"/>
      <c r="D43" s="824"/>
      <c r="E43" s="824"/>
      <c r="F43" s="824"/>
      <c r="G43" s="824"/>
      <c r="H43" s="824"/>
      <c r="I43" s="824"/>
      <c r="J43" s="824"/>
      <c r="K43" s="824"/>
      <c r="L43" s="824"/>
      <c r="M43" s="825"/>
      <c r="N43" s="394">
        <f>SUM(N36:N42)</f>
        <v>135444.45214681845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520.76054047706907</v>
      </c>
      <c r="N48" s="272">
        <f>K48*M48</f>
        <v>5207.6054047706912</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1716.9386794549314</v>
      </c>
      <c r="N49" s="272">
        <f>K49*M49</f>
        <v>1716.9386794549314</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14315.597152024899</v>
      </c>
      <c r="N50" s="272">
        <f>K50*M50</f>
        <v>14315.597152024899</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21240.141236250522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24058.222222222223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180742.81560529119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36148.563121058243</v>
      </c>
      <c r="M83" s="859"/>
      <c r="N83" s="51"/>
    </row>
    <row r="84" spans="1:14">
      <c r="B84" s="89" t="s">
        <v>973</v>
      </c>
      <c r="C84" s="90"/>
      <c r="D84" s="90"/>
      <c r="E84" s="90"/>
      <c r="F84" s="90"/>
      <c r="G84" s="90"/>
      <c r="H84" s="90"/>
      <c r="I84" s="87"/>
      <c r="J84" s="88"/>
      <c r="K84" s="304">
        <v>0.05</v>
      </c>
      <c r="L84" s="858">
        <f>N78*K84</f>
        <v>9037.1407802645608</v>
      </c>
      <c r="M84" s="859"/>
      <c r="N84" s="51"/>
    </row>
    <row r="85" spans="1:14" ht="15.75" thickBot="1">
      <c r="B85" s="91" t="s">
        <v>974</v>
      </c>
      <c r="C85" s="92"/>
      <c r="D85" s="92"/>
      <c r="E85" s="92"/>
      <c r="F85" s="92"/>
      <c r="G85" s="92"/>
      <c r="H85" s="92"/>
      <c r="I85" s="93"/>
      <c r="J85" s="94"/>
      <c r="K85" s="305">
        <v>0.05</v>
      </c>
      <c r="L85" s="860">
        <f>N78*K85</f>
        <v>9037.1407802645608</v>
      </c>
      <c r="M85" s="861"/>
      <c r="N85" s="51"/>
    </row>
    <row r="86" spans="1:14" ht="15.75" thickBot="1">
      <c r="B86" s="823" t="s">
        <v>953</v>
      </c>
      <c r="C86" s="824"/>
      <c r="D86" s="824"/>
      <c r="E86" s="824"/>
      <c r="F86" s="824"/>
      <c r="G86" s="824"/>
      <c r="H86" s="824"/>
      <c r="I86" s="824"/>
      <c r="J86" s="824"/>
      <c r="K86" s="824"/>
      <c r="L86" s="824"/>
      <c r="M86" s="825"/>
      <c r="N86" s="52">
        <f>L83+L84+L85</f>
        <v>54222.844681587369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234965.66028687856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55" t="s">
        <v>241</v>
      </c>
      <c r="B36" s="872" t="str">
        <f>VLOOKUP(A36,EQUIPOS!A6:D154,3,FALSE)</f>
        <v>Grúa (capacidad 15 ton)</v>
      </c>
      <c r="C36" s="873"/>
      <c r="D36" s="873"/>
      <c r="E36" s="873"/>
      <c r="F36" s="873"/>
      <c r="G36" s="873"/>
      <c r="H36" s="874"/>
      <c r="I36" s="267"/>
      <c r="J36" s="268"/>
      <c r="K36" s="269">
        <f>VLOOKUP(A36,EQUIPOS!A6:D163,4,FALSE)</f>
        <v>151021.73366517076</v>
      </c>
      <c r="L36" s="270"/>
      <c r="M36" s="462">
        <v>1</v>
      </c>
      <c r="N36" s="272">
        <f>K36/M36</f>
        <v>151021.73366517076</v>
      </c>
    </row>
    <row r="37" spans="1:14">
      <c r="A37" s="155" t="s">
        <v>373</v>
      </c>
      <c r="B37" s="872" t="str">
        <f>VLOOKUP(A37,EQUIPOS!A7:D154,3,FALSE)</f>
        <v>Volqueta 6 m3</v>
      </c>
      <c r="C37" s="873"/>
      <c r="D37" s="873"/>
      <c r="E37" s="873"/>
      <c r="F37" s="873"/>
      <c r="G37" s="873"/>
      <c r="H37" s="874"/>
      <c r="I37" s="267"/>
      <c r="J37" s="268"/>
      <c r="K37" s="269">
        <f>VLOOKUP(A37,EQUIPOS!A7:D164,4,FALSE)</f>
        <v>49341.507433897095</v>
      </c>
      <c r="L37" s="270"/>
      <c r="M37" s="463">
        <v>1</v>
      </c>
      <c r="N37" s="272">
        <f>K37/M37</f>
        <v>49341.507433897095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1353.2750000000001</v>
      </c>
    </row>
    <row r="43" spans="1:14" ht="15.75" thickBot="1">
      <c r="B43" s="823" t="s">
        <v>953</v>
      </c>
      <c r="C43" s="824"/>
      <c r="D43" s="824"/>
      <c r="E43" s="824"/>
      <c r="F43" s="824"/>
      <c r="G43" s="824"/>
      <c r="H43" s="824"/>
      <c r="I43" s="824"/>
      <c r="J43" s="824"/>
      <c r="K43" s="824"/>
      <c r="L43" s="824"/>
      <c r="M43" s="825"/>
      <c r="N43" s="394">
        <f>SUM(N36:N42)</f>
        <v>201716.51609906784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520.76054047706907</v>
      </c>
      <c r="N48" s="272">
        <f>K48*M48</f>
        <v>5207.6054047706912</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1716.9386794549314</v>
      </c>
      <c r="N49" s="272">
        <f>K49*M49</f>
        <v>1716.9386794549314</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14315.597152024899</v>
      </c>
      <c r="N50" s="272">
        <f>K50*M50</f>
        <v>14315.597152024899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21240.141236250522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27065.5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250022.15733531836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50004.431467063674</v>
      </c>
      <c r="M83" s="859"/>
      <c r="N83" s="51"/>
    </row>
    <row r="84" spans="1:14">
      <c r="B84" s="89" t="s">
        <v>973</v>
      </c>
      <c r="C84" s="90"/>
      <c r="D84" s="90"/>
      <c r="E84" s="90"/>
      <c r="F84" s="90"/>
      <c r="G84" s="90"/>
      <c r="H84" s="90"/>
      <c r="I84" s="87"/>
      <c r="J84" s="88"/>
      <c r="K84" s="304">
        <v>0.05</v>
      </c>
      <c r="L84" s="858">
        <f>N78*K84</f>
        <v>12501.107866765919</v>
      </c>
      <c r="M84" s="859"/>
      <c r="N84" s="51"/>
    </row>
    <row r="85" spans="1:14" ht="15.75" thickBot="1">
      <c r="B85" s="91" t="s">
        <v>974</v>
      </c>
      <c r="C85" s="92"/>
      <c r="D85" s="92"/>
      <c r="E85" s="92"/>
      <c r="F85" s="92"/>
      <c r="G85" s="92"/>
      <c r="H85" s="92"/>
      <c r="I85" s="93"/>
      <c r="J85" s="94"/>
      <c r="K85" s="305">
        <v>0.05</v>
      </c>
      <c r="L85" s="860">
        <f>N78*K85</f>
        <v>12501.107866765919</v>
      </c>
      <c r="M85" s="861"/>
      <c r="N85" s="51"/>
    </row>
    <row r="86" spans="1:14" ht="15.75" thickBot="1">
      <c r="B86" s="823" t="s">
        <v>953</v>
      </c>
      <c r="C86" s="824"/>
      <c r="D86" s="824"/>
      <c r="E86" s="824"/>
      <c r="F86" s="824"/>
      <c r="G86" s="824"/>
      <c r="H86" s="824"/>
      <c r="I86" s="824"/>
      <c r="J86" s="824"/>
      <c r="K86" s="824"/>
      <c r="L86" s="824"/>
      <c r="M86" s="825"/>
      <c r="N86" s="52">
        <f>L83+L84+L85</f>
        <v>75006.647200595515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325028.80453591386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151021.73366517076</v>
      </c>
      <c r="L36" s="270"/>
      <c r="M36" s="271">
        <v>0.9375</v>
      </c>
      <c r="N36" s="272">
        <f>K36/M36</f>
        <v>161089.84924284881</v>
      </c>
    </row>
    <row r="37" spans="1:14">
      <c r="A37" s="144" t="s">
        <v>373</v>
      </c>
      <c r="B37" s="872" t="str">
        <f>VLOOKUP(A37,EQUIPOS!A7:D154,3,FALSE)</f>
        <v>Volqueta 6 m3</v>
      </c>
      <c r="C37" s="873"/>
      <c r="D37" s="873"/>
      <c r="E37" s="873"/>
      <c r="F37" s="873"/>
      <c r="G37" s="873"/>
      <c r="H37" s="874"/>
      <c r="I37" s="267"/>
      <c r="J37" s="268"/>
      <c r="K37" s="269">
        <f>VLOOKUP(A37,EQUIPOS!A7:D164,4,FALSE)</f>
        <v>49341.507433897095</v>
      </c>
      <c r="L37" s="270"/>
      <c r="M37" s="271">
        <v>0.9375</v>
      </c>
      <c r="N37" s="272">
        <f>K37/M37</f>
        <v>52630.941262823566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1443.4933333333333</v>
      </c>
    </row>
    <row r="43" spans="1:14" ht="15.75" thickBot="1">
      <c r="B43" s="823" t="s">
        <v>953</v>
      </c>
      <c r="C43" s="824"/>
      <c r="D43" s="824"/>
      <c r="E43" s="824"/>
      <c r="F43" s="824"/>
      <c r="G43" s="824"/>
      <c r="H43" s="824"/>
      <c r="I43" s="824"/>
      <c r="J43" s="824"/>
      <c r="K43" s="824"/>
      <c r="L43" s="824"/>
      <c r="M43" s="825"/>
      <c r="N43" s="394">
        <f>SUM(N36:N42)</f>
        <v>215164.28383900571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520.76054047706907</v>
      </c>
      <c r="N48" s="272">
        <f>K48*M48</f>
        <v>5207.6054047706912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14315.597152024899</v>
      </c>
      <c r="N49" s="272">
        <f>K49*M49</f>
        <v>14315.597152024899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1716.9386794549314</v>
      </c>
      <c r="N50" s="272">
        <f>K50*M50</f>
        <v>1716.9386794549314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21240.141236250522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28869.866666666665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265274.29174192291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53054.858348384587</v>
      </c>
      <c r="M83" s="859"/>
      <c r="N83" s="51"/>
    </row>
    <row r="84" spans="1:14">
      <c r="B84" s="89" t="s">
        <v>973</v>
      </c>
      <c r="C84" s="90"/>
      <c r="D84" s="90"/>
      <c r="E84" s="90"/>
      <c r="F84" s="90"/>
      <c r="G84" s="90"/>
      <c r="H84" s="90"/>
      <c r="I84" s="87"/>
      <c r="J84" s="88"/>
      <c r="K84" s="304">
        <v>0.05</v>
      </c>
      <c r="L84" s="858">
        <f>N78*K84</f>
        <v>13263.714587096147</v>
      </c>
      <c r="M84" s="859"/>
      <c r="N84" s="51"/>
    </row>
    <row r="85" spans="1:14" ht="15.75" thickBot="1">
      <c r="B85" s="91" t="s">
        <v>974</v>
      </c>
      <c r="C85" s="92"/>
      <c r="D85" s="92"/>
      <c r="E85" s="92"/>
      <c r="F85" s="92"/>
      <c r="G85" s="92"/>
      <c r="H85" s="92"/>
      <c r="I85" s="93"/>
      <c r="J85" s="94"/>
      <c r="K85" s="305">
        <v>0.05</v>
      </c>
      <c r="L85" s="860">
        <f>N78*K85</f>
        <v>13263.714587096147</v>
      </c>
      <c r="M85" s="861"/>
      <c r="N85" s="51"/>
    </row>
    <row r="86" spans="1:14" ht="15.75" thickBot="1">
      <c r="B86" s="823" t="s">
        <v>953</v>
      </c>
      <c r="C86" s="824"/>
      <c r="D86" s="824"/>
      <c r="E86" s="824"/>
      <c r="F86" s="824"/>
      <c r="G86" s="824"/>
      <c r="H86" s="824"/>
      <c r="I86" s="824"/>
      <c r="J86" s="824"/>
      <c r="K86" s="824"/>
      <c r="L86" s="824"/>
      <c r="M86" s="825"/>
      <c r="N86" s="52">
        <f>L83+L84+L85</f>
        <v>79582.287522576895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344856.57926449983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151021.73366517076</v>
      </c>
      <c r="L36" s="270"/>
      <c r="M36" s="271">
        <v>1.5</v>
      </c>
      <c r="N36" s="272">
        <f>K36/M36</f>
        <v>100681.15577678051</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902.18333333333339</v>
      </c>
    </row>
    <row r="43" spans="1:14" ht="15.75" thickBot="1">
      <c r="B43" s="823" t="s">
        <v>953</v>
      </c>
      <c r="C43" s="824"/>
      <c r="D43" s="824"/>
      <c r="E43" s="824"/>
      <c r="F43" s="824"/>
      <c r="G43" s="824"/>
      <c r="H43" s="824"/>
      <c r="I43" s="824"/>
      <c r="J43" s="824"/>
      <c r="K43" s="824"/>
      <c r="L43" s="824"/>
      <c r="M43" s="825"/>
      <c r="N43" s="394">
        <f>SUM(N36:N42)</f>
        <v>101583.33911011384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520.76054047706907</v>
      </c>
      <c r="N48" s="272">
        <f>K48*M48</f>
        <v>5207.6054047706912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14315.597152024899</v>
      </c>
      <c r="N49" s="272">
        <f>K49*M49</f>
        <v>14315.597152024899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1716.9386794549314</v>
      </c>
      <c r="N50" s="272">
        <f>K50*M50</f>
        <v>1716.9386794549314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21240.141236250522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18043.666666666668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140867.14701303103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28173.429402606209</v>
      </c>
      <c r="M83" s="859"/>
      <c r="N83" s="51"/>
    </row>
    <row r="84" spans="1:14">
      <c r="B84" s="89" t="s">
        <v>973</v>
      </c>
      <c r="C84" s="90"/>
      <c r="D84" s="90"/>
      <c r="E84" s="90"/>
      <c r="F84" s="90"/>
      <c r="G84" s="90"/>
      <c r="H84" s="90"/>
      <c r="I84" s="87"/>
      <c r="J84" s="88"/>
      <c r="K84" s="304">
        <v>0.05</v>
      </c>
      <c r="L84" s="858">
        <f>N78*K84</f>
        <v>7043.3573506515522</v>
      </c>
      <c r="M84" s="859"/>
      <c r="N84" s="51"/>
    </row>
    <row r="85" spans="1:14" ht="15.75" thickBot="1">
      <c r="B85" s="91" t="s">
        <v>974</v>
      </c>
      <c r="C85" s="92"/>
      <c r="D85" s="92"/>
      <c r="E85" s="92"/>
      <c r="F85" s="92"/>
      <c r="G85" s="92"/>
      <c r="H85" s="92"/>
      <c r="I85" s="93"/>
      <c r="J85" s="94"/>
      <c r="K85" s="305">
        <v>0.05</v>
      </c>
      <c r="L85" s="860">
        <f>N78*K85</f>
        <v>7043.3573506515522</v>
      </c>
      <c r="M85" s="861"/>
      <c r="N85" s="51"/>
    </row>
    <row r="86" spans="1:14" ht="15.75" thickBot="1">
      <c r="B86" s="823" t="s">
        <v>953</v>
      </c>
      <c r="C86" s="824"/>
      <c r="D86" s="824"/>
      <c r="E86" s="824"/>
      <c r="F86" s="824"/>
      <c r="G86" s="824"/>
      <c r="H86" s="824"/>
      <c r="I86" s="824"/>
      <c r="J86" s="824"/>
      <c r="K86" s="824"/>
      <c r="L86" s="824"/>
      <c r="M86" s="825"/>
      <c r="N86" s="52">
        <f>L83+L84+L85</f>
        <v>42260.144103909312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183127.29111694035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151021.73366517076</v>
      </c>
      <c r="L36" s="270"/>
      <c r="M36" s="271">
        <v>1.375</v>
      </c>
      <c r="N36" s="272">
        <f>K36/M36</f>
        <v>109833.9881201242</v>
      </c>
    </row>
    <row r="37" spans="1:14">
      <c r="A37" s="144" t="s">
        <v>373</v>
      </c>
      <c r="B37" s="872" t="str">
        <f>VLOOKUP(A37,EQUIPOS!A7:D154,3,FALSE)</f>
        <v>Volqueta 6 m3</v>
      </c>
      <c r="C37" s="873"/>
      <c r="D37" s="873"/>
      <c r="E37" s="873"/>
      <c r="F37" s="873"/>
      <c r="G37" s="873"/>
      <c r="H37" s="874"/>
      <c r="I37" s="267"/>
      <c r="J37" s="268"/>
      <c r="K37" s="269">
        <f>VLOOKUP(A37,EQUIPOS!A7:D164,4,FALSE)</f>
        <v>49341.507433897095</v>
      </c>
      <c r="L37" s="270"/>
      <c r="M37" s="271">
        <v>1.375</v>
      </c>
      <c r="N37" s="272">
        <f>K37/M37</f>
        <v>35884.732679197885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984.2</v>
      </c>
    </row>
    <row r="43" spans="1:14" ht="15.75" thickBot="1">
      <c r="B43" s="823" t="s">
        <v>953</v>
      </c>
      <c r="C43" s="824"/>
      <c r="D43" s="824"/>
      <c r="E43" s="824"/>
      <c r="F43" s="824"/>
      <c r="G43" s="824"/>
      <c r="H43" s="824"/>
      <c r="I43" s="824"/>
      <c r="J43" s="824"/>
      <c r="K43" s="824"/>
      <c r="L43" s="824"/>
      <c r="M43" s="825"/>
      <c r="N43" s="394">
        <f>SUM(N36:N42)</f>
        <v>146702.92079932208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520.76054047706907</v>
      </c>
      <c r="N48" s="272">
        <f>K48*M48</f>
        <v>5207.6054047706912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14315.597152024899</v>
      </c>
      <c r="N49" s="272">
        <f>K49*M49</f>
        <v>14315.597152024899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1716.9386794549314</v>
      </c>
      <c r="N50" s="272">
        <f>K50*M50</f>
        <v>1716.9386794549314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21240.141236250522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19684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187627.0620355726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37525.41240711452</v>
      </c>
      <c r="M83" s="859"/>
      <c r="N83" s="51"/>
    </row>
    <row r="84" spans="1:14">
      <c r="B84" s="89" t="s">
        <v>973</v>
      </c>
      <c r="C84" s="90"/>
      <c r="D84" s="90"/>
      <c r="E84" s="90"/>
      <c r="F84" s="90"/>
      <c r="G84" s="90"/>
      <c r="H84" s="90"/>
      <c r="I84" s="87"/>
      <c r="J84" s="88"/>
      <c r="K84" s="304">
        <v>0.05</v>
      </c>
      <c r="L84" s="858">
        <f>N78*K84</f>
        <v>9381.3531017786299</v>
      </c>
      <c r="M84" s="859"/>
      <c r="N84" s="51"/>
    </row>
    <row r="85" spans="1:14" ht="15.75" thickBot="1">
      <c r="B85" s="91" t="s">
        <v>974</v>
      </c>
      <c r="C85" s="92"/>
      <c r="D85" s="92"/>
      <c r="E85" s="92"/>
      <c r="F85" s="92"/>
      <c r="G85" s="92"/>
      <c r="H85" s="92"/>
      <c r="I85" s="93"/>
      <c r="J85" s="94"/>
      <c r="K85" s="305">
        <v>0.05</v>
      </c>
      <c r="L85" s="860">
        <f>N78*K85</f>
        <v>9381.3531017786299</v>
      </c>
      <c r="M85" s="861"/>
      <c r="N85" s="51"/>
    </row>
    <row r="86" spans="1:14" ht="15.75" thickBot="1">
      <c r="B86" s="823" t="s">
        <v>953</v>
      </c>
      <c r="C86" s="824"/>
      <c r="D86" s="824"/>
      <c r="E86" s="824"/>
      <c r="F86" s="824"/>
      <c r="G86" s="824"/>
      <c r="H86" s="824"/>
      <c r="I86" s="824"/>
      <c r="J86" s="824"/>
      <c r="K86" s="824"/>
      <c r="L86" s="824"/>
      <c r="M86" s="825"/>
      <c r="N86" s="52">
        <f>L83+L84+L85</f>
        <v>56288.11861067178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243915.18064624438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151021.73366517076</v>
      </c>
      <c r="L36" s="270"/>
      <c r="M36" s="271">
        <v>1.3125</v>
      </c>
      <c r="N36" s="272">
        <f>K36/M36</f>
        <v>115064.17803060629</v>
      </c>
    </row>
    <row r="37" spans="1:14">
      <c r="A37" s="144" t="s">
        <v>373</v>
      </c>
      <c r="B37" s="872" t="str">
        <f>VLOOKUP(A37,EQUIPOS!A7:D154,3,FALSE)</f>
        <v>Volqueta 6 m3</v>
      </c>
      <c r="C37" s="873"/>
      <c r="D37" s="873"/>
      <c r="E37" s="873"/>
      <c r="F37" s="873"/>
      <c r="G37" s="873"/>
      <c r="H37" s="874"/>
      <c r="I37" s="267"/>
      <c r="J37" s="268"/>
      <c r="K37" s="269">
        <f>VLOOKUP(A37,EQUIPOS!A7:D164,4,FALSE)</f>
        <v>49341.507433897095</v>
      </c>
      <c r="L37" s="270"/>
      <c r="M37" s="271">
        <v>1.3125</v>
      </c>
      <c r="N37" s="272">
        <f>K37/M37</f>
        <v>37593.529473445407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1031.0666666666666</v>
      </c>
    </row>
    <row r="43" spans="1:14" ht="15.75" thickBot="1">
      <c r="B43" s="823" t="s">
        <v>953</v>
      </c>
      <c r="C43" s="824"/>
      <c r="D43" s="824"/>
      <c r="E43" s="824"/>
      <c r="F43" s="824"/>
      <c r="G43" s="824"/>
      <c r="H43" s="824"/>
      <c r="I43" s="824"/>
      <c r="J43" s="824"/>
      <c r="K43" s="824"/>
      <c r="L43" s="824"/>
      <c r="M43" s="825"/>
      <c r="N43" s="394">
        <f>SUM(N36:N42)</f>
        <v>153688.77417071836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520.76054047706907</v>
      </c>
      <c r="N48" s="272">
        <f>K48*M48</f>
        <v>5207.6054047706912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14315.597152024899</v>
      </c>
      <c r="N49" s="272">
        <f>K49*M49</f>
        <v>14315.597152024899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1716.9386794549314</v>
      </c>
      <c r="N50" s="272">
        <f>K50*M50</f>
        <v>1716.9386794549314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21240.141236250522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20621.333333333332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195550.24874030222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39110.049748060446</v>
      </c>
      <c r="M83" s="859"/>
      <c r="N83" s="51"/>
    </row>
    <row r="84" spans="1:14">
      <c r="B84" s="89" t="s">
        <v>973</v>
      </c>
      <c r="C84" s="90"/>
      <c r="D84" s="90"/>
      <c r="E84" s="90"/>
      <c r="F84" s="90"/>
      <c r="G84" s="90"/>
      <c r="H84" s="90"/>
      <c r="I84" s="87"/>
      <c r="J84" s="88"/>
      <c r="K84" s="304">
        <v>0.05</v>
      </c>
      <c r="L84" s="858">
        <f>N78*K84</f>
        <v>9777.5124370151116</v>
      </c>
      <c r="M84" s="859"/>
      <c r="N84" s="51"/>
    </row>
    <row r="85" spans="1:14" ht="15.75" thickBot="1">
      <c r="B85" s="91" t="s">
        <v>974</v>
      </c>
      <c r="C85" s="92"/>
      <c r="D85" s="92"/>
      <c r="E85" s="92"/>
      <c r="F85" s="92"/>
      <c r="G85" s="92"/>
      <c r="H85" s="92"/>
      <c r="I85" s="93"/>
      <c r="J85" s="94"/>
      <c r="K85" s="305">
        <v>0.05</v>
      </c>
      <c r="L85" s="860">
        <f>N78*K85</f>
        <v>9777.5124370151116</v>
      </c>
      <c r="M85" s="861"/>
      <c r="N85" s="51"/>
    </row>
    <row r="86" spans="1:14" ht="15.75" thickBot="1">
      <c r="B86" s="823" t="s">
        <v>953</v>
      </c>
      <c r="C86" s="824"/>
      <c r="D86" s="824"/>
      <c r="E86" s="824"/>
      <c r="F86" s="824"/>
      <c r="G86" s="824"/>
      <c r="H86" s="824"/>
      <c r="I86" s="824"/>
      <c r="J86" s="824"/>
      <c r="K86" s="824"/>
      <c r="L86" s="824"/>
      <c r="M86" s="825"/>
      <c r="N86" s="52">
        <f>L83+L84+L85</f>
        <v>58665.074622090666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254215.3233623929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312</v>
      </c>
      <c r="B36" s="872" t="str">
        <f>VLOOKUP(A36,EQUIPOS!A6:D154,3,FALSE)</f>
        <v>Retroexcavadora sobre oruga, potencia 138 HP, balde de 1,5 m3.</v>
      </c>
      <c r="C36" s="873"/>
      <c r="D36" s="873"/>
      <c r="E36" s="873"/>
      <c r="F36" s="873"/>
      <c r="G36" s="873"/>
      <c r="H36" s="874"/>
      <c r="I36" s="267"/>
      <c r="J36" s="268"/>
      <c r="K36" s="269">
        <f>VLOOKUP(A36,EQUIPOS!A6:D163,4,FALSE)</f>
        <v>206760.57740198608</v>
      </c>
      <c r="L36" s="270"/>
      <c r="M36" s="271">
        <v>66</v>
      </c>
      <c r="N36" s="272">
        <f>K36/M36</f>
        <v>3132.7360212422136</v>
      </c>
    </row>
    <row r="37" spans="1:14">
      <c r="A37" s="144"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218575.46753924238</v>
      </c>
      <c r="L37" s="270"/>
      <c r="M37" s="271">
        <v>100</v>
      </c>
      <c r="N37" s="272">
        <f>K37/M37</f>
        <v>2185.7546753924239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5319.5159049679705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3231.2853073192805</v>
      </c>
      <c r="N48" s="272">
        <f>K48*M48</f>
        <v>3231.2853073192805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3231.2853073192805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8653.3220456205854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1730.6644091241171</v>
      </c>
      <c r="M83" s="859"/>
      <c r="N83" s="51"/>
    </row>
    <row r="84" spans="1:14">
      <c r="B84" s="89" t="s">
        <v>973</v>
      </c>
      <c r="C84" s="90"/>
      <c r="D84" s="90"/>
      <c r="E84" s="90"/>
      <c r="F84" s="90"/>
      <c r="G84" s="90"/>
      <c r="H84" s="90"/>
      <c r="I84" s="87"/>
      <c r="J84" s="88"/>
      <c r="K84" s="304">
        <v>0.05</v>
      </c>
      <c r="L84" s="858">
        <f>N78*K84</f>
        <v>432.66610228102928</v>
      </c>
      <c r="M84" s="859"/>
      <c r="N84" s="51"/>
    </row>
    <row r="85" spans="1:14" ht="15.75" thickBot="1">
      <c r="B85" s="91" t="s">
        <v>974</v>
      </c>
      <c r="C85" s="92"/>
      <c r="D85" s="92"/>
      <c r="E85" s="92"/>
      <c r="F85" s="92"/>
      <c r="G85" s="92"/>
      <c r="H85" s="92"/>
      <c r="I85" s="93"/>
      <c r="J85" s="94"/>
      <c r="K85" s="305">
        <v>0.05</v>
      </c>
      <c r="L85" s="860">
        <f>N78*K85</f>
        <v>432.66610228102928</v>
      </c>
      <c r="M85" s="861"/>
      <c r="N85" s="51"/>
    </row>
    <row r="86" spans="1:14" ht="15.75" thickBot="1">
      <c r="B86" s="823" t="s">
        <v>953</v>
      </c>
      <c r="C86" s="824"/>
      <c r="D86" s="824"/>
      <c r="E86" s="824"/>
      <c r="F86" s="824"/>
      <c r="G86" s="824"/>
      <c r="H86" s="824"/>
      <c r="I86" s="824"/>
      <c r="J86" s="824"/>
      <c r="K86" s="824"/>
      <c r="L86" s="824"/>
      <c r="M86" s="825"/>
      <c r="N86" s="52">
        <f>L83+L84+L85</f>
        <v>2595.9966136861758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11249.318659306762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312</v>
      </c>
      <c r="B36" s="872" t="str">
        <f>VLOOKUP(A36,EQUIPOS!A6:D154,3,FALSE)</f>
        <v>Retroexcavadora sobre oruga, potencia 138 HP, balde de 1,5 m3.</v>
      </c>
      <c r="C36" s="873"/>
      <c r="D36" s="873"/>
      <c r="E36" s="873"/>
      <c r="F36" s="873"/>
      <c r="G36" s="873"/>
      <c r="H36" s="874"/>
      <c r="I36" s="267"/>
      <c r="J36" s="268"/>
      <c r="K36" s="269">
        <f>VLOOKUP(A36,EQUIPOS!A6:D163,4,FALSE)</f>
        <v>206760.57740198608</v>
      </c>
      <c r="L36" s="270"/>
      <c r="M36" s="271">
        <v>66</v>
      </c>
      <c r="N36" s="272">
        <f>K36/M36</f>
        <v>3132.7360212422136</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3133.7612295755471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3236.2820629088806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647.2564125817762</v>
      </c>
      <c r="M83" s="859"/>
      <c r="N83" s="51"/>
    </row>
    <row r="84" spans="1:14">
      <c r="B84" s="89" t="s">
        <v>973</v>
      </c>
      <c r="C84" s="90"/>
      <c r="D84" s="90"/>
      <c r="E84" s="90"/>
      <c r="F84" s="90"/>
      <c r="G84" s="90"/>
      <c r="H84" s="90"/>
      <c r="I84" s="87"/>
      <c r="J84" s="88"/>
      <c r="K84" s="304">
        <v>0.05</v>
      </c>
      <c r="L84" s="858">
        <f>N78*K84</f>
        <v>161.81410314544405</v>
      </c>
      <c r="M84" s="859"/>
      <c r="N84" s="51"/>
    </row>
    <row r="85" spans="1:14" ht="15.75" thickBot="1">
      <c r="B85" s="91" t="s">
        <v>974</v>
      </c>
      <c r="C85" s="92"/>
      <c r="D85" s="92"/>
      <c r="E85" s="92"/>
      <c r="F85" s="92"/>
      <c r="G85" s="92"/>
      <c r="H85" s="92"/>
      <c r="I85" s="93"/>
      <c r="J85" s="94"/>
      <c r="K85" s="305">
        <v>0.05</v>
      </c>
      <c r="L85" s="860">
        <f>N78*K85</f>
        <v>161.81410314544405</v>
      </c>
      <c r="M85" s="861"/>
      <c r="N85" s="51"/>
    </row>
    <row r="86" spans="1:14" ht="15.75" thickBot="1">
      <c r="B86" s="823" t="s">
        <v>953</v>
      </c>
      <c r="C86" s="824"/>
      <c r="D86" s="824"/>
      <c r="E86" s="824"/>
      <c r="F86" s="824"/>
      <c r="G86" s="824"/>
      <c r="H86" s="824"/>
      <c r="I86" s="824"/>
      <c r="J86" s="824"/>
      <c r="K86" s="824"/>
      <c r="L86" s="824"/>
      <c r="M86" s="825"/>
      <c r="N86" s="52">
        <f>L83+L84+L85</f>
        <v>970.8846188726643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4207.1666817815449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8" zoomScale="78" zoomScaleNormal="78" workbookViewId="0">
      <selection activeCell="D59" sqref="D59"/>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180</v>
      </c>
      <c r="B36" s="872" t="str">
        <f>VLOOKUP(A36,EQUIPOS!A6:D154,3,FALSE)</f>
        <v>Compresor 120 HP, con martillo.</v>
      </c>
      <c r="C36" s="873"/>
      <c r="D36" s="873"/>
      <c r="E36" s="873"/>
      <c r="F36" s="873"/>
      <c r="G36" s="873"/>
      <c r="H36" s="874"/>
      <c r="I36" s="267"/>
      <c r="J36" s="268"/>
      <c r="K36" s="269">
        <f>VLOOKUP(A36,EQUIPOS!A6:D163,4,FALSE)</f>
        <v>87951.419931451514</v>
      </c>
      <c r="L36" s="270"/>
      <c r="M36" s="271">
        <v>66</v>
      </c>
      <c r="N36" s="272">
        <f>K36/M36</f>
        <v>1332.5972716886592</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218575.46753924238</v>
      </c>
      <c r="L37" s="270"/>
      <c r="M37" s="271">
        <v>100</v>
      </c>
      <c r="N37" s="272">
        <f>K37/M37</f>
        <v>2185.7546753924239</v>
      </c>
    </row>
    <row r="38" spans="1:14">
      <c r="A38" t="s">
        <v>312</v>
      </c>
      <c r="B38" s="872" t="str">
        <f>VLOOKUP(A38,EQUIPOS!A8:D154,3,FALSE)</f>
        <v>Retroexcavadora sobre oruga, potencia 138 HP, balde de 1,5 m3.</v>
      </c>
      <c r="C38" s="873"/>
      <c r="D38" s="873"/>
      <c r="E38" s="873"/>
      <c r="F38" s="873"/>
      <c r="G38" s="873"/>
      <c r="H38" s="874"/>
      <c r="I38" s="267"/>
      <c r="J38" s="268"/>
      <c r="K38" s="269">
        <f>VLOOKUP(A38,EQUIPOS!A8:D165,4,FALSE)</f>
        <v>206760.57740198608</v>
      </c>
      <c r="L38" s="270"/>
      <c r="M38" s="271">
        <v>66</v>
      </c>
      <c r="N38" s="272">
        <f>K38/M38</f>
        <v>3132.7360212422136</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N78*L42</f>
        <v>6.0915622581215141</v>
      </c>
    </row>
    <row r="43" spans="1:14" ht="15.75" thickBot="1">
      <c r="B43" s="823" t="s">
        <v>953</v>
      </c>
      <c r="C43" s="824"/>
      <c r="D43" s="824"/>
      <c r="E43" s="824"/>
      <c r="F43" s="824"/>
      <c r="G43" s="824"/>
      <c r="H43" s="824"/>
      <c r="I43" s="824"/>
      <c r="J43" s="824"/>
      <c r="K43" s="824"/>
      <c r="L43" s="824"/>
      <c r="M43" s="825"/>
      <c r="N43" s="394">
        <f>SUM(N36:N42)</f>
        <v>6657.1795305814185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3944.9266633456568</v>
      </c>
      <c r="N48" s="272">
        <f>K48*M48</f>
        <v>788.98533266913137</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1471.1029574055574</v>
      </c>
      <c r="N49" s="272">
        <f t="shared" ref="N49:N54" si="0">K49*M49</f>
        <v>4413.3088722166722</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7368.6425658498683</v>
      </c>
      <c r="N50" s="272">
        <f t="shared" si="0"/>
        <v>2210.5927697549605</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1374.2535362514907</v>
      </c>
      <c r="N51" s="272">
        <f t="shared" si="0"/>
        <v>274.85070725029817</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750.47876080712945</v>
      </c>
      <c r="N52" s="272">
        <f t="shared" si="0"/>
        <v>375.23938040356472</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3231.2853073192805</v>
      </c>
      <c r="N54" s="272">
        <f t="shared" si="0"/>
        <v>3231.2853073192805</v>
      </c>
    </row>
    <row r="55" spans="1:14" ht="15.75" thickBot="1">
      <c r="B55" s="905"/>
      <c r="C55" s="906"/>
      <c r="D55" s="906"/>
      <c r="E55" s="906"/>
      <c r="F55" s="906"/>
      <c r="G55" s="906"/>
      <c r="H55" s="906"/>
      <c r="I55" s="876"/>
      <c r="J55" s="42"/>
      <c r="K55" s="44"/>
      <c r="L55" s="907"/>
      <c r="M55" s="908"/>
      <c r="N55" s="45"/>
    </row>
    <row r="56" spans="1:14" ht="15.75" thickBot="1">
      <c r="B56" s="823" t="s">
        <v>953</v>
      </c>
      <c r="C56" s="824"/>
      <c r="D56" s="824"/>
      <c r="E56" s="824"/>
      <c r="F56" s="824"/>
      <c r="G56" s="824"/>
      <c r="H56" s="824"/>
      <c r="I56" s="824"/>
      <c r="J56" s="824"/>
      <c r="K56" s="824"/>
      <c r="L56" s="824"/>
      <c r="M56" s="825"/>
      <c r="N56" s="394">
        <f>SUM(N48:N55)</f>
        <v>11294.262369613907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823" t="s">
        <v>953</v>
      </c>
      <c r="C78" s="824"/>
      <c r="D78" s="824"/>
      <c r="E78" s="824"/>
      <c r="F78" s="824"/>
      <c r="G78" s="824"/>
      <c r="H78" s="824"/>
      <c r="I78" s="866"/>
      <c r="J78" s="866"/>
      <c r="K78" s="866"/>
      <c r="L78" s="866"/>
      <c r="M78" s="867"/>
      <c r="N78" s="301">
        <f>SUM(N72:N77)</f>
        <v>304.57811290607572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18256.020013101399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3651.2040026202799</v>
      </c>
      <c r="M85" s="859"/>
      <c r="N85" s="51"/>
    </row>
    <row r="86" spans="1:14">
      <c r="B86" s="89" t="s">
        <v>973</v>
      </c>
      <c r="C86" s="90"/>
      <c r="D86" s="90"/>
      <c r="E86" s="90"/>
      <c r="F86" s="90"/>
      <c r="G86" s="90"/>
      <c r="H86" s="90"/>
      <c r="I86" s="87"/>
      <c r="J86" s="88"/>
      <c r="K86" s="304">
        <v>0.05</v>
      </c>
      <c r="L86" s="858">
        <f>N80*K86</f>
        <v>912.80100065506997</v>
      </c>
      <c r="M86" s="859"/>
      <c r="N86" s="51"/>
    </row>
    <row r="87" spans="1:14" ht="15.75" thickBot="1">
      <c r="B87" s="91" t="s">
        <v>974</v>
      </c>
      <c r="C87" s="92"/>
      <c r="D87" s="92"/>
      <c r="E87" s="92"/>
      <c r="F87" s="92"/>
      <c r="G87" s="92"/>
      <c r="H87" s="92"/>
      <c r="I87" s="93"/>
      <c r="J87" s="94"/>
      <c r="K87" s="305">
        <v>0.05</v>
      </c>
      <c r="L87" s="860">
        <f>N80*K87</f>
        <v>912.80100065506997</v>
      </c>
      <c r="M87" s="861"/>
      <c r="N87" s="51"/>
    </row>
    <row r="88" spans="1:14" ht="15.75" thickBot="1">
      <c r="B88" s="823" t="s">
        <v>953</v>
      </c>
      <c r="C88" s="824"/>
      <c r="D88" s="824"/>
      <c r="E88" s="824"/>
      <c r="F88" s="824"/>
      <c r="G88" s="824"/>
      <c r="H88" s="824"/>
      <c r="I88" s="824"/>
      <c r="J88" s="824"/>
      <c r="K88" s="824"/>
      <c r="L88" s="824"/>
      <c r="M88" s="825"/>
      <c r="N88" s="52">
        <f>L85+L86+L87</f>
        <v>5476.80600393042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23732.826017031817</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6" t="s">
        <v>2218</v>
      </c>
      <c r="C107" s="827"/>
      <c r="D107" s="827"/>
      <c r="E107" s="827"/>
      <c r="F107" s="827"/>
      <c r="G107" s="827"/>
      <c r="H107" s="827"/>
      <c r="I107" s="827"/>
      <c r="J107" s="827"/>
      <c r="K107" s="827"/>
      <c r="L107" s="827"/>
      <c r="M107" s="827"/>
      <c r="N107" s="828"/>
    </row>
    <row r="108" spans="2:14" ht="15" customHeight="1">
      <c r="B108" s="826"/>
      <c r="C108" s="827"/>
      <c r="D108" s="827"/>
      <c r="E108" s="827"/>
      <c r="F108" s="827"/>
      <c r="G108" s="827"/>
      <c r="H108" s="827"/>
      <c r="I108" s="827"/>
      <c r="J108" s="827"/>
      <c r="K108" s="827"/>
      <c r="L108" s="827"/>
      <c r="M108" s="827"/>
      <c r="N108" s="828"/>
    </row>
    <row r="109" spans="2:14" ht="30" customHeight="1">
      <c r="B109" s="829" t="s">
        <v>2219</v>
      </c>
      <c r="C109" s="830"/>
      <c r="D109" s="830"/>
      <c r="E109" s="830"/>
      <c r="F109" s="830"/>
      <c r="G109" s="830"/>
      <c r="H109" s="830"/>
      <c r="I109" s="830"/>
      <c r="J109" s="830"/>
      <c r="K109" s="830"/>
      <c r="L109" s="830"/>
      <c r="M109" s="830"/>
      <c r="N109" s="831"/>
    </row>
    <row r="110" spans="2:14">
      <c r="B110" s="829"/>
      <c r="C110" s="830"/>
      <c r="D110" s="830"/>
      <c r="E110" s="830"/>
      <c r="F110" s="830"/>
      <c r="G110" s="830"/>
      <c r="H110" s="830"/>
      <c r="I110" s="830"/>
      <c r="J110" s="830"/>
      <c r="K110" s="830"/>
      <c r="L110" s="830"/>
      <c r="M110" s="830"/>
      <c r="N110" s="831"/>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9"/>
      <c r="K120" s="889"/>
      <c r="L120" s="889"/>
      <c r="M120" s="889"/>
      <c r="N120" s="890"/>
    </row>
    <row r="121" spans="2:14" ht="15.75" thickBot="1">
      <c r="B121" s="261" t="s">
        <v>2221</v>
      </c>
      <c r="C121" s="393"/>
      <c r="D121" s="393"/>
      <c r="E121" s="57"/>
      <c r="F121" s="57"/>
      <c r="G121" s="57"/>
      <c r="H121" s="57"/>
      <c r="I121" s="57"/>
      <c r="J121" s="891"/>
      <c r="K121" s="891"/>
      <c r="L121" s="891"/>
      <c r="M121" s="891"/>
      <c r="N121" s="892"/>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206760.57740198608</v>
      </c>
      <c r="L36" s="270"/>
      <c r="M36" s="271">
        <v>66</v>
      </c>
      <c r="N36" s="272">
        <f>K36/M36</f>
        <v>3132.7360212422136</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218575.46753924238</v>
      </c>
      <c r="L37" s="270"/>
      <c r="M37" s="271">
        <v>100</v>
      </c>
      <c r="N37" s="272">
        <f>K37/M37</f>
        <v>2185.7546753924239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5319.5159049679705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3231.2853073192805</v>
      </c>
      <c r="N48" s="272">
        <f>K48*M48</f>
        <v>3231.2853073192805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3231.2853073192805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8653.3220456205854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1730.6644091241171</v>
      </c>
      <c r="M83" s="859"/>
      <c r="N83" s="51"/>
    </row>
    <row r="84" spans="1:14">
      <c r="B84" s="89" t="s">
        <v>973</v>
      </c>
      <c r="C84" s="90"/>
      <c r="D84" s="90"/>
      <c r="E84" s="90"/>
      <c r="F84" s="90"/>
      <c r="G84" s="90"/>
      <c r="H84" s="90"/>
      <c r="I84" s="87"/>
      <c r="J84" s="88"/>
      <c r="K84" s="304">
        <v>0.05</v>
      </c>
      <c r="L84" s="858">
        <f>N78*K84</f>
        <v>432.66610228102928</v>
      </c>
      <c r="M84" s="859"/>
      <c r="N84" s="51"/>
    </row>
    <row r="85" spans="1:14" ht="15.75" thickBot="1">
      <c r="B85" s="91" t="s">
        <v>974</v>
      </c>
      <c r="C85" s="92"/>
      <c r="D85" s="92"/>
      <c r="E85" s="92"/>
      <c r="F85" s="92"/>
      <c r="G85" s="92"/>
      <c r="H85" s="92"/>
      <c r="I85" s="93"/>
      <c r="J85" s="94"/>
      <c r="K85" s="305">
        <v>0.05</v>
      </c>
      <c r="L85" s="860">
        <f>N78*K85</f>
        <v>432.66610228102928</v>
      </c>
      <c r="M85" s="861"/>
      <c r="N85" s="51"/>
    </row>
    <row r="86" spans="1:14" ht="15.75" thickBot="1">
      <c r="B86" s="823" t="s">
        <v>953</v>
      </c>
      <c r="C86" s="824"/>
      <c r="D86" s="824"/>
      <c r="E86" s="824"/>
      <c r="F86" s="824"/>
      <c r="G86" s="824"/>
      <c r="H86" s="824"/>
      <c r="I86" s="824"/>
      <c r="J86" s="824"/>
      <c r="K86" s="824"/>
      <c r="L86" s="824"/>
      <c r="M86" s="825"/>
      <c r="N86" s="52">
        <f>L83+L84+L85</f>
        <v>2595.9966136861758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11249.318659306762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7" sqref="A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206760.57740198608</v>
      </c>
      <c r="L36" s="270"/>
      <c r="M36" s="271">
        <v>66</v>
      </c>
      <c r="N36" s="272">
        <f>K36/M36</f>
        <v>3132.7360212422136</v>
      </c>
    </row>
    <row r="37" spans="1:14">
      <c r="A37" s="108" t="s">
        <v>180</v>
      </c>
      <c r="B37" s="872" t="str">
        <f>VLOOKUP(A37,EQUIPOS!A7:D154,3,FALSE)</f>
        <v>Compresor 120 HP, con martillo.</v>
      </c>
      <c r="C37" s="873"/>
      <c r="D37" s="873"/>
      <c r="E37" s="873"/>
      <c r="F37" s="873"/>
      <c r="G37" s="873"/>
      <c r="H37" s="874"/>
      <c r="I37" s="267"/>
      <c r="J37" s="268"/>
      <c r="K37" s="269">
        <f>VLOOKUP(A37,EQUIPOS!A7:D164,4,FALSE)</f>
        <v>87951.419931451514</v>
      </c>
      <c r="L37" s="270"/>
      <c r="M37" s="271">
        <v>66</v>
      </c>
      <c r="N37" s="272">
        <f>K37/M37</f>
        <v>1332.5972716886592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N79*L42</f>
        <v>6.0915622581215141</v>
      </c>
    </row>
    <row r="43" spans="1:14" ht="15.75" thickBot="1">
      <c r="B43" s="823" t="s">
        <v>953</v>
      </c>
      <c r="C43" s="824"/>
      <c r="D43" s="824"/>
      <c r="E43" s="824"/>
      <c r="F43" s="824"/>
      <c r="G43" s="824"/>
      <c r="H43" s="824"/>
      <c r="I43" s="824"/>
      <c r="J43" s="824"/>
      <c r="K43" s="824"/>
      <c r="L43" s="824"/>
      <c r="M43" s="825"/>
      <c r="N43" s="394">
        <f>SUM(N36:N42)</f>
        <v>4471.4248551889941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3944.9266633456568</v>
      </c>
      <c r="N48" s="272">
        <f t="shared" ref="N48:N53" si="0">K48*M48</f>
        <v>788.98533266913137</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1471.1029574055574</v>
      </c>
      <c r="N49" s="272">
        <f t="shared" si="0"/>
        <v>4413.3088722166722</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7368.6425658498683</v>
      </c>
      <c r="N50" s="272">
        <f t="shared" si="0"/>
        <v>2210.5927697549605</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1374.2535362514907</v>
      </c>
      <c r="N51" s="272">
        <f t="shared" si="0"/>
        <v>274.85070725029817</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750.47876080712945</v>
      </c>
      <c r="N52" s="272">
        <f t="shared" si="0"/>
        <v>375.23938040356472</v>
      </c>
    </row>
    <row r="53" spans="1:14">
      <c r="B53" s="43"/>
      <c r="C53" s="281"/>
      <c r="D53" s="281"/>
      <c r="E53" s="281"/>
      <c r="F53" s="281"/>
      <c r="G53" s="281"/>
      <c r="H53" s="281"/>
      <c r="I53" s="268"/>
      <c r="J53" s="224"/>
      <c r="K53" s="282"/>
      <c r="L53" s="267"/>
      <c r="M53" s="283"/>
      <c r="N53" s="272"/>
    </row>
    <row r="54" spans="1:14" ht="15.75" thickBot="1">
      <c r="B54" s="905"/>
      <c r="C54" s="906"/>
      <c r="D54" s="906"/>
      <c r="E54" s="906"/>
      <c r="F54" s="906"/>
      <c r="G54" s="906"/>
      <c r="H54" s="906"/>
      <c r="I54" s="876"/>
      <c r="J54" s="42"/>
      <c r="K54" s="44"/>
      <c r="L54" s="907"/>
      <c r="M54" s="908"/>
      <c r="N54" s="45"/>
    </row>
    <row r="55" spans="1:14" ht="15.75" thickBot="1">
      <c r="B55" s="823" t="s">
        <v>953</v>
      </c>
      <c r="C55" s="824"/>
      <c r="D55" s="824"/>
      <c r="E55" s="824"/>
      <c r="F55" s="824"/>
      <c r="G55" s="824"/>
      <c r="H55" s="824"/>
      <c r="I55" s="824"/>
      <c r="J55" s="824"/>
      <c r="K55" s="824"/>
      <c r="L55" s="824"/>
      <c r="M55" s="825"/>
      <c r="N55" s="394">
        <f>SUM(N48:N54)</f>
        <v>8062.9770622946271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950"/>
      <c r="C65" s="951"/>
      <c r="D65" s="951"/>
      <c r="E65" s="951"/>
      <c r="F65" s="951"/>
      <c r="G65" s="952"/>
      <c r="H65" s="311"/>
      <c r="I65" s="279"/>
      <c r="J65" s="286"/>
      <c r="K65" s="279"/>
      <c r="L65" s="910"/>
      <c r="M65" s="911"/>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9"/>
      <c r="C78" s="900"/>
      <c r="D78" s="900"/>
      <c r="E78" s="900"/>
      <c r="F78" s="900"/>
      <c r="G78" s="900"/>
      <c r="H78" s="900"/>
      <c r="I78" s="126"/>
      <c r="J78" s="126"/>
      <c r="K78" s="126"/>
      <c r="L78" s="913"/>
      <c r="M78" s="913"/>
      <c r="N78" s="45"/>
    </row>
    <row r="79" spans="1:15" ht="15.75" thickBot="1">
      <c r="B79" s="912" t="s">
        <v>953</v>
      </c>
      <c r="C79" s="866"/>
      <c r="D79" s="866"/>
      <c r="E79" s="866"/>
      <c r="F79" s="866"/>
      <c r="G79" s="866"/>
      <c r="H79" s="866"/>
      <c r="I79" s="866"/>
      <c r="J79" s="866"/>
      <c r="K79" s="866"/>
      <c r="L79" s="866"/>
      <c r="M79" s="867"/>
      <c r="N79" s="301">
        <f>SUM(N73:N78)</f>
        <v>304.57811290607572</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N43+N55+N68+N79</f>
        <v>12838.980030389697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8" t="s">
        <v>969</v>
      </c>
      <c r="C85" s="869"/>
      <c r="D85" s="869"/>
      <c r="E85" s="869"/>
      <c r="F85" s="869"/>
      <c r="G85" s="869"/>
      <c r="H85" s="869"/>
      <c r="I85" s="314"/>
      <c r="J85" s="334"/>
      <c r="K85" s="302" t="s">
        <v>970</v>
      </c>
      <c r="L85" s="870" t="s">
        <v>971</v>
      </c>
      <c r="M85" s="871"/>
      <c r="N85" s="303"/>
    </row>
    <row r="86" spans="1:14">
      <c r="B86" s="856" t="s">
        <v>972</v>
      </c>
      <c r="C86" s="857"/>
      <c r="D86" s="857"/>
      <c r="E86" s="857"/>
      <c r="F86" s="857"/>
      <c r="G86" s="857"/>
      <c r="H86" s="857"/>
      <c r="I86" s="87"/>
      <c r="J86" s="88"/>
      <c r="K86" s="304">
        <v>0.2</v>
      </c>
      <c r="L86" s="858">
        <f>N81*K86</f>
        <v>2567.7960060779396</v>
      </c>
      <c r="M86" s="859"/>
      <c r="N86" s="51"/>
    </row>
    <row r="87" spans="1:14">
      <c r="B87" s="89" t="s">
        <v>973</v>
      </c>
      <c r="C87" s="90"/>
      <c r="D87" s="90"/>
      <c r="E87" s="90"/>
      <c r="F87" s="90"/>
      <c r="G87" s="90"/>
      <c r="H87" s="90"/>
      <c r="I87" s="87"/>
      <c r="J87" s="88"/>
      <c r="K87" s="304">
        <v>0.05</v>
      </c>
      <c r="L87" s="858">
        <f>N81*K87</f>
        <v>641.94900151948491</v>
      </c>
      <c r="M87" s="859"/>
      <c r="N87" s="51"/>
    </row>
    <row r="88" spans="1:14" ht="15.75" thickBot="1">
      <c r="B88" s="91" t="s">
        <v>974</v>
      </c>
      <c r="C88" s="92"/>
      <c r="D88" s="92"/>
      <c r="E88" s="92"/>
      <c r="F88" s="92"/>
      <c r="G88" s="92"/>
      <c r="H88" s="92"/>
      <c r="I88" s="93"/>
      <c r="J88" s="94"/>
      <c r="K88" s="305">
        <v>0.05</v>
      </c>
      <c r="L88" s="860">
        <f>N81*K88</f>
        <v>641.94900151948491</v>
      </c>
      <c r="M88" s="861"/>
      <c r="N88" s="51"/>
    </row>
    <row r="89" spans="1:14" ht="15.75" thickBot="1">
      <c r="B89" s="823" t="s">
        <v>953</v>
      </c>
      <c r="C89" s="824"/>
      <c r="D89" s="824"/>
      <c r="E89" s="824"/>
      <c r="F89" s="824"/>
      <c r="G89" s="824"/>
      <c r="H89" s="824"/>
      <c r="I89" s="824"/>
      <c r="J89" s="824"/>
      <c r="K89" s="824"/>
      <c r="L89" s="824"/>
      <c r="M89" s="825"/>
      <c r="N89" s="52">
        <f>L86+L87+L88</f>
        <v>3851.6940091169099</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16690.674039506608</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6" t="s">
        <v>2218</v>
      </c>
      <c r="C108" s="827"/>
      <c r="D108" s="827"/>
      <c r="E108" s="827"/>
      <c r="F108" s="827"/>
      <c r="G108" s="827"/>
      <c r="H108" s="827"/>
      <c r="I108" s="827"/>
      <c r="J108" s="827"/>
      <c r="K108" s="827"/>
      <c r="L108" s="827"/>
      <c r="M108" s="827"/>
      <c r="N108" s="828"/>
    </row>
    <row r="109" spans="2:14" ht="15" customHeight="1">
      <c r="B109" s="826"/>
      <c r="C109" s="827"/>
      <c r="D109" s="827"/>
      <c r="E109" s="827"/>
      <c r="F109" s="827"/>
      <c r="G109" s="827"/>
      <c r="H109" s="827"/>
      <c r="I109" s="827"/>
      <c r="J109" s="827"/>
      <c r="K109" s="827"/>
      <c r="L109" s="827"/>
      <c r="M109" s="827"/>
      <c r="N109" s="828"/>
    </row>
    <row r="110" spans="2:14" ht="32.25" customHeight="1">
      <c r="B110" s="829" t="s">
        <v>2219</v>
      </c>
      <c r="C110" s="830"/>
      <c r="D110" s="830"/>
      <c r="E110" s="830"/>
      <c r="F110" s="830"/>
      <c r="G110" s="830"/>
      <c r="H110" s="830"/>
      <c r="I110" s="830"/>
      <c r="J110" s="830"/>
      <c r="K110" s="830"/>
      <c r="L110" s="830"/>
      <c r="M110" s="830"/>
      <c r="N110" s="831"/>
    </row>
    <row r="111" spans="2:14">
      <c r="B111" s="829"/>
      <c r="C111" s="830"/>
      <c r="D111" s="830"/>
      <c r="E111" s="830"/>
      <c r="F111" s="830"/>
      <c r="G111" s="830"/>
      <c r="H111" s="830"/>
      <c r="I111" s="830"/>
      <c r="J111" s="830"/>
      <c r="K111" s="830"/>
      <c r="L111" s="830"/>
      <c r="M111" s="830"/>
      <c r="N111" s="831"/>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9"/>
      <c r="K121" s="889"/>
      <c r="L121" s="889"/>
      <c r="M121" s="889"/>
      <c r="N121" s="890"/>
    </row>
    <row r="122" spans="2:14" ht="15.75" thickBot="1">
      <c r="B122" s="261" t="s">
        <v>2221</v>
      </c>
      <c r="C122" s="393"/>
      <c r="D122" s="393"/>
      <c r="E122" s="57"/>
      <c r="F122" s="57"/>
      <c r="G122" s="57"/>
      <c r="H122" s="57"/>
      <c r="I122" s="57"/>
      <c r="J122" s="891"/>
      <c r="K122" s="891"/>
      <c r="L122" s="891"/>
      <c r="M122" s="891"/>
      <c r="N122" s="892"/>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206760.57740198608</v>
      </c>
      <c r="L36" s="270"/>
      <c r="M36" s="271">
        <v>66</v>
      </c>
      <c r="N36" s="272">
        <f>K36/M36</f>
        <v>3132.7360212422136</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3133.7612295755471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3236.2820629088806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647.2564125817762</v>
      </c>
      <c r="M83" s="859"/>
      <c r="N83" s="51"/>
    </row>
    <row r="84" spans="1:14">
      <c r="B84" s="89" t="s">
        <v>973</v>
      </c>
      <c r="C84" s="90"/>
      <c r="D84" s="90"/>
      <c r="E84" s="90"/>
      <c r="F84" s="90"/>
      <c r="G84" s="90"/>
      <c r="H84" s="90"/>
      <c r="I84" s="87"/>
      <c r="J84" s="88"/>
      <c r="K84" s="304">
        <v>0.05</v>
      </c>
      <c r="L84" s="858">
        <f>N78*K84</f>
        <v>161.81410314544405</v>
      </c>
      <c r="M84" s="859"/>
      <c r="N84" s="51"/>
    </row>
    <row r="85" spans="1:14" ht="15.75" thickBot="1">
      <c r="B85" s="91" t="s">
        <v>974</v>
      </c>
      <c r="C85" s="92"/>
      <c r="D85" s="92"/>
      <c r="E85" s="92"/>
      <c r="F85" s="92"/>
      <c r="G85" s="92"/>
      <c r="H85" s="92"/>
      <c r="I85" s="93"/>
      <c r="J85" s="94"/>
      <c r="K85" s="305">
        <v>0.05</v>
      </c>
      <c r="L85" s="860">
        <f>N78*K85</f>
        <v>161.81410314544405</v>
      </c>
      <c r="M85" s="861"/>
      <c r="N85" s="51"/>
    </row>
    <row r="86" spans="1:14" ht="15.75" thickBot="1">
      <c r="B86" s="823" t="s">
        <v>953</v>
      </c>
      <c r="C86" s="824"/>
      <c r="D86" s="824"/>
      <c r="E86" s="824"/>
      <c r="F86" s="824"/>
      <c r="G86" s="824"/>
      <c r="H86" s="824"/>
      <c r="I86" s="824"/>
      <c r="J86" s="824"/>
      <c r="K86" s="824"/>
      <c r="L86" s="824"/>
      <c r="M86" s="825"/>
      <c r="N86" s="52">
        <f>L83+L84+L85</f>
        <v>970.8846188726643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4207.1666817815449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148</v>
      </c>
      <c r="B36" s="872" t="str">
        <f>VLOOKUP(A36,EQUIPOS!A6:D154,3,FALSE)</f>
        <v>Cargador : Potencia en el volante 110 hp, Clasificación de RPM del motor 2300.</v>
      </c>
      <c r="C36" s="873"/>
      <c r="D36" s="873"/>
      <c r="E36" s="873"/>
      <c r="F36" s="873"/>
      <c r="G36" s="873"/>
      <c r="H36" s="874"/>
      <c r="I36" s="267"/>
      <c r="J36" s="268"/>
      <c r="K36" s="269">
        <f>VLOOKUP(A36,EQUIPOS!A6:D163,4,FALSE)</f>
        <v>159501.01685296069</v>
      </c>
      <c r="L36" s="270"/>
      <c r="M36" s="271">
        <v>66</v>
      </c>
      <c r="N36" s="272">
        <f>K36/M36</f>
        <v>2416.6820735297074</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218575.46753924238</v>
      </c>
      <c r="L37" s="270"/>
      <c r="M37" s="271">
        <v>100</v>
      </c>
      <c r="N37" s="272">
        <f>K37/M37</f>
        <v>2185.7546753924239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2.0504166666666666</v>
      </c>
    </row>
    <row r="43" spans="1:14" ht="15.75" thickBot="1">
      <c r="B43" s="823" t="s">
        <v>953</v>
      </c>
      <c r="C43" s="824"/>
      <c r="D43" s="824"/>
      <c r="E43" s="824"/>
      <c r="F43" s="824"/>
      <c r="G43" s="824"/>
      <c r="H43" s="824"/>
      <c r="I43" s="824"/>
      <c r="J43" s="824"/>
      <c r="K43" s="824"/>
      <c r="L43" s="824"/>
      <c r="M43" s="825"/>
      <c r="N43" s="394">
        <f>SUM(N36:N42)</f>
        <v>4604.4871655887982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2288.8995709680321</v>
      </c>
      <c r="N48" s="272">
        <f>K48*M48</f>
        <v>2288.8995709680321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2288.8995709680321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205.04166666666666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7098.4284032234973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1419.6856806446995</v>
      </c>
      <c r="M83" s="859"/>
      <c r="N83" s="51"/>
    </row>
    <row r="84" spans="1:14">
      <c r="B84" s="89" t="s">
        <v>973</v>
      </c>
      <c r="C84" s="90"/>
      <c r="D84" s="90"/>
      <c r="E84" s="90"/>
      <c r="F84" s="90"/>
      <c r="G84" s="90"/>
      <c r="H84" s="90"/>
      <c r="I84" s="87"/>
      <c r="J84" s="88"/>
      <c r="K84" s="304">
        <v>0.05</v>
      </c>
      <c r="L84" s="858">
        <f>N78*K84</f>
        <v>354.92142016117486</v>
      </c>
      <c r="M84" s="859"/>
      <c r="N84" s="51"/>
    </row>
    <row r="85" spans="1:14" ht="15.75" thickBot="1">
      <c r="B85" s="91" t="s">
        <v>974</v>
      </c>
      <c r="C85" s="92"/>
      <c r="D85" s="92"/>
      <c r="E85" s="92"/>
      <c r="F85" s="92"/>
      <c r="G85" s="92"/>
      <c r="H85" s="92"/>
      <c r="I85" s="93"/>
      <c r="J85" s="94"/>
      <c r="K85" s="305">
        <v>0.05</v>
      </c>
      <c r="L85" s="860">
        <f>N78*K85</f>
        <v>354.92142016117486</v>
      </c>
      <c r="M85" s="861"/>
      <c r="N85" s="51"/>
    </row>
    <row r="86" spans="1:14" ht="15.75" thickBot="1">
      <c r="B86" s="823" t="s">
        <v>953</v>
      </c>
      <c r="C86" s="824"/>
      <c r="D86" s="824"/>
      <c r="E86" s="824"/>
      <c r="F86" s="824"/>
      <c r="G86" s="824"/>
      <c r="H86" s="824"/>
      <c r="I86" s="824"/>
      <c r="J86" s="824"/>
      <c r="K86" s="824"/>
      <c r="L86" s="824"/>
      <c r="M86" s="825"/>
      <c r="N86" s="52">
        <f>L83+L84+L85</f>
        <v>2129.5285209670492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9227.9569241905465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218575.46753924238</v>
      </c>
      <c r="L36" s="464"/>
      <c r="M36" s="283">
        <v>50</v>
      </c>
      <c r="N36" s="272">
        <f>K36/M36</f>
        <v>4371.5093507848478</v>
      </c>
    </row>
    <row r="37" spans="1:14">
      <c r="A37" s="108" t="s">
        <v>152</v>
      </c>
      <c r="B37" s="872" t="str">
        <f>VLOOKUP(A37,EQUIPOS!A7:D154,3,FALSE)</f>
        <v xml:space="preserve">Carrotanque de agua(1000 Galones) </v>
      </c>
      <c r="C37" s="873"/>
      <c r="D37" s="873"/>
      <c r="E37" s="873"/>
      <c r="F37" s="873"/>
      <c r="G37" s="873"/>
      <c r="H37" s="874"/>
      <c r="I37" s="267"/>
      <c r="J37" s="268"/>
      <c r="K37" s="269">
        <f>VLOOKUP(A37,EQUIPOS!A7:D164,4,FALSE)</f>
        <v>71625.639618705667</v>
      </c>
      <c r="L37" s="464"/>
      <c r="M37" s="283">
        <v>50</v>
      </c>
      <c r="N37" s="272">
        <f>K37/M37</f>
        <v>1432.5127923741134</v>
      </c>
    </row>
    <row r="38" spans="1:14">
      <c r="A38" s="205" t="s">
        <v>269</v>
      </c>
      <c r="B38" s="872" t="str">
        <f>VLOOKUP(A38,EQUIPOS!A8:D154,3,FALSE)</f>
        <v>Motoniveladora  potencia 215 HP, ancho de cuchilla 4,27 m, peso 18 ton.</v>
      </c>
      <c r="C38" s="873"/>
      <c r="D38" s="873"/>
      <c r="E38" s="873"/>
      <c r="F38" s="873"/>
      <c r="G38" s="873"/>
      <c r="H38" s="874"/>
      <c r="I38" s="267"/>
      <c r="J38" s="268"/>
      <c r="K38" s="269">
        <f>VLOOKUP(A38,EQUIPOS!A8:D165,4,FALSE)</f>
        <v>218575.46753924238</v>
      </c>
      <c r="L38" s="464"/>
      <c r="M38" s="283">
        <v>50</v>
      </c>
      <c r="N38" s="272">
        <f>K38/M38</f>
        <v>4371.5093507848478</v>
      </c>
    </row>
    <row r="39" spans="1:14">
      <c r="A39" s="205" t="s">
        <v>365</v>
      </c>
      <c r="B39" s="872" t="str">
        <f>VLOOKUP(A39,EQUIPOS!A9:D154,3,FALSE)</f>
        <v xml:space="preserve">Vibrocompatador, potencia 153 HP, peso 10 Ton. </v>
      </c>
      <c r="C39" s="873"/>
      <c r="D39" s="873"/>
      <c r="E39" s="873"/>
      <c r="F39" s="873"/>
      <c r="G39" s="873"/>
      <c r="H39" s="874"/>
      <c r="I39" s="875"/>
      <c r="J39" s="876"/>
      <c r="K39" s="269">
        <f>VLOOKUP(A39,EQUIPOS!A9:D166,4,FALSE)</f>
        <v>125021.23206227313</v>
      </c>
      <c r="L39" s="953">
        <v>50</v>
      </c>
      <c r="M39" s="954"/>
      <c r="N39" s="272">
        <f>K39/L39</f>
        <v>2500.4246412454627</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12675.956135189273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402.04310903601993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13077.999244225293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2615.5998488450587</v>
      </c>
      <c r="M83" s="859"/>
      <c r="N83" s="51"/>
    </row>
    <row r="84" spans="1:14">
      <c r="B84" s="89" t="s">
        <v>973</v>
      </c>
      <c r="C84" s="90"/>
      <c r="D84" s="90"/>
      <c r="E84" s="90"/>
      <c r="F84" s="90"/>
      <c r="G84" s="90"/>
      <c r="H84" s="90"/>
      <c r="I84" s="87"/>
      <c r="J84" s="88"/>
      <c r="K84" s="304">
        <v>0.05</v>
      </c>
      <c r="L84" s="858">
        <f>N78*K84</f>
        <v>653.89996221126466</v>
      </c>
      <c r="M84" s="859"/>
      <c r="N84" s="51"/>
    </row>
    <row r="85" spans="1:14" ht="15.75" thickBot="1">
      <c r="B85" s="91" t="s">
        <v>974</v>
      </c>
      <c r="C85" s="92"/>
      <c r="D85" s="92"/>
      <c r="E85" s="92"/>
      <c r="F85" s="92"/>
      <c r="G85" s="92"/>
      <c r="H85" s="92"/>
      <c r="I85" s="93"/>
      <c r="J85" s="94"/>
      <c r="K85" s="305">
        <v>0.05</v>
      </c>
      <c r="L85" s="860">
        <f>N78*K85</f>
        <v>653.89996221126466</v>
      </c>
      <c r="M85" s="861"/>
      <c r="N85" s="51"/>
    </row>
    <row r="86" spans="1:14" ht="15.75" thickBot="1">
      <c r="B86" s="823" t="s">
        <v>953</v>
      </c>
      <c r="C86" s="824"/>
      <c r="D86" s="824"/>
      <c r="E86" s="824"/>
      <c r="F86" s="824"/>
      <c r="G86" s="824"/>
      <c r="H86" s="824"/>
      <c r="I86" s="824"/>
      <c r="J86" s="824"/>
      <c r="K86" s="824"/>
      <c r="L86" s="824"/>
      <c r="M86" s="825"/>
      <c r="N86" s="52">
        <f>L83+L84+L85</f>
        <v>3923.399773267588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17001.39901749288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218575.46753924238</v>
      </c>
      <c r="L36" s="270"/>
      <c r="M36" s="271">
        <v>40</v>
      </c>
      <c r="N36" s="272">
        <f>K36/M36</f>
        <v>5464.3866884810595</v>
      </c>
    </row>
    <row r="37" spans="1:14">
      <c r="A37" s="113" t="s">
        <v>365</v>
      </c>
      <c r="B37" s="872" t="str">
        <f>VLOOKUP(A37,EQUIPOS!A7:D154,3,FALSE)</f>
        <v xml:space="preserve">Vibrocompatador, potencia 153 HP, peso 10 Ton. </v>
      </c>
      <c r="C37" s="873"/>
      <c r="D37" s="873"/>
      <c r="E37" s="873"/>
      <c r="F37" s="873"/>
      <c r="G37" s="873"/>
      <c r="H37" s="874"/>
      <c r="I37" s="267"/>
      <c r="J37" s="268"/>
      <c r="K37" s="269">
        <f>VLOOKUP(A37,EQUIPOS!A7:D164,4,FALSE)</f>
        <v>125021.23206227313</v>
      </c>
      <c r="L37" s="270"/>
      <c r="M37" s="271">
        <v>40</v>
      </c>
      <c r="N37" s="272">
        <f>K37/M37</f>
        <v>3125.5308015568285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8589.9174900378875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502.55388629502494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9092.4713763329128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1818.4942752665827</v>
      </c>
      <c r="M83" s="859"/>
      <c r="N83" s="51"/>
    </row>
    <row r="84" spans="1:14">
      <c r="B84" s="89" t="s">
        <v>973</v>
      </c>
      <c r="C84" s="90"/>
      <c r="D84" s="90"/>
      <c r="E84" s="90"/>
      <c r="F84" s="90"/>
      <c r="G84" s="90"/>
      <c r="H84" s="90"/>
      <c r="I84" s="87"/>
      <c r="J84" s="88"/>
      <c r="K84" s="304">
        <v>0.05</v>
      </c>
      <c r="L84" s="858">
        <f>N78*K84</f>
        <v>454.62356881664567</v>
      </c>
      <c r="M84" s="859"/>
      <c r="N84" s="51"/>
    </row>
    <row r="85" spans="1:14" ht="15.75" thickBot="1">
      <c r="B85" s="91" t="s">
        <v>974</v>
      </c>
      <c r="C85" s="92"/>
      <c r="D85" s="92"/>
      <c r="E85" s="92"/>
      <c r="F85" s="92"/>
      <c r="G85" s="92"/>
      <c r="H85" s="92"/>
      <c r="I85" s="93"/>
      <c r="J85" s="94"/>
      <c r="K85" s="305">
        <v>0.05</v>
      </c>
      <c r="L85" s="860">
        <f>N78*K85</f>
        <v>454.62356881664567</v>
      </c>
      <c r="M85" s="861"/>
      <c r="N85" s="51"/>
    </row>
    <row r="86" spans="1:14" ht="15.75" thickBot="1">
      <c r="B86" s="823" t="s">
        <v>953</v>
      </c>
      <c r="C86" s="824"/>
      <c r="D86" s="824"/>
      <c r="E86" s="824"/>
      <c r="F86" s="824"/>
      <c r="G86" s="824"/>
      <c r="H86" s="824"/>
      <c r="I86" s="824"/>
      <c r="J86" s="824"/>
      <c r="K86" s="824"/>
      <c r="L86" s="824"/>
      <c r="M86" s="825"/>
      <c r="N86" s="52">
        <f>L83+L84+L85</f>
        <v>2727.7414128998739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11820.212789232786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218575.46753924238</v>
      </c>
      <c r="L36" s="270"/>
      <c r="M36" s="271">
        <v>40</v>
      </c>
      <c r="N36" s="272">
        <f>K36/M36</f>
        <v>5464.3866884810595</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5464.3866884810595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502.55388629502494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5966.9405747760848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1193.3881149552169</v>
      </c>
      <c r="M83" s="859"/>
      <c r="N83" s="51"/>
    </row>
    <row r="84" spans="1:14">
      <c r="B84" s="89" t="s">
        <v>973</v>
      </c>
      <c r="C84" s="90"/>
      <c r="D84" s="90"/>
      <c r="E84" s="90"/>
      <c r="F84" s="90"/>
      <c r="G84" s="90"/>
      <c r="H84" s="90"/>
      <c r="I84" s="87"/>
      <c r="J84" s="88"/>
      <c r="K84" s="304">
        <v>0.05</v>
      </c>
      <c r="L84" s="858">
        <f>N78*K84</f>
        <v>298.34702873880423</v>
      </c>
      <c r="M84" s="859"/>
      <c r="N84" s="51"/>
    </row>
    <row r="85" spans="1:14" ht="15.75" thickBot="1">
      <c r="B85" s="91" t="s">
        <v>974</v>
      </c>
      <c r="C85" s="92"/>
      <c r="D85" s="92"/>
      <c r="E85" s="92"/>
      <c r="F85" s="92"/>
      <c r="G85" s="92"/>
      <c r="H85" s="92"/>
      <c r="I85" s="93"/>
      <c r="J85" s="94"/>
      <c r="K85" s="305">
        <v>0.05</v>
      </c>
      <c r="L85" s="860">
        <f>N78*K85</f>
        <v>298.34702873880423</v>
      </c>
      <c r="M85" s="861"/>
      <c r="N85" s="51"/>
    </row>
    <row r="86" spans="1:14" ht="15.75" thickBot="1">
      <c r="B86" s="823" t="s">
        <v>953</v>
      </c>
      <c r="C86" s="824"/>
      <c r="D86" s="824"/>
      <c r="E86" s="824"/>
      <c r="F86" s="824"/>
      <c r="G86" s="824"/>
      <c r="H86" s="824"/>
      <c r="I86" s="824"/>
      <c r="J86" s="824"/>
      <c r="K86" s="824"/>
      <c r="L86" s="824"/>
      <c r="M86" s="825"/>
      <c r="N86" s="52">
        <f>L83+L84+L85</f>
        <v>1790.0821724328255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7757.02274720891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2.1494824361440799</v>
      </c>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6974.8240204253398</v>
      </c>
      <c r="N48" s="272">
        <f>K48*M48</f>
        <v>9067.2712265529426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9067.2712265529426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47"/>
      <c r="D59" s="47"/>
      <c r="E59" s="47"/>
      <c r="F59" s="47"/>
      <c r="G59" s="47"/>
      <c r="H59" s="288"/>
      <c r="I59" s="279"/>
      <c r="J59" s="279"/>
      <c r="K59" s="279"/>
      <c r="L59" s="910"/>
      <c r="M59" s="911"/>
      <c r="N59" s="291"/>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9284.3689526034941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1856.873790520699</v>
      </c>
      <c r="M83" s="859"/>
      <c r="N83" s="51"/>
    </row>
    <row r="84" spans="1:14">
      <c r="B84" s="89" t="s">
        <v>973</v>
      </c>
      <c r="C84" s="90"/>
      <c r="D84" s="90"/>
      <c r="E84" s="90"/>
      <c r="F84" s="90"/>
      <c r="G84" s="90"/>
      <c r="H84" s="90"/>
      <c r="I84" s="87"/>
      <c r="J84" s="88"/>
      <c r="K84" s="304">
        <v>0.05</v>
      </c>
      <c r="L84" s="858">
        <f>N78*K84</f>
        <v>464.21844763017475</v>
      </c>
      <c r="M84" s="859"/>
      <c r="N84" s="51"/>
    </row>
    <row r="85" spans="1:14" ht="15.75" thickBot="1">
      <c r="B85" s="91" t="s">
        <v>974</v>
      </c>
      <c r="C85" s="92"/>
      <c r="D85" s="92"/>
      <c r="E85" s="92"/>
      <c r="F85" s="92"/>
      <c r="G85" s="92"/>
      <c r="H85" s="92"/>
      <c r="I85" s="93"/>
      <c r="J85" s="94"/>
      <c r="K85" s="305">
        <v>0.05</v>
      </c>
      <c r="L85" s="860">
        <f>N78*K85</f>
        <v>464.21844763017475</v>
      </c>
      <c r="M85" s="861"/>
      <c r="N85" s="51"/>
    </row>
    <row r="86" spans="1:14" ht="15.75" thickBot="1">
      <c r="B86" s="823" t="s">
        <v>953</v>
      </c>
      <c r="C86" s="824"/>
      <c r="D86" s="824"/>
      <c r="E86" s="824"/>
      <c r="F86" s="824"/>
      <c r="G86" s="824"/>
      <c r="H86" s="824"/>
      <c r="I86" s="824"/>
      <c r="J86" s="824"/>
      <c r="K86" s="824"/>
      <c r="L86" s="824"/>
      <c r="M86" s="825"/>
      <c r="N86" s="52">
        <f>L83+L84+L85</f>
        <v>2785.3106857810481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12069.679638384543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2.1494824361440799</v>
      </c>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6826.301657867064</v>
      </c>
      <c r="N48" s="272">
        <f>K48*M48</f>
        <v>8191.5619894404763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8191.5619894404763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47"/>
      <c r="D59" s="47"/>
      <c r="E59" s="47"/>
      <c r="F59" s="47"/>
      <c r="G59" s="47"/>
      <c r="H59" s="288"/>
      <c r="I59" s="279"/>
      <c r="J59" s="279"/>
      <c r="K59" s="279"/>
      <c r="L59" s="910"/>
      <c r="M59" s="911"/>
      <c r="N59" s="291"/>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8408.6597154910287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1681.7319430982059</v>
      </c>
      <c r="M83" s="859"/>
      <c r="N83" s="51"/>
    </row>
    <row r="84" spans="1:14">
      <c r="B84" s="89" t="s">
        <v>973</v>
      </c>
      <c r="C84" s="90"/>
      <c r="D84" s="90"/>
      <c r="E84" s="90"/>
      <c r="F84" s="90"/>
      <c r="G84" s="90"/>
      <c r="H84" s="90"/>
      <c r="I84" s="87"/>
      <c r="J84" s="88"/>
      <c r="K84" s="304">
        <v>0.05</v>
      </c>
      <c r="L84" s="858">
        <f>N78*K84</f>
        <v>420.43298577455147</v>
      </c>
      <c r="M84" s="859"/>
      <c r="N84" s="51"/>
    </row>
    <row r="85" spans="1:14" ht="15.75" thickBot="1">
      <c r="B85" s="91" t="s">
        <v>974</v>
      </c>
      <c r="C85" s="92"/>
      <c r="D85" s="92"/>
      <c r="E85" s="92"/>
      <c r="F85" s="92"/>
      <c r="G85" s="92"/>
      <c r="H85" s="92"/>
      <c r="I85" s="93"/>
      <c r="J85" s="94"/>
      <c r="K85" s="305">
        <v>0.05</v>
      </c>
      <c r="L85" s="860">
        <f>N78*K85</f>
        <v>420.43298577455147</v>
      </c>
      <c r="M85" s="861"/>
      <c r="N85" s="51"/>
    </row>
    <row r="86" spans="1:14" ht="15.75" thickBot="1">
      <c r="B86" s="823" t="s">
        <v>953</v>
      </c>
      <c r="C86" s="824"/>
      <c r="D86" s="824"/>
      <c r="E86" s="824"/>
      <c r="F86" s="824"/>
      <c r="G86" s="824"/>
      <c r="H86" s="824"/>
      <c r="I86" s="824"/>
      <c r="J86" s="824"/>
      <c r="K86" s="824"/>
      <c r="L86" s="824"/>
      <c r="M86" s="825"/>
      <c r="N86" s="52">
        <f>L83+L84+L85</f>
        <v>2522.5979146473087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10931.257630138338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VLOOKUP(A36,EQUIPOS!A6:D186,3,FALSE)</f>
        <v xml:space="preserve">Buldozer, Potencia al volante de 140 HP, motor de 2200 RPM, longitud de hoja 4,80m. </v>
      </c>
      <c r="C36" s="873"/>
      <c r="D36" s="873"/>
      <c r="E36" s="873"/>
      <c r="F36" s="873"/>
      <c r="G36" s="873"/>
      <c r="H36" s="874"/>
      <c r="I36" s="267"/>
      <c r="J36" s="268"/>
      <c r="K36" s="269">
        <f>VLOOKUP(A36,EQUIPOS!A6:D186,4,FALSE)</f>
        <v>218575.46753924238</v>
      </c>
      <c r="L36" s="270"/>
      <c r="M36" s="271">
        <v>45</v>
      </c>
      <c r="N36" s="272">
        <f>K36/M36</f>
        <v>4857.2326119831641</v>
      </c>
    </row>
    <row r="37" spans="1:14">
      <c r="A37" s="113" t="s">
        <v>152</v>
      </c>
      <c r="B37" s="872" t="str">
        <f>VLOOKUP(A37,EQUIPOS!A7:D187,3,FALSE)</f>
        <v xml:space="preserve">Carrotanque de agua(1000 Galones) </v>
      </c>
      <c r="C37" s="873"/>
      <c r="D37" s="873"/>
      <c r="E37" s="873"/>
      <c r="F37" s="873"/>
      <c r="G37" s="873"/>
      <c r="H37" s="874"/>
      <c r="I37" s="267"/>
      <c r="J37" s="268"/>
      <c r="K37" s="269">
        <f>VLOOKUP(A37,EQUIPOS!A7:D187,4,FALSE)</f>
        <v>71625.639618705667</v>
      </c>
      <c r="L37" s="270"/>
      <c r="M37" s="271">
        <v>45</v>
      </c>
      <c r="N37" s="272">
        <f>K37/M37</f>
        <v>1591.6808804156815</v>
      </c>
    </row>
    <row r="38" spans="1:14">
      <c r="A38" t="s">
        <v>269</v>
      </c>
      <c r="B38" s="872" t="str">
        <f>VLOOKUP(A38,EQUIPOS!A8:D188,3,FALSE)</f>
        <v>Motoniveladora  potencia 215 HP, ancho de cuchilla 4,27 m, peso 18 ton.</v>
      </c>
      <c r="C38" s="873"/>
      <c r="D38" s="873"/>
      <c r="E38" s="873"/>
      <c r="F38" s="873"/>
      <c r="G38" s="873"/>
      <c r="H38" s="874"/>
      <c r="I38" s="267"/>
      <c r="J38" s="268"/>
      <c r="K38" s="269">
        <f>VLOOKUP(A38,EQUIPOS!A8:D188,4,FALSE)</f>
        <v>218575.46753924238</v>
      </c>
      <c r="L38" s="270"/>
      <c r="M38" s="271">
        <v>45</v>
      </c>
      <c r="N38" s="272">
        <f>K38/M38</f>
        <v>4857.2326119831641</v>
      </c>
    </row>
    <row r="39" spans="1:14">
      <c r="A39" t="s">
        <v>365</v>
      </c>
      <c r="B39" s="872" t="str">
        <f>VLOOKUP(A39,EQUIPOS!A9:D189,3,FALSE)</f>
        <v xml:space="preserve">Vibrocompatador, potencia 153 HP, peso 10 Ton. </v>
      </c>
      <c r="C39" s="873"/>
      <c r="D39" s="873"/>
      <c r="E39" s="873"/>
      <c r="F39" s="873"/>
      <c r="G39" s="873"/>
      <c r="H39" s="874"/>
      <c r="I39" s="875"/>
      <c r="J39" s="876"/>
      <c r="K39" s="269">
        <f>VLOOKUP(A39,EQUIPOS!A9:D189,4,FALSE)</f>
        <v>125021.23206227313</v>
      </c>
      <c r="L39" s="877">
        <v>45</v>
      </c>
      <c r="M39" s="878"/>
      <c r="N39" s="272">
        <f>K39/L39</f>
        <v>2778.2496013838472</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11.941569089689333</v>
      </c>
    </row>
    <row r="43" spans="1:14" ht="15.75" thickBot="1">
      <c r="B43" s="823" t="s">
        <v>953</v>
      </c>
      <c r="C43" s="824"/>
      <c r="D43" s="824"/>
      <c r="E43" s="824"/>
      <c r="F43" s="824"/>
      <c r="G43" s="824"/>
      <c r="H43" s="824"/>
      <c r="I43" s="824"/>
      <c r="J43" s="824"/>
      <c r="K43" s="824"/>
      <c r="L43" s="824"/>
      <c r="M43" s="825"/>
      <c r="N43" s="394">
        <f>SUM(N36:N42)</f>
        <v>14096.337274855545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24116.443927392069</v>
      </c>
      <c r="N48" s="272">
        <f>K48*M48</f>
        <v>30145.554909240087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30145.554909240087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0">
        <f>VLOOKUP(A59,TRANSPORTE!A5:D123,4,FALSE)</f>
        <v>741.23817975225336</v>
      </c>
      <c r="M59" s="911"/>
      <c r="N59" s="291">
        <f>K59*L59</f>
        <v>926.54772469031673</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926.54772469031673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45765.518363270414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9153.1036726540824</v>
      </c>
      <c r="M83" s="859"/>
      <c r="N83" s="51"/>
    </row>
    <row r="84" spans="1:14">
      <c r="B84" s="89" t="s">
        <v>973</v>
      </c>
      <c r="C84" s="90"/>
      <c r="D84" s="90"/>
      <c r="E84" s="90"/>
      <c r="F84" s="90"/>
      <c r="G84" s="90"/>
      <c r="H84" s="90"/>
      <c r="I84" s="87"/>
      <c r="J84" s="88"/>
      <c r="K84" s="304">
        <v>0.05</v>
      </c>
      <c r="L84" s="858">
        <f>N78*K84</f>
        <v>2288.2759181635206</v>
      </c>
      <c r="M84" s="859"/>
      <c r="N84" s="51"/>
    </row>
    <row r="85" spans="1:14" ht="15.75" thickBot="1">
      <c r="B85" s="91" t="s">
        <v>974</v>
      </c>
      <c r="C85" s="92"/>
      <c r="D85" s="92"/>
      <c r="E85" s="92"/>
      <c r="F85" s="92"/>
      <c r="G85" s="92"/>
      <c r="H85" s="92"/>
      <c r="I85" s="93"/>
      <c r="J85" s="94"/>
      <c r="K85" s="305">
        <v>0.05</v>
      </c>
      <c r="L85" s="860">
        <f>N78*K85</f>
        <v>2288.2759181635206</v>
      </c>
      <c r="M85" s="861"/>
      <c r="N85" s="51"/>
    </row>
    <row r="86" spans="1:14" ht="15.75" thickBot="1">
      <c r="B86" s="823" t="s">
        <v>953</v>
      </c>
      <c r="C86" s="824"/>
      <c r="D86" s="824"/>
      <c r="E86" s="824"/>
      <c r="F86" s="824"/>
      <c r="G86" s="824"/>
      <c r="H86" s="824"/>
      <c r="I86" s="824"/>
      <c r="J86" s="824"/>
      <c r="K86" s="824"/>
      <c r="L86" s="824"/>
      <c r="M86" s="825"/>
      <c r="N86" s="52">
        <f>L83+L84+L85</f>
        <v>13729.655508981125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ROUND((N78+N86),0)</f>
        <v>59495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VLOOKUP(A36,EQUIPOS!A6:D186,3,FALSE)</f>
        <v xml:space="preserve">Buldozer, Potencia al volante de 140 HP, motor de 2200 RPM, longitud de hoja 4,80m. </v>
      </c>
      <c r="C36" s="873"/>
      <c r="D36" s="873"/>
      <c r="E36" s="873"/>
      <c r="F36" s="873"/>
      <c r="G36" s="873"/>
      <c r="H36" s="874"/>
      <c r="I36" s="267"/>
      <c r="J36" s="268"/>
      <c r="K36" s="269">
        <f>VLOOKUP(A36,EQUIPOS!A6:D186,4,FALSE)</f>
        <v>218575.46753924238</v>
      </c>
      <c r="L36" s="270"/>
      <c r="M36" s="271">
        <v>45</v>
      </c>
      <c r="N36" s="272">
        <f>K36/M36</f>
        <v>4857.2326119831641</v>
      </c>
    </row>
    <row r="37" spans="1:14">
      <c r="A37" s="113" t="s">
        <v>152</v>
      </c>
      <c r="B37" s="872" t="str">
        <f>VLOOKUP(A37,EQUIPOS!A7:D187,3,FALSE)</f>
        <v xml:space="preserve">Carrotanque de agua(1000 Galones) </v>
      </c>
      <c r="C37" s="873"/>
      <c r="D37" s="873"/>
      <c r="E37" s="873"/>
      <c r="F37" s="873"/>
      <c r="G37" s="873"/>
      <c r="H37" s="874"/>
      <c r="I37" s="267"/>
      <c r="J37" s="268"/>
      <c r="K37" s="269">
        <f>VLOOKUP(A37,EQUIPOS!A7:D187,4,FALSE)</f>
        <v>71625.639618705667</v>
      </c>
      <c r="L37" s="270"/>
      <c r="M37" s="271">
        <v>45</v>
      </c>
      <c r="N37" s="272">
        <f>K37/M37</f>
        <v>1591.6808804156815</v>
      </c>
    </row>
    <row r="38" spans="1:14">
      <c r="A38" t="s">
        <v>269</v>
      </c>
      <c r="B38" s="872" t="str">
        <f>VLOOKUP(A38,EQUIPOS!A8:D188,3,FALSE)</f>
        <v>Motoniveladora  potencia 215 HP, ancho de cuchilla 4,27 m, peso 18 ton.</v>
      </c>
      <c r="C38" s="873"/>
      <c r="D38" s="873"/>
      <c r="E38" s="873"/>
      <c r="F38" s="873"/>
      <c r="G38" s="873"/>
      <c r="H38" s="874"/>
      <c r="I38" s="267"/>
      <c r="J38" s="268"/>
      <c r="K38" s="269">
        <f>VLOOKUP(A38,EQUIPOS!A8:D188,4,FALSE)</f>
        <v>218575.46753924238</v>
      </c>
      <c r="L38" s="270"/>
      <c r="M38" s="271">
        <v>45</v>
      </c>
      <c r="N38" s="272">
        <f>K38/M38</f>
        <v>4857.2326119831641</v>
      </c>
    </row>
    <row r="39" spans="1:14">
      <c r="A39" t="s">
        <v>365</v>
      </c>
      <c r="B39" s="872" t="str">
        <f>VLOOKUP(A39,EQUIPOS!A9:D189,3,FALSE)</f>
        <v xml:space="preserve">Vibrocompatador, potencia 153 HP, peso 10 Ton. </v>
      </c>
      <c r="C39" s="873"/>
      <c r="D39" s="873"/>
      <c r="E39" s="873"/>
      <c r="F39" s="873"/>
      <c r="G39" s="873"/>
      <c r="H39" s="874"/>
      <c r="I39" s="875"/>
      <c r="J39" s="876"/>
      <c r="K39" s="269">
        <f>VLOOKUP(A39,EQUIPOS!A9:D189,4,FALSE)</f>
        <v>125021.23206227313</v>
      </c>
      <c r="L39" s="877">
        <v>45</v>
      </c>
      <c r="M39" s="878"/>
      <c r="N39" s="272">
        <f>K39/L39</f>
        <v>2778.2496013838472</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11.941569089689333</v>
      </c>
    </row>
    <row r="43" spans="1:14" ht="15.75" thickBot="1">
      <c r="B43" s="823" t="s">
        <v>953</v>
      </c>
      <c r="C43" s="824"/>
      <c r="D43" s="824"/>
      <c r="E43" s="824"/>
      <c r="F43" s="824"/>
      <c r="G43" s="824"/>
      <c r="H43" s="824"/>
      <c r="I43" s="824"/>
      <c r="J43" s="824"/>
      <c r="K43" s="824"/>
      <c r="L43" s="824"/>
      <c r="M43" s="825"/>
      <c r="N43" s="394">
        <f>SUM(N36:N42)</f>
        <v>14096.337274855545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31081.193890871713</v>
      </c>
      <c r="N48" s="272">
        <f>K48*M48</f>
        <v>38851.492363589641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38851.492363589641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0">
        <f>VLOOKUP(A59,TRANSPORTE!A5:D123,4,FALSE)</f>
        <v>741.23817975225336</v>
      </c>
      <c r="M59" s="911"/>
      <c r="N59" s="291">
        <f>K59*L59</f>
        <v>926.54772469031673</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926.54772469031673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54471.455817619964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10894.291163523994</v>
      </c>
      <c r="M83" s="859"/>
      <c r="N83" s="51"/>
    </row>
    <row r="84" spans="1:14">
      <c r="B84" s="89" t="s">
        <v>973</v>
      </c>
      <c r="C84" s="90"/>
      <c r="D84" s="90"/>
      <c r="E84" s="90"/>
      <c r="F84" s="90"/>
      <c r="G84" s="90"/>
      <c r="H84" s="90"/>
      <c r="I84" s="87"/>
      <c r="J84" s="88"/>
      <c r="K84" s="304">
        <v>0.05</v>
      </c>
      <c r="L84" s="858">
        <f>N78*K84</f>
        <v>2723.5727908809986</v>
      </c>
      <c r="M84" s="859"/>
      <c r="N84" s="51"/>
    </row>
    <row r="85" spans="1:14" ht="15.75" thickBot="1">
      <c r="B85" s="91" t="s">
        <v>974</v>
      </c>
      <c r="C85" s="92"/>
      <c r="D85" s="92"/>
      <c r="E85" s="92"/>
      <c r="F85" s="92"/>
      <c r="G85" s="92"/>
      <c r="H85" s="92"/>
      <c r="I85" s="93"/>
      <c r="J85" s="94"/>
      <c r="K85" s="305">
        <v>0.05</v>
      </c>
      <c r="L85" s="860">
        <f>N78*K85</f>
        <v>2723.5727908809986</v>
      </c>
      <c r="M85" s="861"/>
      <c r="N85" s="51"/>
    </row>
    <row r="86" spans="1:14" ht="15.75" thickBot="1">
      <c r="B86" s="823" t="s">
        <v>953</v>
      </c>
      <c r="C86" s="824"/>
      <c r="D86" s="824"/>
      <c r="E86" s="824"/>
      <c r="F86" s="824"/>
      <c r="G86" s="824"/>
      <c r="H86" s="824"/>
      <c r="I86" s="824"/>
      <c r="J86" s="824"/>
      <c r="K86" s="824"/>
      <c r="L86" s="824"/>
      <c r="M86" s="825"/>
      <c r="N86" s="52">
        <f>L83+L84+L85</f>
        <v>16341.436745285991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70812.892562905952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VLOOKUP(A36,EQUIPOS!A6:D186,3,FALSE)</f>
        <v xml:space="preserve">Buldozer, Potencia al volante de 140 HP, motor de 2200 RPM, longitud de hoja 4,80m. </v>
      </c>
      <c r="C36" s="873"/>
      <c r="D36" s="873"/>
      <c r="E36" s="873"/>
      <c r="F36" s="873"/>
      <c r="G36" s="873"/>
      <c r="H36" s="874"/>
      <c r="I36" s="267"/>
      <c r="J36" s="268"/>
      <c r="K36" s="269">
        <f>VLOOKUP(A36,EQUIPOS!A6:D186,4,FALSE)</f>
        <v>218575.46753924238</v>
      </c>
      <c r="L36" s="270"/>
      <c r="M36" s="271">
        <v>45</v>
      </c>
      <c r="N36" s="272">
        <f>K36/M36</f>
        <v>4857.2326119831641</v>
      </c>
    </row>
    <row r="37" spans="1:14">
      <c r="A37" s="113" t="s">
        <v>152</v>
      </c>
      <c r="B37" s="872" t="str">
        <f>VLOOKUP(A37,EQUIPOS!A7:D187,3,FALSE)</f>
        <v xml:space="preserve">Carrotanque de agua(1000 Galones) </v>
      </c>
      <c r="C37" s="873"/>
      <c r="D37" s="873"/>
      <c r="E37" s="873"/>
      <c r="F37" s="873"/>
      <c r="G37" s="873"/>
      <c r="H37" s="874"/>
      <c r="I37" s="267"/>
      <c r="J37" s="268"/>
      <c r="K37" s="269">
        <f>VLOOKUP(A37,EQUIPOS!A7:D187,4,FALSE)</f>
        <v>71625.639618705667</v>
      </c>
      <c r="L37" s="270"/>
      <c r="M37" s="271">
        <v>45</v>
      </c>
      <c r="N37" s="272">
        <f>K37/M37</f>
        <v>1591.6808804156815</v>
      </c>
    </row>
    <row r="38" spans="1:14">
      <c r="A38" t="s">
        <v>269</v>
      </c>
      <c r="B38" s="872" t="str">
        <f>VLOOKUP(A38,EQUIPOS!A8:D188,3,FALSE)</f>
        <v>Motoniveladora  potencia 215 HP, ancho de cuchilla 4,27 m, peso 18 ton.</v>
      </c>
      <c r="C38" s="873"/>
      <c r="D38" s="873"/>
      <c r="E38" s="873"/>
      <c r="F38" s="873"/>
      <c r="G38" s="873"/>
      <c r="H38" s="874"/>
      <c r="I38" s="267"/>
      <c r="J38" s="268"/>
      <c r="K38" s="269">
        <f>VLOOKUP(A38,EQUIPOS!A8:D188,4,FALSE)</f>
        <v>218575.46753924238</v>
      </c>
      <c r="L38" s="270"/>
      <c r="M38" s="271">
        <v>45</v>
      </c>
      <c r="N38" s="272">
        <f>K38/M38</f>
        <v>4857.2326119831641</v>
      </c>
    </row>
    <row r="39" spans="1:14">
      <c r="A39" t="s">
        <v>365</v>
      </c>
      <c r="B39" s="872" t="str">
        <f>VLOOKUP(A39,EQUIPOS!A9:D189,3,FALSE)</f>
        <v xml:space="preserve">Vibrocompatador, potencia 153 HP, peso 10 Ton. </v>
      </c>
      <c r="C39" s="873"/>
      <c r="D39" s="873"/>
      <c r="E39" s="873"/>
      <c r="F39" s="873"/>
      <c r="G39" s="873"/>
      <c r="H39" s="874"/>
      <c r="I39" s="875"/>
      <c r="J39" s="876"/>
      <c r="K39" s="269">
        <f>VLOOKUP(A39,EQUIPOS!A9:D189,4,FALSE)</f>
        <v>125021.23206227313</v>
      </c>
      <c r="L39" s="877">
        <v>45</v>
      </c>
      <c r="M39" s="878"/>
      <c r="N39" s="272">
        <f>K39/L39</f>
        <v>2778.2496013838472</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11.941569089689333</v>
      </c>
    </row>
    <row r="43" spans="1:14" ht="15.75" thickBot="1">
      <c r="B43" s="823" t="s">
        <v>953</v>
      </c>
      <c r="C43" s="824"/>
      <c r="D43" s="824"/>
      <c r="E43" s="824"/>
      <c r="F43" s="824"/>
      <c r="G43" s="824"/>
      <c r="H43" s="824"/>
      <c r="I43" s="824"/>
      <c r="J43" s="824"/>
      <c r="K43" s="824"/>
      <c r="L43" s="824"/>
      <c r="M43" s="825"/>
      <c r="N43" s="394">
        <f>SUM(N36:N42)</f>
        <v>14096.337274855545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36118.646864743569</v>
      </c>
      <c r="N48" s="272">
        <f>K48*M48</f>
        <v>45148.308580929457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45148.308580929457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0">
        <f>VLOOKUP(A59,TRANSPORTE!A5:D123,4,FALSE)</f>
        <v>741.23817975225336</v>
      </c>
      <c r="M59" s="911"/>
      <c r="N59" s="291">
        <f>K59*L59</f>
        <v>926.54772469031673</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926.54772469031673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60768.27203495978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12153.654406991956</v>
      </c>
      <c r="M83" s="859"/>
      <c r="N83" s="51"/>
    </row>
    <row r="84" spans="1:14">
      <c r="B84" s="89" t="s">
        <v>973</v>
      </c>
      <c r="C84" s="90"/>
      <c r="D84" s="90"/>
      <c r="E84" s="90"/>
      <c r="F84" s="90"/>
      <c r="G84" s="90"/>
      <c r="H84" s="90"/>
      <c r="I84" s="87"/>
      <c r="J84" s="88"/>
      <c r="K84" s="304">
        <v>0.05</v>
      </c>
      <c r="L84" s="858">
        <f>N78*K84</f>
        <v>3038.4136017479891</v>
      </c>
      <c r="M84" s="859"/>
      <c r="N84" s="51"/>
    </row>
    <row r="85" spans="1:14" ht="15.75" thickBot="1">
      <c r="B85" s="91" t="s">
        <v>974</v>
      </c>
      <c r="C85" s="92"/>
      <c r="D85" s="92"/>
      <c r="E85" s="92"/>
      <c r="F85" s="92"/>
      <c r="G85" s="92"/>
      <c r="H85" s="92"/>
      <c r="I85" s="93"/>
      <c r="J85" s="94"/>
      <c r="K85" s="305">
        <v>0.05</v>
      </c>
      <c r="L85" s="860">
        <f>N78*K85</f>
        <v>3038.4136017479891</v>
      </c>
      <c r="M85" s="861"/>
      <c r="N85" s="51"/>
    </row>
    <row r="86" spans="1:14" ht="15.75" thickBot="1">
      <c r="B86" s="823" t="s">
        <v>953</v>
      </c>
      <c r="C86" s="824"/>
      <c r="D86" s="824"/>
      <c r="E86" s="824"/>
      <c r="F86" s="824"/>
      <c r="G86" s="824"/>
      <c r="H86" s="824"/>
      <c r="I86" s="824"/>
      <c r="J86" s="824"/>
      <c r="K86" s="824"/>
      <c r="L86" s="824"/>
      <c r="M86" s="825"/>
      <c r="N86" s="52">
        <f>L83+L84+L85</f>
        <v>18230.481610487936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78998.753645447723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218575.46753924238</v>
      </c>
      <c r="L36" s="270"/>
      <c r="M36" s="271">
        <v>400</v>
      </c>
      <c r="N36" s="272">
        <f>K36/M36</f>
        <v>546.43866884810598</v>
      </c>
    </row>
    <row r="37" spans="1:14">
      <c r="A37" s="113" t="s">
        <v>152</v>
      </c>
      <c r="B37" s="872" t="str">
        <f>VLOOKUP(A37,EQUIPOS!A7:D154,3,FALSE)</f>
        <v xml:space="preserve">Carrotanque de agua(1000 Galones) </v>
      </c>
      <c r="C37" s="873"/>
      <c r="D37" s="873"/>
      <c r="E37" s="873"/>
      <c r="F37" s="873"/>
      <c r="G37" s="873"/>
      <c r="H37" s="874"/>
      <c r="I37" s="267"/>
      <c r="J37" s="268"/>
      <c r="K37" s="269">
        <f>VLOOKUP(A37,EQUIPOS!A7:D164,4,FALSE)</f>
        <v>71625.639618705667</v>
      </c>
      <c r="L37" s="270"/>
      <c r="M37" s="271">
        <v>200</v>
      </c>
      <c r="N37" s="272">
        <f>K37/M37</f>
        <v>358.12819809352834</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218575.46753924238</v>
      </c>
      <c r="L38" s="270"/>
      <c r="M38" s="271">
        <v>200</v>
      </c>
      <c r="N38" s="272">
        <f>K38/M38</f>
        <v>1092.877337696212</v>
      </c>
    </row>
    <row r="39" spans="1:14">
      <c r="A39" t="s">
        <v>365</v>
      </c>
      <c r="B39" s="872" t="str">
        <f>VLOOKUP(A39,EQUIPOS!A9:D155,3,FALSE)</f>
        <v xml:space="preserve">Vibrocompatador, potencia 153 HP, peso 10 Ton. </v>
      </c>
      <c r="C39" s="873"/>
      <c r="D39" s="873"/>
      <c r="E39" s="873"/>
      <c r="F39" s="873"/>
      <c r="G39" s="873"/>
      <c r="H39" s="874"/>
      <c r="I39" s="875"/>
      <c r="J39" s="876"/>
      <c r="K39" s="269">
        <f>VLOOKUP(A39,EQUIPOS!A9:D166,4,FALSE)</f>
        <v>125021.23206227313</v>
      </c>
      <c r="L39" s="877">
        <v>200</v>
      </c>
      <c r="M39" s="878"/>
      <c r="N39" s="272">
        <f>K39/L39</f>
        <v>625.10616031136567</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2.6868530451800998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2625.2372179943923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134.34265225900498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2759.5798702533971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551.91597405067944</v>
      </c>
      <c r="M83" s="859"/>
      <c r="N83" s="51"/>
    </row>
    <row r="84" spans="1:14">
      <c r="B84" s="89" t="s">
        <v>973</v>
      </c>
      <c r="C84" s="90"/>
      <c r="D84" s="90"/>
      <c r="E84" s="90"/>
      <c r="F84" s="90"/>
      <c r="G84" s="90"/>
      <c r="H84" s="90"/>
      <c r="I84" s="87"/>
      <c r="J84" s="88"/>
      <c r="K84" s="304">
        <v>0.05</v>
      </c>
      <c r="L84" s="858">
        <f>N78*K84</f>
        <v>137.97899351266986</v>
      </c>
      <c r="M84" s="859"/>
      <c r="N84" s="51"/>
    </row>
    <row r="85" spans="1:14" ht="15.75" thickBot="1">
      <c r="B85" s="91" t="s">
        <v>974</v>
      </c>
      <c r="C85" s="92"/>
      <c r="D85" s="92"/>
      <c r="E85" s="92"/>
      <c r="F85" s="92"/>
      <c r="G85" s="92"/>
      <c r="H85" s="92"/>
      <c r="I85" s="93"/>
      <c r="J85" s="94"/>
      <c r="K85" s="305">
        <v>0.05</v>
      </c>
      <c r="L85" s="860">
        <f>N78*K85</f>
        <v>137.97899351266986</v>
      </c>
      <c r="M85" s="861"/>
      <c r="N85" s="51"/>
    </row>
    <row r="86" spans="1:14" ht="15.75" thickBot="1">
      <c r="B86" s="823" t="s">
        <v>953</v>
      </c>
      <c r="C86" s="824"/>
      <c r="D86" s="824"/>
      <c r="E86" s="824"/>
      <c r="F86" s="824"/>
      <c r="G86" s="824"/>
      <c r="H86" s="824"/>
      <c r="I86" s="824"/>
      <c r="J86" s="824"/>
      <c r="K86" s="824"/>
      <c r="L86" s="824"/>
      <c r="M86" s="825"/>
      <c r="N86" s="52">
        <f>L83+L84+L85</f>
        <v>827.8739610760191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3587.4538313294161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8473.3451636782956</v>
      </c>
      <c r="N48" s="272">
        <f>K48*M48</f>
        <v>10168.014196413955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10168.014196413955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10385.111922464506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2077.0223844929014</v>
      </c>
      <c r="M83" s="859"/>
      <c r="N83" s="51"/>
    </row>
    <row r="84" spans="1:14">
      <c r="B84" s="89" t="s">
        <v>973</v>
      </c>
      <c r="C84" s="90"/>
      <c r="D84" s="90"/>
      <c r="E84" s="90"/>
      <c r="F84" s="90"/>
      <c r="G84" s="90"/>
      <c r="H84" s="90"/>
      <c r="I84" s="87"/>
      <c r="J84" s="88"/>
      <c r="K84" s="304">
        <v>0.05</v>
      </c>
      <c r="L84" s="858">
        <f>N78*K84</f>
        <v>519.25559612322536</v>
      </c>
      <c r="M84" s="859"/>
      <c r="N84" s="51"/>
    </row>
    <row r="85" spans="1:14" ht="15.75" thickBot="1">
      <c r="B85" s="91" t="s">
        <v>974</v>
      </c>
      <c r="C85" s="92"/>
      <c r="D85" s="92"/>
      <c r="E85" s="92"/>
      <c r="F85" s="92"/>
      <c r="G85" s="92"/>
      <c r="H85" s="92"/>
      <c r="I85" s="93"/>
      <c r="J85" s="94"/>
      <c r="K85" s="305">
        <v>0.05</v>
      </c>
      <c r="L85" s="860">
        <f>N78*K85</f>
        <v>519.25559612322536</v>
      </c>
      <c r="M85" s="861"/>
      <c r="N85" s="51"/>
    </row>
    <row r="86" spans="1:14" ht="15.75" thickBot="1">
      <c r="B86" s="823" t="s">
        <v>953</v>
      </c>
      <c r="C86" s="824"/>
      <c r="D86" s="824"/>
      <c r="E86" s="824"/>
      <c r="F86" s="824"/>
      <c r="G86" s="824"/>
      <c r="H86" s="824"/>
      <c r="I86" s="824"/>
      <c r="J86" s="824"/>
      <c r="K86" s="824"/>
      <c r="L86" s="824"/>
      <c r="M86" s="825"/>
      <c r="N86" s="52">
        <f>L83+L84+L85</f>
        <v>3115.5335767393526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13500.64549920386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1160.4915452101106</v>
      </c>
      <c r="M83" s="859"/>
      <c r="N83" s="51"/>
    </row>
    <row r="84" spans="1:14">
      <c r="B84" s="89" t="s">
        <v>973</v>
      </c>
      <c r="C84" s="90"/>
      <c r="D84" s="90"/>
      <c r="E84" s="90"/>
      <c r="F84" s="90"/>
      <c r="G84" s="90"/>
      <c r="H84" s="90"/>
      <c r="I84" s="87"/>
      <c r="J84" s="88"/>
      <c r="K84" s="304">
        <v>0.05</v>
      </c>
      <c r="L84" s="858">
        <f>N78*K84</f>
        <v>290.12288630252766</v>
      </c>
      <c r="M84" s="859"/>
      <c r="N84" s="51"/>
    </row>
    <row r="85" spans="1:14" ht="15.75" thickBot="1">
      <c r="B85" s="91" t="s">
        <v>974</v>
      </c>
      <c r="C85" s="92"/>
      <c r="D85" s="92"/>
      <c r="E85" s="92"/>
      <c r="F85" s="92"/>
      <c r="G85" s="92"/>
      <c r="H85" s="92"/>
      <c r="I85" s="93"/>
      <c r="J85" s="94"/>
      <c r="K85" s="305">
        <v>0.05</v>
      </c>
      <c r="L85" s="860">
        <f>N78*K85</f>
        <v>290.12288630252766</v>
      </c>
      <c r="M85" s="861"/>
      <c r="N85" s="51"/>
    </row>
    <row r="86" spans="1:14" ht="15.75" thickBot="1">
      <c r="B86" s="823" t="s">
        <v>953</v>
      </c>
      <c r="C86" s="824"/>
      <c r="D86" s="824"/>
      <c r="E86" s="824"/>
      <c r="F86" s="824"/>
      <c r="G86" s="824"/>
      <c r="H86" s="824"/>
      <c r="I86" s="824"/>
      <c r="J86" s="824"/>
      <c r="K86" s="824"/>
      <c r="L86" s="824"/>
      <c r="M86" s="825"/>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6156.4904118526756</v>
      </c>
      <c r="N48" s="272">
        <f>K48*M48</f>
        <v>7387.7884942232104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7387.7884942232104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7604.8862202737628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1520.9772440547526</v>
      </c>
      <c r="M83" s="859"/>
      <c r="N83" s="51"/>
    </row>
    <row r="84" spans="1:14">
      <c r="B84" s="89" t="s">
        <v>973</v>
      </c>
      <c r="C84" s="90"/>
      <c r="D84" s="90"/>
      <c r="E84" s="90"/>
      <c r="F84" s="90"/>
      <c r="G84" s="90"/>
      <c r="H84" s="90"/>
      <c r="I84" s="87"/>
      <c r="J84" s="88"/>
      <c r="K84" s="304">
        <v>0.05</v>
      </c>
      <c r="L84" s="858">
        <f>N78*K84</f>
        <v>380.24431101368816</v>
      </c>
      <c r="M84" s="859"/>
      <c r="N84" s="51"/>
    </row>
    <row r="85" spans="1:14" ht="15.75" thickBot="1">
      <c r="B85" s="91" t="s">
        <v>974</v>
      </c>
      <c r="C85" s="92"/>
      <c r="D85" s="92"/>
      <c r="E85" s="92"/>
      <c r="F85" s="92"/>
      <c r="G85" s="92"/>
      <c r="H85" s="92"/>
      <c r="I85" s="93"/>
      <c r="J85" s="94"/>
      <c r="K85" s="305">
        <v>0.05</v>
      </c>
      <c r="L85" s="860">
        <f>N78*K85</f>
        <v>380.24431101368816</v>
      </c>
      <c r="M85" s="861"/>
      <c r="N85" s="51"/>
    </row>
    <row r="86" spans="1:14" ht="15.75" thickBot="1">
      <c r="B86" s="823" t="s">
        <v>953</v>
      </c>
      <c r="C86" s="824"/>
      <c r="D86" s="824"/>
      <c r="E86" s="824"/>
      <c r="F86" s="824"/>
      <c r="G86" s="824"/>
      <c r="H86" s="824"/>
      <c r="I86" s="824"/>
      <c r="J86" s="824"/>
      <c r="K86" s="824"/>
      <c r="L86" s="824"/>
      <c r="M86" s="825"/>
      <c r="N86" s="52">
        <f>L83+L84+L85</f>
        <v>2281.4658660821292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9886.3520863558915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9364.9616396898091</v>
      </c>
      <c r="N48" s="272">
        <f>K48*M48</f>
        <v>12174.450131596752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12174.450131596752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12391.547857647303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2478.3095715294608</v>
      </c>
      <c r="M83" s="859"/>
      <c r="N83" s="51"/>
    </row>
    <row r="84" spans="1:14">
      <c r="B84" s="89" t="s">
        <v>973</v>
      </c>
      <c r="C84" s="90"/>
      <c r="D84" s="90"/>
      <c r="E84" s="90"/>
      <c r="F84" s="90"/>
      <c r="G84" s="90"/>
      <c r="H84" s="90"/>
      <c r="I84" s="87"/>
      <c r="J84" s="88"/>
      <c r="K84" s="304">
        <v>0.05</v>
      </c>
      <c r="L84" s="858">
        <f>N78*K84</f>
        <v>619.57739288236519</v>
      </c>
      <c r="M84" s="859"/>
      <c r="N84" s="51"/>
    </row>
    <row r="85" spans="1:14" ht="15.75" thickBot="1">
      <c r="B85" s="91" t="s">
        <v>974</v>
      </c>
      <c r="C85" s="92"/>
      <c r="D85" s="92"/>
      <c r="E85" s="92"/>
      <c r="F85" s="92"/>
      <c r="G85" s="92"/>
      <c r="H85" s="92"/>
      <c r="I85" s="93"/>
      <c r="J85" s="94"/>
      <c r="K85" s="305">
        <v>0.05</v>
      </c>
      <c r="L85" s="860">
        <f>N78*K85</f>
        <v>619.57739288236519</v>
      </c>
      <c r="M85" s="861"/>
      <c r="N85" s="51"/>
    </row>
    <row r="86" spans="1:14" ht="15.75" thickBot="1">
      <c r="B86" s="823" t="s">
        <v>953</v>
      </c>
      <c r="C86" s="824"/>
      <c r="D86" s="824"/>
      <c r="E86" s="824"/>
      <c r="F86" s="824"/>
      <c r="G86" s="824"/>
      <c r="H86" s="824"/>
      <c r="I86" s="824"/>
      <c r="J86" s="824"/>
      <c r="K86" s="824"/>
      <c r="L86" s="824"/>
      <c r="M86" s="825"/>
      <c r="N86" s="52">
        <f>L83+L84+L85</f>
        <v>3717.4643572941909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16109.012214941495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303</v>
      </c>
      <c r="B36" s="872" t="str">
        <f>VLOOKUP(A36,EQUIPOS!A6:D154,3,FALSE)</f>
        <v>Retrocargador, pala de 1,1 m3 de capacidad, profundidad de excavación de 4.400 mm y una altura de 5.680 mm</v>
      </c>
      <c r="C36" s="873"/>
      <c r="D36" s="873"/>
      <c r="E36" s="873"/>
      <c r="F36" s="873"/>
      <c r="G36" s="873"/>
      <c r="H36" s="874"/>
      <c r="I36" s="267"/>
      <c r="J36" s="268"/>
      <c r="K36" s="269">
        <f>VLOOKUP(A36,EQUIPOS!A6:D163,4,FALSE)</f>
        <v>117891.49813652187</v>
      </c>
      <c r="L36" s="270"/>
      <c r="M36" s="271">
        <v>250</v>
      </c>
      <c r="N36" s="272">
        <f>K36/M36</f>
        <v>471.5659925460875</v>
      </c>
    </row>
    <row r="37" spans="1:14">
      <c r="A37" s="113" t="s">
        <v>373</v>
      </c>
      <c r="B37" s="872" t="str">
        <f>VLOOKUP(A37,EQUIPOS!A7:D154,3,FALSE)</f>
        <v>Volqueta 6 m3</v>
      </c>
      <c r="C37" s="873"/>
      <c r="D37" s="873"/>
      <c r="E37" s="873"/>
      <c r="F37" s="873"/>
      <c r="G37" s="873"/>
      <c r="H37" s="874"/>
      <c r="I37" s="267"/>
      <c r="J37" s="268"/>
      <c r="K37" s="269">
        <f>VLOOKUP(A37,EQUIPOS!A7:D164,4,FALSE)</f>
        <v>49341.507433897095</v>
      </c>
      <c r="L37" s="270"/>
      <c r="M37" s="271">
        <v>250</v>
      </c>
      <c r="N37" s="272">
        <f>K37/M37</f>
        <v>197.36602973558837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5.3737060903602005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674.30572837203613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107.474121807204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781.77985017924016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156.35597003584803</v>
      </c>
      <c r="M83" s="859"/>
      <c r="N83" s="51"/>
    </row>
    <row r="84" spans="1:14">
      <c r="B84" s="89" t="s">
        <v>973</v>
      </c>
      <c r="C84" s="90"/>
      <c r="D84" s="90"/>
      <c r="E84" s="90"/>
      <c r="F84" s="90"/>
      <c r="G84" s="90"/>
      <c r="H84" s="90"/>
      <c r="I84" s="87"/>
      <c r="J84" s="88"/>
      <c r="K84" s="304">
        <v>0.05</v>
      </c>
      <c r="L84" s="858">
        <f>N78*K84</f>
        <v>39.088992508962008</v>
      </c>
      <c r="M84" s="859"/>
      <c r="N84" s="51"/>
    </row>
    <row r="85" spans="1:14" ht="15.75" thickBot="1">
      <c r="B85" s="91" t="s">
        <v>974</v>
      </c>
      <c r="C85" s="92"/>
      <c r="D85" s="92"/>
      <c r="E85" s="92"/>
      <c r="F85" s="92"/>
      <c r="G85" s="92"/>
      <c r="H85" s="92"/>
      <c r="I85" s="93"/>
      <c r="J85" s="94"/>
      <c r="K85" s="305">
        <v>0.05</v>
      </c>
      <c r="L85" s="860">
        <f>N78*K85</f>
        <v>39.088992508962008</v>
      </c>
      <c r="M85" s="861"/>
      <c r="N85" s="51"/>
    </row>
    <row r="86" spans="1:14" ht="15.75" thickBot="1">
      <c r="B86" s="823" t="s">
        <v>953</v>
      </c>
      <c r="C86" s="824"/>
      <c r="D86" s="824"/>
      <c r="E86" s="824"/>
      <c r="F86" s="824"/>
      <c r="G86" s="824"/>
      <c r="H86" s="824"/>
      <c r="I86" s="824"/>
      <c r="J86" s="824"/>
      <c r="K86" s="824"/>
      <c r="L86" s="824"/>
      <c r="M86" s="825"/>
      <c r="N86" s="52">
        <f>L83+L84+L85</f>
        <v>234.53395505377205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1016.3138052330122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35</v>
      </c>
      <c r="N36" s="272">
        <f>K36/M36</f>
        <v>2046.4468462487334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218575.46753924238</v>
      </c>
      <c r="L37" s="270"/>
      <c r="M37" s="271">
        <v>35</v>
      </c>
      <c r="N37" s="272">
        <f>K37/M37</f>
        <v>6245.0133582640683</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35</v>
      </c>
      <c r="N38" s="272">
        <f>K38/M38</f>
        <v>3572.0352017792325</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11878.848852264491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41.372051403663789</v>
      </c>
      <c r="N48" s="272">
        <f>K48*M48</f>
        <v>1034.3012850915948</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560.57934982443999</v>
      </c>
      <c r="N49" s="272">
        <f>K49*M49</f>
        <v>44846.347985955203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45880.649271046801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58527.170421934177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11705.434084386836</v>
      </c>
      <c r="M83" s="859"/>
      <c r="N83" s="51"/>
    </row>
    <row r="84" spans="1:14">
      <c r="B84" s="89" t="s">
        <v>973</v>
      </c>
      <c r="C84" s="90"/>
      <c r="D84" s="90"/>
      <c r="E84" s="90"/>
      <c r="F84" s="90"/>
      <c r="G84" s="90"/>
      <c r="H84" s="90"/>
      <c r="I84" s="87"/>
      <c r="J84" s="88"/>
      <c r="K84" s="304">
        <v>0.05</v>
      </c>
      <c r="L84" s="858">
        <f>N78*K84</f>
        <v>2926.358521096709</v>
      </c>
      <c r="M84" s="859"/>
      <c r="N84" s="51"/>
    </row>
    <row r="85" spans="1:14" ht="15.75" thickBot="1">
      <c r="B85" s="91" t="s">
        <v>974</v>
      </c>
      <c r="C85" s="92"/>
      <c r="D85" s="92"/>
      <c r="E85" s="92"/>
      <c r="F85" s="92"/>
      <c r="G85" s="92"/>
      <c r="H85" s="92"/>
      <c r="I85" s="93"/>
      <c r="J85" s="94"/>
      <c r="K85" s="305">
        <v>0.05</v>
      </c>
      <c r="L85" s="860">
        <f>N78*K85</f>
        <v>2926.358521096709</v>
      </c>
      <c r="M85" s="861"/>
      <c r="N85" s="51"/>
    </row>
    <row r="86" spans="1:14" ht="15.75" thickBot="1">
      <c r="B86" s="823" t="s">
        <v>953</v>
      </c>
      <c r="C86" s="824"/>
      <c r="D86" s="824"/>
      <c r="E86" s="824"/>
      <c r="F86" s="824"/>
      <c r="G86" s="824"/>
      <c r="H86" s="824"/>
      <c r="I86" s="824"/>
      <c r="J86" s="824"/>
      <c r="K86" s="824"/>
      <c r="L86" s="824"/>
      <c r="M86" s="825"/>
      <c r="N86" s="52">
        <f>L83+L84+L85</f>
        <v>17558.151126580255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76085.321548514432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35</v>
      </c>
      <c r="N36" s="272">
        <f>K36/M36</f>
        <v>2046.4468462487334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218575.46753924238</v>
      </c>
      <c r="L37" s="270"/>
      <c r="M37" s="271">
        <v>35</v>
      </c>
      <c r="N37" s="272">
        <f>K37/M37</f>
        <v>6245.0133582640683</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35</v>
      </c>
      <c r="N38" s="272">
        <f>K38/M38</f>
        <v>3572.0352017792325</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11878.848852264491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41.372051403663789</v>
      </c>
      <c r="N48" s="272">
        <f>K48*M48</f>
        <v>1034.3012850915948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1034.3012850915948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13680.822435978971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2736.1644871957942</v>
      </c>
      <c r="M83" s="859"/>
      <c r="N83" s="51"/>
    </row>
    <row r="84" spans="1:14">
      <c r="B84" s="89" t="s">
        <v>973</v>
      </c>
      <c r="C84" s="90"/>
      <c r="D84" s="90"/>
      <c r="E84" s="90"/>
      <c r="F84" s="90"/>
      <c r="G84" s="90"/>
      <c r="H84" s="90"/>
      <c r="I84" s="87"/>
      <c r="J84" s="88"/>
      <c r="K84" s="304">
        <v>0.05</v>
      </c>
      <c r="L84" s="858">
        <f>N78*K84</f>
        <v>684.04112179894855</v>
      </c>
      <c r="M84" s="859"/>
      <c r="N84" s="51"/>
    </row>
    <row r="85" spans="1:14" ht="15.75" thickBot="1">
      <c r="B85" s="91" t="s">
        <v>974</v>
      </c>
      <c r="C85" s="92"/>
      <c r="D85" s="92"/>
      <c r="E85" s="92"/>
      <c r="F85" s="92"/>
      <c r="G85" s="92"/>
      <c r="H85" s="92"/>
      <c r="I85" s="93"/>
      <c r="J85" s="94"/>
      <c r="K85" s="305">
        <v>0.05</v>
      </c>
      <c r="L85" s="860">
        <f>N78*K85</f>
        <v>684.04112179894855</v>
      </c>
      <c r="M85" s="861"/>
      <c r="N85" s="51"/>
    </row>
    <row r="86" spans="1:14" ht="15.75" thickBot="1">
      <c r="B86" s="823" t="s">
        <v>953</v>
      </c>
      <c r="C86" s="824"/>
      <c r="D86" s="824"/>
      <c r="E86" s="824"/>
      <c r="F86" s="824"/>
      <c r="G86" s="824"/>
      <c r="H86" s="824"/>
      <c r="I86" s="824"/>
      <c r="J86" s="824"/>
      <c r="K86" s="824"/>
      <c r="L86" s="824"/>
      <c r="M86" s="825"/>
      <c r="N86" s="52">
        <f>L83+L84+L85</f>
        <v>4104.2467307936913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17785.069166772664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560.57934982443999</v>
      </c>
      <c r="N48" s="272">
        <f>K48*M48</f>
        <v>560.57934982443999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560.57934982443999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f>SUM(N70:N75)</f>
        <v>0</v>
      </c>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560.57934982443999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112.11586996488801</v>
      </c>
      <c r="M83" s="859"/>
      <c r="N83" s="51"/>
    </row>
    <row r="84" spans="1:14">
      <c r="B84" s="89" t="s">
        <v>973</v>
      </c>
      <c r="C84" s="90"/>
      <c r="D84" s="90"/>
      <c r="E84" s="90"/>
      <c r="F84" s="90"/>
      <c r="G84" s="90"/>
      <c r="H84" s="90"/>
      <c r="I84" s="87"/>
      <c r="J84" s="88"/>
      <c r="K84" s="304">
        <v>0.05</v>
      </c>
      <c r="L84" s="858">
        <f>N78*K84</f>
        <v>28.028967491222001</v>
      </c>
      <c r="M84" s="859"/>
      <c r="N84" s="51"/>
    </row>
    <row r="85" spans="1:14" ht="15.75" thickBot="1">
      <c r="B85" s="91" t="s">
        <v>974</v>
      </c>
      <c r="C85" s="92"/>
      <c r="D85" s="92"/>
      <c r="E85" s="92"/>
      <c r="F85" s="92"/>
      <c r="G85" s="92"/>
      <c r="H85" s="92"/>
      <c r="I85" s="93"/>
      <c r="J85" s="94"/>
      <c r="K85" s="305">
        <v>0.05</v>
      </c>
      <c r="L85" s="860">
        <f>N78*K85</f>
        <v>28.028967491222001</v>
      </c>
      <c r="M85" s="861"/>
      <c r="N85" s="51"/>
    </row>
    <row r="86" spans="1:14" ht="15.75" thickBot="1">
      <c r="B86" s="823" t="s">
        <v>953</v>
      </c>
      <c r="C86" s="824"/>
      <c r="D86" s="824"/>
      <c r="E86" s="824"/>
      <c r="F86" s="824"/>
      <c r="G86" s="824"/>
      <c r="H86" s="824"/>
      <c r="I86" s="824"/>
      <c r="J86" s="824"/>
      <c r="K86" s="824"/>
      <c r="L86" s="824"/>
      <c r="M86" s="825"/>
      <c r="N86" s="52">
        <f>L83+L84+L85</f>
        <v>168.173804947332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728.75315477177196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35</v>
      </c>
      <c r="N36" s="272">
        <f>K36/M36</f>
        <v>2046.4468462487334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218575.46753924238</v>
      </c>
      <c r="L37" s="270"/>
      <c r="M37" s="271">
        <v>35</v>
      </c>
      <c r="N37" s="272">
        <f>K37/M37</f>
        <v>6245.0133582640683</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35</v>
      </c>
      <c r="N38" s="272">
        <f>K38/M38</f>
        <v>3572.0352017792325</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11878.848852264491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749.97560744566647</v>
      </c>
      <c r="N48" s="272">
        <f>K48*M48</f>
        <v>59998.048595653316</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41.372051403663789</v>
      </c>
      <c r="N49" s="272">
        <f>K49*M49</f>
        <v>1034.3012850915948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61032.349880744907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73678.871031632283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14735.774206326458</v>
      </c>
      <c r="M83" s="859"/>
      <c r="N83" s="51"/>
    </row>
    <row r="84" spans="1:14">
      <c r="B84" s="89" t="s">
        <v>973</v>
      </c>
      <c r="C84" s="90"/>
      <c r="D84" s="90"/>
      <c r="E84" s="90"/>
      <c r="F84" s="90"/>
      <c r="G84" s="90"/>
      <c r="H84" s="90"/>
      <c r="I84" s="87"/>
      <c r="J84" s="88"/>
      <c r="K84" s="304">
        <v>0.05</v>
      </c>
      <c r="L84" s="858">
        <f>N78*K84</f>
        <v>3683.9435515816144</v>
      </c>
      <c r="M84" s="859"/>
      <c r="N84" s="51"/>
    </row>
    <row r="85" spans="1:14" ht="15.75" thickBot="1">
      <c r="B85" s="91" t="s">
        <v>974</v>
      </c>
      <c r="C85" s="92"/>
      <c r="D85" s="92"/>
      <c r="E85" s="92"/>
      <c r="F85" s="92"/>
      <c r="G85" s="92"/>
      <c r="H85" s="92"/>
      <c r="I85" s="93"/>
      <c r="J85" s="94"/>
      <c r="K85" s="305">
        <v>0.05</v>
      </c>
      <c r="L85" s="860">
        <f>N78*K85</f>
        <v>3683.9435515816144</v>
      </c>
      <c r="M85" s="861"/>
      <c r="N85" s="51"/>
    </row>
    <row r="86" spans="1:14" ht="15.75" thickBot="1">
      <c r="B86" s="823" t="s">
        <v>953</v>
      </c>
      <c r="C86" s="824"/>
      <c r="D86" s="824"/>
      <c r="E86" s="824"/>
      <c r="F86" s="824"/>
      <c r="G86" s="824"/>
      <c r="H86" s="824"/>
      <c r="I86" s="824"/>
      <c r="J86" s="824"/>
      <c r="K86" s="824"/>
      <c r="L86" s="824"/>
      <c r="M86" s="825"/>
      <c r="N86" s="52">
        <f>L83+L84+L85</f>
        <v>22103.661309489686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95782.532341121972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35</v>
      </c>
      <c r="N36" s="272">
        <f>K36/M36</f>
        <v>2046.4468462487334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218575.46753924238</v>
      </c>
      <c r="L37" s="270"/>
      <c r="M37" s="271">
        <v>35</v>
      </c>
      <c r="N37" s="272">
        <f>K37/M37</f>
        <v>6245.0133582640683</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35</v>
      </c>
      <c r="N38" s="272">
        <f>K38/M38</f>
        <v>3572.0352017792325</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N75*M41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11878.848852264491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41.372051403663789</v>
      </c>
      <c r="N48" s="272">
        <f>K48*M48</f>
        <v>1034.3012850915948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1034.3012850915948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767.67229862288559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13680.822435978971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2736.1644871957942</v>
      </c>
      <c r="M82" s="859"/>
      <c r="N82" s="51"/>
    </row>
    <row r="83" spans="1:14">
      <c r="B83" s="89" t="s">
        <v>973</v>
      </c>
      <c r="C83" s="90"/>
      <c r="D83" s="90"/>
      <c r="E83" s="90"/>
      <c r="F83" s="90"/>
      <c r="G83" s="90"/>
      <c r="H83" s="90"/>
      <c r="I83" s="87"/>
      <c r="J83" s="88"/>
      <c r="K83" s="304">
        <v>0.05</v>
      </c>
      <c r="L83" s="858">
        <f>N77*K83</f>
        <v>684.04112179894855</v>
      </c>
      <c r="M83" s="859"/>
      <c r="N83" s="51"/>
    </row>
    <row r="84" spans="1:14" ht="15.75" thickBot="1">
      <c r="B84" s="91" t="s">
        <v>974</v>
      </c>
      <c r="C84" s="92"/>
      <c r="D84" s="92"/>
      <c r="E84" s="92"/>
      <c r="F84" s="92"/>
      <c r="G84" s="92"/>
      <c r="H84" s="92"/>
      <c r="I84" s="93"/>
      <c r="J84" s="94"/>
      <c r="K84" s="305">
        <v>0.05</v>
      </c>
      <c r="L84" s="860">
        <f>N77*K84</f>
        <v>684.04112179894855</v>
      </c>
      <c r="M84" s="861"/>
      <c r="N84" s="51"/>
    </row>
    <row r="85" spans="1:14" ht="15.75" thickBot="1">
      <c r="B85" s="823" t="s">
        <v>953</v>
      </c>
      <c r="C85" s="824"/>
      <c r="D85" s="824"/>
      <c r="E85" s="824"/>
      <c r="F85" s="824"/>
      <c r="G85" s="824"/>
      <c r="H85" s="824"/>
      <c r="I85" s="824"/>
      <c r="J85" s="824"/>
      <c r="K85" s="824"/>
      <c r="L85" s="824"/>
      <c r="M85" s="825"/>
      <c r="N85" s="52">
        <f>L82+L83+L84</f>
        <v>4104.2467307936913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17785.069166772664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ht="21"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749.97560744566647</v>
      </c>
      <c r="N48" s="272">
        <f>K48*M48</f>
        <v>749.97560744566647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749.97560744566647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749.97560744566647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149.99512148913331</v>
      </c>
      <c r="M83" s="859"/>
      <c r="N83" s="51"/>
    </row>
    <row r="84" spans="1:14">
      <c r="B84" s="89" t="s">
        <v>973</v>
      </c>
      <c r="C84" s="90"/>
      <c r="D84" s="90"/>
      <c r="E84" s="90"/>
      <c r="F84" s="90"/>
      <c r="G84" s="90"/>
      <c r="H84" s="90"/>
      <c r="I84" s="87"/>
      <c r="J84" s="88"/>
      <c r="K84" s="304">
        <v>0.05</v>
      </c>
      <c r="L84" s="858">
        <f>N78*K84</f>
        <v>37.498780372283328</v>
      </c>
      <c r="M84" s="859"/>
      <c r="N84" s="51"/>
    </row>
    <row r="85" spans="1:14" ht="15.75" thickBot="1">
      <c r="B85" s="91" t="s">
        <v>974</v>
      </c>
      <c r="C85" s="92"/>
      <c r="D85" s="92"/>
      <c r="E85" s="92"/>
      <c r="F85" s="92"/>
      <c r="G85" s="92"/>
      <c r="H85" s="92"/>
      <c r="I85" s="93"/>
      <c r="J85" s="94"/>
      <c r="K85" s="305">
        <v>0.05</v>
      </c>
      <c r="L85" s="860">
        <f>N78*K85</f>
        <v>37.498780372283328</v>
      </c>
      <c r="M85" s="861"/>
      <c r="N85" s="51"/>
    </row>
    <row r="86" spans="1:14" ht="15.75" thickBot="1">
      <c r="B86" s="823" t="s">
        <v>953</v>
      </c>
      <c r="C86" s="824"/>
      <c r="D86" s="824"/>
      <c r="E86" s="824"/>
      <c r="F86" s="824"/>
      <c r="G86" s="824"/>
      <c r="H86" s="824"/>
      <c r="I86" s="824"/>
      <c r="J86" s="824"/>
      <c r="K86" s="824"/>
      <c r="L86" s="824"/>
      <c r="M86" s="825"/>
      <c r="N86" s="52">
        <f>L83+L84+L85</f>
        <v>224.99268223369998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974.96828967936642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600</v>
      </c>
      <c r="N36" s="272">
        <f>K36/M36</f>
        <v>119.37606603117611</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218575.46753924238</v>
      </c>
      <c r="L37" s="270"/>
      <c r="M37" s="271">
        <v>600</v>
      </c>
      <c r="N37" s="272">
        <f>K37/M37</f>
        <v>364.2924458987373</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600</v>
      </c>
      <c r="N38" s="272">
        <f>K38/M38</f>
        <v>208.36872010378855</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0.44780884086334993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692.48504087456524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41.372051403663789</v>
      </c>
      <c r="N48" s="272">
        <f>K48*M48</f>
        <v>124.11615421099137</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124.11615421099137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44.780884086334993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861.38207917189152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172.27641583437833</v>
      </c>
      <c r="M82" s="859"/>
      <c r="N82" s="51"/>
    </row>
    <row r="83" spans="1:14">
      <c r="B83" s="89" t="s">
        <v>973</v>
      </c>
      <c r="C83" s="90"/>
      <c r="D83" s="90"/>
      <c r="E83" s="90"/>
      <c r="F83" s="90"/>
      <c r="G83" s="90"/>
      <c r="H83" s="90"/>
      <c r="I83" s="87"/>
      <c r="J83" s="88"/>
      <c r="K83" s="304">
        <v>0.05</v>
      </c>
      <c r="L83" s="858">
        <f>N77*K83</f>
        <v>43.069103958594582</v>
      </c>
      <c r="M83" s="859"/>
      <c r="N83" s="51"/>
    </row>
    <row r="84" spans="1:14" ht="15.75" thickBot="1">
      <c r="B84" s="91" t="s">
        <v>974</v>
      </c>
      <c r="C84" s="92"/>
      <c r="D84" s="92"/>
      <c r="E84" s="92"/>
      <c r="F84" s="92"/>
      <c r="G84" s="92"/>
      <c r="H84" s="92"/>
      <c r="I84" s="93"/>
      <c r="J84" s="94"/>
      <c r="K84" s="305">
        <v>0.05</v>
      </c>
      <c r="L84" s="860">
        <f>N77*K84</f>
        <v>43.069103958594582</v>
      </c>
      <c r="M84" s="861"/>
      <c r="N84" s="51"/>
    </row>
    <row r="85" spans="1:14" ht="15.75" thickBot="1">
      <c r="B85" s="823" t="s">
        <v>953</v>
      </c>
      <c r="C85" s="824"/>
      <c r="D85" s="824"/>
      <c r="E85" s="824"/>
      <c r="F85" s="824"/>
      <c r="G85" s="824"/>
      <c r="H85" s="824"/>
      <c r="I85" s="824"/>
      <c r="J85" s="824"/>
      <c r="K85" s="824"/>
      <c r="L85" s="824"/>
      <c r="M85" s="825"/>
      <c r="N85" s="52">
        <f>L82+L83+L84</f>
        <v>258.41462375156749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1119.796702923459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218575.46753924238</v>
      </c>
      <c r="L37" s="270"/>
      <c r="M37" s="271">
        <v>45</v>
      </c>
      <c r="N37" s="272">
        <f>K37/M37</f>
        <v>4857.2326119831641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N75*M41</f>
        <v>11.941569089689333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9239.1046628723816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41.372051403663789</v>
      </c>
      <c r="N48" s="272">
        <f>K48*M48</f>
        <v>1034.3012850915948</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24116.443927392069</v>
      </c>
      <c r="N49" s="272">
        <f>K49*M49</f>
        <v>30145.554909240087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31179.856194331682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0">
        <f>VLOOKUP(A58,TRANSPORTE!A5:D117,4,FALSE)</f>
        <v>741.23817975225336</v>
      </c>
      <c r="M58" s="911"/>
      <c r="N58" s="287">
        <f>K58*L58</f>
        <v>926.54772469031673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926.54772469031673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597.07845448446665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41942.587036378842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8388.5174072757691</v>
      </c>
      <c r="M82" s="859"/>
      <c r="N82" s="51"/>
    </row>
    <row r="83" spans="1:14">
      <c r="B83" s="89" t="s">
        <v>973</v>
      </c>
      <c r="C83" s="90"/>
      <c r="D83" s="90"/>
      <c r="E83" s="90"/>
      <c r="F83" s="90"/>
      <c r="G83" s="90"/>
      <c r="H83" s="90"/>
      <c r="I83" s="87"/>
      <c r="J83" s="88"/>
      <c r="K83" s="304">
        <v>0.05</v>
      </c>
      <c r="L83" s="858">
        <f>N77*K83</f>
        <v>2097.1293518189423</v>
      </c>
      <c r="M83" s="859"/>
      <c r="N83" s="51"/>
    </row>
    <row r="84" spans="1:14" ht="15.75" thickBot="1">
      <c r="B84" s="91" t="s">
        <v>974</v>
      </c>
      <c r="C84" s="92"/>
      <c r="D84" s="92"/>
      <c r="E84" s="92"/>
      <c r="F84" s="92"/>
      <c r="G84" s="92"/>
      <c r="H84" s="92"/>
      <c r="I84" s="93"/>
      <c r="J84" s="94"/>
      <c r="K84" s="305">
        <v>0.05</v>
      </c>
      <c r="L84" s="860">
        <f>N77*K84</f>
        <v>2097.1293518189423</v>
      </c>
      <c r="M84" s="861"/>
      <c r="N84" s="51"/>
    </row>
    <row r="85" spans="1:14" ht="15.75" thickBot="1">
      <c r="B85" s="823" t="s">
        <v>953</v>
      </c>
      <c r="C85" s="824"/>
      <c r="D85" s="824"/>
      <c r="E85" s="824"/>
      <c r="F85" s="824"/>
      <c r="G85" s="824"/>
      <c r="H85" s="824"/>
      <c r="I85" s="824"/>
      <c r="J85" s="824"/>
      <c r="K85" s="824"/>
      <c r="L85" s="824"/>
      <c r="M85" s="825"/>
      <c r="N85" s="52">
        <f>L82+L83+L84</f>
        <v>12582.776110913652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54525.36314729249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29.25"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6087.8944331991997</v>
      </c>
      <c r="N48" s="272">
        <f>K48*M48</f>
        <v>6087.8944331991997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6087.8944331991997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6087.8944331991997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1217.57888663984</v>
      </c>
      <c r="M83" s="859"/>
      <c r="N83" s="51"/>
    </row>
    <row r="84" spans="1:14">
      <c r="B84" s="89" t="s">
        <v>973</v>
      </c>
      <c r="C84" s="90"/>
      <c r="D84" s="90"/>
      <c r="E84" s="90"/>
      <c r="F84" s="90"/>
      <c r="G84" s="90"/>
      <c r="H84" s="90"/>
      <c r="I84" s="87"/>
      <c r="J84" s="88"/>
      <c r="K84" s="304">
        <v>0.05</v>
      </c>
      <c r="L84" s="858">
        <f>N78*K84</f>
        <v>304.39472165996</v>
      </c>
      <c r="M84" s="859"/>
      <c r="N84" s="51"/>
    </row>
    <row r="85" spans="1:14" ht="15.75" thickBot="1">
      <c r="B85" s="91" t="s">
        <v>974</v>
      </c>
      <c r="C85" s="92"/>
      <c r="D85" s="92"/>
      <c r="E85" s="92"/>
      <c r="F85" s="92"/>
      <c r="G85" s="92"/>
      <c r="H85" s="92"/>
      <c r="I85" s="93"/>
      <c r="J85" s="94"/>
      <c r="K85" s="305">
        <v>0.05</v>
      </c>
      <c r="L85" s="860">
        <f>N78*K85</f>
        <v>304.39472165996</v>
      </c>
      <c r="M85" s="861"/>
      <c r="N85" s="51"/>
    </row>
    <row r="86" spans="1:14" ht="15.75" thickBot="1">
      <c r="B86" s="823" t="s">
        <v>953</v>
      </c>
      <c r="C86" s="824"/>
      <c r="D86" s="824"/>
      <c r="E86" s="824"/>
      <c r="F86" s="824"/>
      <c r="G86" s="824"/>
      <c r="H86" s="824"/>
      <c r="I86" s="824"/>
      <c r="J86" s="824"/>
      <c r="K86" s="824"/>
      <c r="L86" s="824"/>
      <c r="M86" s="825"/>
      <c r="N86" s="52">
        <f>L83+L84+L85</f>
        <v>1826.3683299597599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7914.2627631589594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4076.1530552106178</v>
      </c>
      <c r="N48" s="272">
        <f>K48*M48</f>
        <v>4076.1530552106178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4076.1530552106178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4076.1530552106178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815.23061104212366</v>
      </c>
      <c r="M83" s="859"/>
      <c r="N83" s="51"/>
    </row>
    <row r="84" spans="1:14">
      <c r="B84" s="89" t="s">
        <v>973</v>
      </c>
      <c r="C84" s="90"/>
      <c r="D84" s="90"/>
      <c r="E84" s="90"/>
      <c r="F84" s="90"/>
      <c r="G84" s="90"/>
      <c r="H84" s="90"/>
      <c r="I84" s="87"/>
      <c r="J84" s="88"/>
      <c r="K84" s="304">
        <v>0.05</v>
      </c>
      <c r="L84" s="858">
        <f>N78*K84</f>
        <v>203.80765276053091</v>
      </c>
      <c r="M84" s="859"/>
      <c r="N84" s="51"/>
    </row>
    <row r="85" spans="1:14" ht="15.75" thickBot="1">
      <c r="B85" s="91" t="s">
        <v>974</v>
      </c>
      <c r="C85" s="92"/>
      <c r="D85" s="92"/>
      <c r="E85" s="92"/>
      <c r="F85" s="92"/>
      <c r="G85" s="92"/>
      <c r="H85" s="92"/>
      <c r="I85" s="93"/>
      <c r="J85" s="94"/>
      <c r="K85" s="305">
        <v>0.05</v>
      </c>
      <c r="L85" s="860">
        <f>N78*K85</f>
        <v>203.80765276053091</v>
      </c>
      <c r="M85" s="861"/>
      <c r="N85" s="51"/>
    </row>
    <row r="86" spans="1:14" ht="15.75" thickBot="1">
      <c r="B86" s="823" t="s">
        <v>953</v>
      </c>
      <c r="C86" s="824"/>
      <c r="D86" s="824"/>
      <c r="E86" s="824"/>
      <c r="F86" s="824"/>
      <c r="G86" s="824"/>
      <c r="H86" s="824"/>
      <c r="I86" s="824"/>
      <c r="J86" s="824"/>
      <c r="K86" s="824"/>
      <c r="L86" s="824"/>
      <c r="M86" s="825"/>
      <c r="N86" s="52">
        <f>L83+L84+L85</f>
        <v>1222.8459165631855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5298.9989717738035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ht="18.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41.372051403663789</v>
      </c>
      <c r="N48" s="272">
        <f>K48*M48</f>
        <v>41.372051403663789</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4076.1530552106178</v>
      </c>
      <c r="N49" s="272">
        <f>K49*M49</f>
        <v>1467.4150998758223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1508.7871512794861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2" t="s">
        <v>963</v>
      </c>
      <c r="C68" s="863"/>
      <c r="D68" s="863"/>
      <c r="E68" s="863"/>
      <c r="F68" s="863"/>
      <c r="G68" s="863"/>
      <c r="H68" s="863"/>
      <c r="I68" s="73" t="s">
        <v>964</v>
      </c>
      <c r="J68" s="75" t="s">
        <v>1410</v>
      </c>
      <c r="K68" s="74" t="s">
        <v>966</v>
      </c>
      <c r="L68" s="864" t="s">
        <v>950</v>
      </c>
      <c r="M68" s="865"/>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9"/>
      <c r="C74" s="900"/>
      <c r="D74" s="900"/>
      <c r="E74" s="900"/>
      <c r="F74" s="900"/>
      <c r="G74" s="900"/>
      <c r="H74" s="900"/>
      <c r="I74" s="126"/>
      <c r="J74" s="126"/>
      <c r="K74" s="126"/>
      <c r="L74" s="913"/>
      <c r="M74" s="913"/>
      <c r="N74" s="45"/>
    </row>
    <row r="75" spans="2:15" ht="15.75" thickBot="1">
      <c r="B75" s="823" t="s">
        <v>953</v>
      </c>
      <c r="C75" s="824"/>
      <c r="D75" s="824"/>
      <c r="E75" s="824"/>
      <c r="F75" s="824"/>
      <c r="G75" s="824"/>
      <c r="H75" s="824"/>
      <c r="I75" s="866"/>
      <c r="J75" s="866"/>
      <c r="K75" s="866"/>
      <c r="L75" s="866"/>
      <c r="M75" s="867"/>
      <c r="N75" s="301"/>
    </row>
    <row r="76" spans="2:15" ht="15.75" thickBot="1">
      <c r="B76" s="33"/>
      <c r="C76" s="34"/>
      <c r="D76" s="34"/>
      <c r="E76" s="34"/>
      <c r="F76" s="34"/>
      <c r="G76" s="34"/>
      <c r="H76" s="34"/>
      <c r="I76" s="34"/>
      <c r="J76" s="34"/>
      <c r="K76" s="34"/>
      <c r="L76" s="34"/>
      <c r="M76" s="34"/>
      <c r="N76" s="35"/>
    </row>
    <row r="77" spans="2:15" ht="15.75" thickBot="1">
      <c r="B77" s="823" t="s">
        <v>967</v>
      </c>
      <c r="C77" s="824"/>
      <c r="D77" s="824"/>
      <c r="E77" s="824"/>
      <c r="F77" s="824"/>
      <c r="G77" s="824"/>
      <c r="H77" s="824"/>
      <c r="I77" s="824"/>
      <c r="J77" s="824"/>
      <c r="K77" s="824"/>
      <c r="L77" s="824"/>
      <c r="M77" s="825"/>
      <c r="N77" s="99">
        <f>N43+N53+N64+N75</f>
        <v>1508.7871512794861</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301.75743025589725</v>
      </c>
      <c r="M82" s="859"/>
      <c r="N82" s="51"/>
    </row>
    <row r="83" spans="1:14">
      <c r="B83" s="89" t="s">
        <v>973</v>
      </c>
      <c r="C83" s="90"/>
      <c r="D83" s="90"/>
      <c r="E83" s="90"/>
      <c r="F83" s="90"/>
      <c r="G83" s="90"/>
      <c r="H83" s="90"/>
      <c r="I83" s="87"/>
      <c r="J83" s="88"/>
      <c r="K83" s="304">
        <v>0.05</v>
      </c>
      <c r="L83" s="858">
        <f>N77*K83</f>
        <v>75.439357563974312</v>
      </c>
      <c r="M83" s="859"/>
      <c r="N83" s="51"/>
    </row>
    <row r="84" spans="1:14" ht="15.75" thickBot="1">
      <c r="B84" s="91" t="s">
        <v>974</v>
      </c>
      <c r="C84" s="92"/>
      <c r="D84" s="92"/>
      <c r="E84" s="92"/>
      <c r="F84" s="92"/>
      <c r="G84" s="92"/>
      <c r="H84" s="92"/>
      <c r="I84" s="93"/>
      <c r="J84" s="94"/>
      <c r="K84" s="305">
        <v>0.05</v>
      </c>
      <c r="L84" s="860">
        <f>N77*K84</f>
        <v>75.439357563974312</v>
      </c>
      <c r="M84" s="861"/>
      <c r="N84" s="51"/>
    </row>
    <row r="85" spans="1:14" ht="15.75" thickBot="1">
      <c r="B85" s="823" t="s">
        <v>953</v>
      </c>
      <c r="C85" s="824"/>
      <c r="D85" s="824"/>
      <c r="E85" s="824"/>
      <c r="F85" s="824"/>
      <c r="G85" s="824"/>
      <c r="H85" s="824"/>
      <c r="I85" s="824"/>
      <c r="J85" s="824"/>
      <c r="K85" s="824"/>
      <c r="L85" s="824"/>
      <c r="M85" s="825"/>
      <c r="N85" s="52">
        <f>L82+L83+L84</f>
        <v>452.63614538384593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1961.4232966633322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218575.46753924238</v>
      </c>
      <c r="L37" s="270"/>
      <c r="M37" s="271">
        <v>45</v>
      </c>
      <c r="N37" s="272">
        <f>K37/M37</f>
        <v>4857.2326119831641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9233.1338783275369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24116.443927392069</v>
      </c>
      <c r="N48" s="272">
        <f>K48*M48</f>
        <v>30145.554909240087</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41.372051403663789</v>
      </c>
      <c r="N49" s="272">
        <f>K49*M49</f>
        <v>1034.3012850915948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31179.856194331682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0">
        <f>VLOOKUP(A59,TRANSPORTE!A5:D123,4,FALSE)</f>
        <v>741.23817975225336</v>
      </c>
      <c r="M59" s="911"/>
      <c r="N59" s="287">
        <f>K59*L59</f>
        <v>926.54772469031673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926.54772469031673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41936.616251833999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8387.3232503668005</v>
      </c>
      <c r="M83" s="859"/>
      <c r="N83" s="51"/>
    </row>
    <row r="84" spans="1:14">
      <c r="B84" s="89" t="s">
        <v>973</v>
      </c>
      <c r="C84" s="90"/>
      <c r="D84" s="90"/>
      <c r="E84" s="90"/>
      <c r="F84" s="90"/>
      <c r="G84" s="90"/>
      <c r="H84" s="90"/>
      <c r="I84" s="87"/>
      <c r="J84" s="88"/>
      <c r="K84" s="304">
        <v>0.05</v>
      </c>
      <c r="L84" s="858">
        <f>N78*K84</f>
        <v>2096.8308125917001</v>
      </c>
      <c r="M84" s="859"/>
      <c r="N84" s="51"/>
    </row>
    <row r="85" spans="1:14" ht="15.75" thickBot="1">
      <c r="B85" s="91" t="s">
        <v>974</v>
      </c>
      <c r="C85" s="92"/>
      <c r="D85" s="92"/>
      <c r="E85" s="92"/>
      <c r="F85" s="92"/>
      <c r="G85" s="92"/>
      <c r="H85" s="92"/>
      <c r="I85" s="93"/>
      <c r="J85" s="94"/>
      <c r="K85" s="305">
        <v>0.05</v>
      </c>
      <c r="L85" s="860">
        <f>N78*K85</f>
        <v>2096.8308125917001</v>
      </c>
      <c r="M85" s="861"/>
      <c r="N85" s="51"/>
    </row>
    <row r="86" spans="1:14" ht="15.75" thickBot="1">
      <c r="B86" s="823" t="s">
        <v>953</v>
      </c>
      <c r="C86" s="824"/>
      <c r="D86" s="824"/>
      <c r="E86" s="824"/>
      <c r="F86" s="824"/>
      <c r="G86" s="824"/>
      <c r="H86" s="824"/>
      <c r="I86" s="824"/>
      <c r="J86" s="824"/>
      <c r="K86" s="824"/>
      <c r="L86" s="824"/>
      <c r="M86" s="825"/>
      <c r="N86" s="52">
        <f>L83+L84+L85</f>
        <v>12580.984875550199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54517.601127384201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218575.46753924238</v>
      </c>
      <c r="L37" s="270"/>
      <c r="M37" s="271">
        <v>45</v>
      </c>
      <c r="N37" s="272">
        <f>K37/M37</f>
        <v>4857.2326119831641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9233.1338783275369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31685.784176921792</v>
      </c>
      <c r="N48" s="272">
        <f>K48*M48</f>
        <v>41191.519429998334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41.372051403663789</v>
      </c>
      <c r="N49" s="272">
        <f>K49*M49</f>
        <v>992.92923368793095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42184.448663686264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52978.270630176194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10595.654126035239</v>
      </c>
      <c r="M83" s="859"/>
      <c r="N83" s="51"/>
    </row>
    <row r="84" spans="1:14">
      <c r="B84" s="89" t="s">
        <v>973</v>
      </c>
      <c r="C84" s="90"/>
      <c r="D84" s="90"/>
      <c r="E84" s="90"/>
      <c r="F84" s="90"/>
      <c r="G84" s="90"/>
      <c r="H84" s="90"/>
      <c r="I84" s="87"/>
      <c r="J84" s="88"/>
      <c r="K84" s="304">
        <v>0.05</v>
      </c>
      <c r="L84" s="858">
        <f>N78*K84</f>
        <v>2648.9135315088097</v>
      </c>
      <c r="M84" s="859"/>
      <c r="N84" s="51"/>
    </row>
    <row r="85" spans="1:14" ht="15.75" thickBot="1">
      <c r="B85" s="91" t="s">
        <v>974</v>
      </c>
      <c r="C85" s="92"/>
      <c r="D85" s="92"/>
      <c r="E85" s="92"/>
      <c r="F85" s="92"/>
      <c r="G85" s="92"/>
      <c r="H85" s="92"/>
      <c r="I85" s="93"/>
      <c r="J85" s="94"/>
      <c r="K85" s="305">
        <v>0.05</v>
      </c>
      <c r="L85" s="860">
        <f>N78*K85</f>
        <v>2648.9135315088097</v>
      </c>
      <c r="M85" s="861"/>
      <c r="N85" s="51"/>
    </row>
    <row r="86" spans="1:14" ht="15.75" thickBot="1">
      <c r="B86" s="823" t="s">
        <v>953</v>
      </c>
      <c r="C86" s="824"/>
      <c r="D86" s="824"/>
      <c r="E86" s="824"/>
      <c r="F86" s="824"/>
      <c r="G86" s="824"/>
      <c r="H86" s="824"/>
      <c r="I86" s="824"/>
      <c r="J86" s="824"/>
      <c r="K86" s="824"/>
      <c r="L86" s="824"/>
      <c r="M86" s="825"/>
      <c r="N86" s="52">
        <f>L83+L84+L85</f>
        <v>15893.481189052858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68871.751819229044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218575.46753924238</v>
      </c>
      <c r="L37" s="270"/>
      <c r="M37" s="271">
        <v>45</v>
      </c>
      <c r="N37" s="272">
        <f>K37/M37</f>
        <v>4857.2326119831641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9233.1338783275369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31540.302886859045</v>
      </c>
      <c r="N48" s="272">
        <f>K48*M48</f>
        <v>41002.39375291676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41.372051403663789</v>
      </c>
      <c r="N49" s="272">
        <f>K49*M49</f>
        <v>992.92923368793095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41995.32298660469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52789.144953094619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10557.828990618924</v>
      </c>
      <c r="M83" s="859"/>
      <c r="N83" s="51"/>
    </row>
    <row r="84" spans="1:14">
      <c r="B84" s="89" t="s">
        <v>973</v>
      </c>
      <c r="C84" s="90"/>
      <c r="D84" s="90"/>
      <c r="E84" s="90"/>
      <c r="F84" s="90"/>
      <c r="G84" s="90"/>
      <c r="H84" s="90"/>
      <c r="I84" s="87"/>
      <c r="J84" s="88"/>
      <c r="K84" s="304">
        <v>0.05</v>
      </c>
      <c r="L84" s="858">
        <f>N78*K84</f>
        <v>2639.457247654731</v>
      </c>
      <c r="M84" s="859"/>
      <c r="N84" s="51"/>
    </row>
    <row r="85" spans="1:14" ht="15.75" thickBot="1">
      <c r="B85" s="91" t="s">
        <v>974</v>
      </c>
      <c r="C85" s="92"/>
      <c r="D85" s="92"/>
      <c r="E85" s="92"/>
      <c r="F85" s="92"/>
      <c r="G85" s="92"/>
      <c r="H85" s="92"/>
      <c r="I85" s="93"/>
      <c r="J85" s="94"/>
      <c r="K85" s="305">
        <v>0.05</v>
      </c>
      <c r="L85" s="860">
        <f>N78*K85</f>
        <v>2639.457247654731</v>
      </c>
      <c r="M85" s="861"/>
      <c r="N85" s="51"/>
    </row>
    <row r="86" spans="1:14" ht="15.75" thickBot="1">
      <c r="B86" s="823" t="s">
        <v>953</v>
      </c>
      <c r="C86" s="824"/>
      <c r="D86" s="824"/>
      <c r="E86" s="824"/>
      <c r="F86" s="824"/>
      <c r="G86" s="824"/>
      <c r="H86" s="824"/>
      <c r="I86" s="824"/>
      <c r="J86" s="824"/>
      <c r="K86" s="824"/>
      <c r="L86" s="824"/>
      <c r="M86" s="825"/>
      <c r="N86" s="52">
        <f>L83+L84+L85</f>
        <v>15836.743485928386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68625.888439023009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218575.46753924238</v>
      </c>
      <c r="L37" s="270"/>
      <c r="M37" s="271">
        <v>45</v>
      </c>
      <c r="N37" s="272">
        <f>K37/M37</f>
        <v>4857.2326119831641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9233.1338783275369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31081.193890871713</v>
      </c>
      <c r="N48" s="272">
        <f>K48*M48</f>
        <v>40405.552058133231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41.372051403663789</v>
      </c>
      <c r="N49" s="272">
        <f>K49*M49</f>
        <v>992.92923368793095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41398.481291821161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52192.303258311091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10438.460651662219</v>
      </c>
      <c r="M83" s="859"/>
      <c r="N83" s="51"/>
    </row>
    <row r="84" spans="1:14">
      <c r="B84" s="89" t="s">
        <v>973</v>
      </c>
      <c r="C84" s="90"/>
      <c r="D84" s="90"/>
      <c r="E84" s="90"/>
      <c r="F84" s="90"/>
      <c r="G84" s="90"/>
      <c r="H84" s="90"/>
      <c r="I84" s="87"/>
      <c r="J84" s="88"/>
      <c r="K84" s="304">
        <v>0.05</v>
      </c>
      <c r="L84" s="858">
        <f>N78*K84</f>
        <v>2609.6151629155547</v>
      </c>
      <c r="M84" s="859"/>
      <c r="N84" s="51"/>
    </row>
    <row r="85" spans="1:14" ht="15.75" thickBot="1">
      <c r="B85" s="91" t="s">
        <v>974</v>
      </c>
      <c r="C85" s="92"/>
      <c r="D85" s="92"/>
      <c r="E85" s="92"/>
      <c r="F85" s="92"/>
      <c r="G85" s="92"/>
      <c r="H85" s="92"/>
      <c r="I85" s="93"/>
      <c r="J85" s="94"/>
      <c r="K85" s="305">
        <v>0.05</v>
      </c>
      <c r="L85" s="860">
        <f>N78*K85</f>
        <v>2609.6151629155547</v>
      </c>
      <c r="M85" s="861"/>
      <c r="N85" s="51"/>
    </row>
    <row r="86" spans="1:14" ht="15.75" thickBot="1">
      <c r="B86" s="823" t="s">
        <v>953</v>
      </c>
      <c r="C86" s="824"/>
      <c r="D86" s="824"/>
      <c r="E86" s="824"/>
      <c r="F86" s="824"/>
      <c r="G86" s="824"/>
      <c r="H86" s="824"/>
      <c r="I86" s="824"/>
      <c r="J86" s="824"/>
      <c r="K86" s="824"/>
      <c r="L86" s="824"/>
      <c r="M86" s="825"/>
      <c r="N86" s="52">
        <f>L83+L84+L85</f>
        <v>15657.690977493326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67849.994235804421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7761.881238505317</v>
      </c>
      <c r="L36" s="270"/>
      <c r="M36" s="271">
        <v>2.5</v>
      </c>
      <c r="N36" s="272">
        <f>K36/M36</f>
        <v>3104.7524954021269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403"/>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3912.7781044381468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31685.784176921792</v>
      </c>
      <c r="N48" s="272">
        <f>K48*M48</f>
        <v>41191.519429998334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41.372051403663789</v>
      </c>
      <c r="N49" s="272">
        <f>K49*M49</f>
        <v>992.92923368793095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42184.448663686264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63221.34858252274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12644.269716504548</v>
      </c>
      <c r="M83" s="859"/>
      <c r="N83" s="51"/>
    </row>
    <row r="84" spans="1:14">
      <c r="B84" s="89" t="s">
        <v>973</v>
      </c>
      <c r="C84" s="90"/>
      <c r="D84" s="90"/>
      <c r="E84" s="90"/>
      <c r="F84" s="90"/>
      <c r="G84" s="90"/>
      <c r="H84" s="90"/>
      <c r="I84" s="87"/>
      <c r="J84" s="88"/>
      <c r="K84" s="304">
        <v>0.05</v>
      </c>
      <c r="L84" s="858">
        <f>N78*K84</f>
        <v>3161.0674291261371</v>
      </c>
      <c r="M84" s="859"/>
      <c r="N84" s="51"/>
    </row>
    <row r="85" spans="1:14" ht="15.75" thickBot="1">
      <c r="B85" s="91" t="s">
        <v>974</v>
      </c>
      <c r="C85" s="92"/>
      <c r="D85" s="92"/>
      <c r="E85" s="92"/>
      <c r="F85" s="92"/>
      <c r="G85" s="92"/>
      <c r="H85" s="92"/>
      <c r="I85" s="93"/>
      <c r="J85" s="94"/>
      <c r="K85" s="305">
        <v>0.05</v>
      </c>
      <c r="L85" s="860">
        <f>N78*K85</f>
        <v>3161.0674291261371</v>
      </c>
      <c r="M85" s="861"/>
      <c r="N85" s="51"/>
    </row>
    <row r="86" spans="1:14" ht="15.75" thickBot="1">
      <c r="B86" s="823" t="s">
        <v>953</v>
      </c>
      <c r="C86" s="824"/>
      <c r="D86" s="824"/>
      <c r="E86" s="824"/>
      <c r="F86" s="824"/>
      <c r="G86" s="824"/>
      <c r="H86" s="824"/>
      <c r="I86" s="824"/>
      <c r="J86" s="824"/>
      <c r="K86" s="824"/>
      <c r="L86" s="824"/>
      <c r="M86" s="825"/>
      <c r="N86" s="52">
        <f>L83+L84+L85</f>
        <v>18966.404574756823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82187.753157279571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7761.881238505317</v>
      </c>
      <c r="L36" s="270"/>
      <c r="M36" s="271">
        <v>2.5</v>
      </c>
      <c r="N36" s="272">
        <f>K36/M36</f>
        <v>3104.7524954021269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3912.7781044381468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31540.302886859045</v>
      </c>
      <c r="N48" s="272">
        <f>K48*M48</f>
        <v>41002.39375291676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41.372051403663789</v>
      </c>
      <c r="N49" s="272">
        <f>K49*M49</f>
        <v>992.92923368793095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41995.32298660469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63032.222905441165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12606.444581088233</v>
      </c>
      <c r="M83" s="859"/>
      <c r="N83" s="51"/>
    </row>
    <row r="84" spans="1:14">
      <c r="B84" s="89" t="s">
        <v>973</v>
      </c>
      <c r="C84" s="90"/>
      <c r="D84" s="90"/>
      <c r="E84" s="90"/>
      <c r="F84" s="90"/>
      <c r="G84" s="90"/>
      <c r="H84" s="90"/>
      <c r="I84" s="87"/>
      <c r="J84" s="88"/>
      <c r="K84" s="304">
        <v>0.05</v>
      </c>
      <c r="L84" s="858">
        <f>N78*K84</f>
        <v>3151.6111452720584</v>
      </c>
      <c r="M84" s="859"/>
      <c r="N84" s="51"/>
    </row>
    <row r="85" spans="1:14" ht="15.75" thickBot="1">
      <c r="B85" s="91" t="s">
        <v>974</v>
      </c>
      <c r="C85" s="92"/>
      <c r="D85" s="92"/>
      <c r="E85" s="92"/>
      <c r="F85" s="92"/>
      <c r="G85" s="92"/>
      <c r="H85" s="92"/>
      <c r="I85" s="93"/>
      <c r="J85" s="94"/>
      <c r="K85" s="305">
        <v>0.05</v>
      </c>
      <c r="L85" s="860">
        <f>N78*K85</f>
        <v>3151.6111452720584</v>
      </c>
      <c r="M85" s="861"/>
      <c r="N85" s="51"/>
    </row>
    <row r="86" spans="1:14" ht="15.75" thickBot="1">
      <c r="B86" s="823" t="s">
        <v>953</v>
      </c>
      <c r="C86" s="824"/>
      <c r="D86" s="824"/>
      <c r="E86" s="824"/>
      <c r="F86" s="824"/>
      <c r="G86" s="824"/>
      <c r="H86" s="824"/>
      <c r="I86" s="824"/>
      <c r="J86" s="824"/>
      <c r="K86" s="824"/>
      <c r="L86" s="824"/>
      <c r="M86" s="825"/>
      <c r="N86" s="52">
        <f>L83+L84+L85</f>
        <v>18909.666871632351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81941.88977707352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7761.881238505317</v>
      </c>
      <c r="L36" s="270"/>
      <c r="M36" s="271">
        <v>2.5</v>
      </c>
      <c r="N36" s="272">
        <f>K36/M36</f>
        <v>3104.7524954021269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3912.7781044381468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31081.193890871713</v>
      </c>
      <c r="N48" s="272">
        <f>K48*M48</f>
        <v>40405.552058133231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41.372051403663789</v>
      </c>
      <c r="N49" s="272">
        <f>K49*M49</f>
        <v>992.92923368793095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41398.481291821161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62435.381210657637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12487.076242131528</v>
      </c>
      <c r="M83" s="859"/>
      <c r="N83" s="51"/>
    </row>
    <row r="84" spans="1:14">
      <c r="B84" s="89" t="s">
        <v>973</v>
      </c>
      <c r="C84" s="90"/>
      <c r="D84" s="90"/>
      <c r="E84" s="90"/>
      <c r="F84" s="90"/>
      <c r="G84" s="90"/>
      <c r="H84" s="90"/>
      <c r="I84" s="87"/>
      <c r="J84" s="88"/>
      <c r="K84" s="304">
        <v>0.05</v>
      </c>
      <c r="L84" s="858">
        <f>N78*K84</f>
        <v>3121.7690605328821</v>
      </c>
      <c r="M84" s="859"/>
      <c r="N84" s="51"/>
    </row>
    <row r="85" spans="1:14" ht="15.75" thickBot="1">
      <c r="B85" s="91" t="s">
        <v>974</v>
      </c>
      <c r="C85" s="92"/>
      <c r="D85" s="92"/>
      <c r="E85" s="92"/>
      <c r="F85" s="92"/>
      <c r="G85" s="92"/>
      <c r="H85" s="92"/>
      <c r="I85" s="93"/>
      <c r="J85" s="94"/>
      <c r="K85" s="305">
        <v>0.05</v>
      </c>
      <c r="L85" s="860">
        <f>N78*K85</f>
        <v>3121.7690605328821</v>
      </c>
      <c r="M85" s="861"/>
      <c r="N85" s="51"/>
    </row>
    <row r="86" spans="1:14" ht="15.75" thickBot="1">
      <c r="B86" s="823" t="s">
        <v>953</v>
      </c>
      <c r="C86" s="824"/>
      <c r="D86" s="824"/>
      <c r="E86" s="824"/>
      <c r="F86" s="824"/>
      <c r="G86" s="824"/>
      <c r="H86" s="824"/>
      <c r="I86" s="824"/>
      <c r="J86" s="824"/>
      <c r="K86" s="824"/>
      <c r="L86" s="824"/>
      <c r="M86" s="825"/>
      <c r="N86" s="52">
        <f>L83+L84+L85</f>
        <v>18730.614363197292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81165.995573854932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218575.46753924238</v>
      </c>
      <c r="L37" s="270"/>
      <c r="M37" s="271">
        <v>45</v>
      </c>
      <c r="N37" s="272">
        <f>K37/M37</f>
        <v>4857.2326119831641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9233.1338783275369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40938.288424796243</v>
      </c>
      <c r="N48" s="272">
        <f>K48*M48</f>
        <v>53219.774952235115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41.372051403663789</v>
      </c>
      <c r="N49" s="272">
        <f>K49*M49</f>
        <v>992.92923368793095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54212.704185923045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65006.526152412975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13001.305230482596</v>
      </c>
      <c r="M83" s="859"/>
      <c r="N83" s="51"/>
    </row>
    <row r="84" spans="1:14">
      <c r="B84" s="89" t="s">
        <v>973</v>
      </c>
      <c r="C84" s="90"/>
      <c r="D84" s="90"/>
      <c r="E84" s="90"/>
      <c r="F84" s="90"/>
      <c r="G84" s="90"/>
      <c r="H84" s="90"/>
      <c r="I84" s="87"/>
      <c r="J84" s="88"/>
      <c r="K84" s="304">
        <v>0.05</v>
      </c>
      <c r="L84" s="858">
        <f>N78*K84</f>
        <v>3250.326307620649</v>
      </c>
      <c r="M84" s="859"/>
      <c r="N84" s="51"/>
    </row>
    <row r="85" spans="1:14" ht="15.75" thickBot="1">
      <c r="B85" s="91" t="s">
        <v>974</v>
      </c>
      <c r="C85" s="92"/>
      <c r="D85" s="92"/>
      <c r="E85" s="92"/>
      <c r="F85" s="92"/>
      <c r="G85" s="92"/>
      <c r="H85" s="92"/>
      <c r="I85" s="93"/>
      <c r="J85" s="94"/>
      <c r="K85" s="305">
        <v>0.05</v>
      </c>
      <c r="L85" s="860">
        <f>N78*K85</f>
        <v>3250.326307620649</v>
      </c>
      <c r="M85" s="861"/>
      <c r="N85" s="51"/>
    </row>
    <row r="86" spans="1:14" ht="15.75" thickBot="1">
      <c r="B86" s="823" t="s">
        <v>953</v>
      </c>
      <c r="C86" s="824"/>
      <c r="D86" s="824"/>
      <c r="E86" s="824"/>
      <c r="F86" s="824"/>
      <c r="G86" s="824"/>
      <c r="H86" s="824"/>
      <c r="I86" s="824"/>
      <c r="J86" s="824"/>
      <c r="K86" s="824"/>
      <c r="L86" s="824"/>
      <c r="M86" s="825"/>
      <c r="N86" s="52">
        <f>L83+L84+L85</f>
        <v>19501.957845723893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84508.483998136871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218575.46753924238</v>
      </c>
      <c r="L37" s="270"/>
      <c r="M37" s="271">
        <v>45</v>
      </c>
      <c r="N37" s="272">
        <f>K37/M37</f>
        <v>4857.2326119831641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9233.1338783275369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38333.438024820498</v>
      </c>
      <c r="N48" s="272">
        <f>K48*M48</f>
        <v>49833.469432266647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41.372051403663789</v>
      </c>
      <c r="N49" s="272">
        <f>K49*M49</f>
        <v>992.92923368793095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50826.398665954577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61620.220632444507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12324.044126488901</v>
      </c>
      <c r="M83" s="859"/>
      <c r="N83" s="51"/>
    </row>
    <row r="84" spans="1:14">
      <c r="B84" s="89" t="s">
        <v>973</v>
      </c>
      <c r="C84" s="90"/>
      <c r="D84" s="90"/>
      <c r="E84" s="90"/>
      <c r="F84" s="90"/>
      <c r="G84" s="90"/>
      <c r="H84" s="90"/>
      <c r="I84" s="87"/>
      <c r="J84" s="88"/>
      <c r="K84" s="304">
        <v>0.05</v>
      </c>
      <c r="L84" s="858">
        <f>N78*K84</f>
        <v>3081.0110316222253</v>
      </c>
      <c r="M84" s="859"/>
      <c r="N84" s="51"/>
    </row>
    <row r="85" spans="1:14" ht="15.75" thickBot="1">
      <c r="B85" s="91" t="s">
        <v>974</v>
      </c>
      <c r="C85" s="92"/>
      <c r="D85" s="92"/>
      <c r="E85" s="92"/>
      <c r="F85" s="92"/>
      <c r="G85" s="92"/>
      <c r="H85" s="92"/>
      <c r="I85" s="93"/>
      <c r="J85" s="94"/>
      <c r="K85" s="305">
        <v>0.05</v>
      </c>
      <c r="L85" s="860">
        <f>N78*K85</f>
        <v>3081.0110316222253</v>
      </c>
      <c r="M85" s="861"/>
      <c r="N85" s="51"/>
    </row>
    <row r="86" spans="1:14" ht="15.75" thickBot="1">
      <c r="B86" s="823" t="s">
        <v>953</v>
      </c>
      <c r="C86" s="824"/>
      <c r="D86" s="824"/>
      <c r="E86" s="824"/>
      <c r="F86" s="824"/>
      <c r="G86" s="824"/>
      <c r="H86" s="824"/>
      <c r="I86" s="824"/>
      <c r="J86" s="824"/>
      <c r="K86" s="824"/>
      <c r="L86" s="824"/>
      <c r="M86" s="825"/>
      <c r="N86" s="52">
        <f>L83+L84+L85</f>
        <v>18486.066189733352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80106.286822177863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218575.46753924238</v>
      </c>
      <c r="L37" s="270"/>
      <c r="M37" s="271">
        <v>45</v>
      </c>
      <c r="N37" s="272">
        <f>K37/M37</f>
        <v>4857.2326119831641</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9233.1338783275369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37288.861513495031</v>
      </c>
      <c r="N48" s="272">
        <f>K48*M48</f>
        <v>48475.519967543543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41.372051403663789</v>
      </c>
      <c r="N49" s="272">
        <f>K49*M49</f>
        <v>992.92923368793095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49468.449201231473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60262.271167721403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12052.454233544282</v>
      </c>
      <c r="M83" s="859"/>
      <c r="N83" s="51"/>
    </row>
    <row r="84" spans="1:14">
      <c r="B84" s="89" t="s">
        <v>973</v>
      </c>
      <c r="C84" s="90"/>
      <c r="D84" s="90"/>
      <c r="E84" s="90"/>
      <c r="F84" s="90"/>
      <c r="G84" s="90"/>
      <c r="H84" s="90"/>
      <c r="I84" s="87"/>
      <c r="J84" s="88"/>
      <c r="K84" s="304">
        <v>0.05</v>
      </c>
      <c r="L84" s="858">
        <f>N78*K84</f>
        <v>3013.1135583860705</v>
      </c>
      <c r="M84" s="859"/>
      <c r="N84" s="51"/>
    </row>
    <row r="85" spans="1:14" ht="15.75" thickBot="1">
      <c r="B85" s="91" t="s">
        <v>974</v>
      </c>
      <c r="C85" s="92"/>
      <c r="D85" s="92"/>
      <c r="E85" s="92"/>
      <c r="F85" s="92"/>
      <c r="G85" s="92"/>
      <c r="H85" s="92"/>
      <c r="I85" s="93"/>
      <c r="J85" s="94"/>
      <c r="K85" s="305">
        <v>0.05</v>
      </c>
      <c r="L85" s="860">
        <f>N78*K85</f>
        <v>3013.1135583860705</v>
      </c>
      <c r="M85" s="861"/>
      <c r="N85" s="51"/>
    </row>
    <row r="86" spans="1:14" ht="15.75" thickBot="1">
      <c r="B86" s="823" t="s">
        <v>953</v>
      </c>
      <c r="C86" s="824"/>
      <c r="D86" s="824"/>
      <c r="E86" s="824"/>
      <c r="F86" s="824"/>
      <c r="G86" s="824"/>
      <c r="H86" s="824"/>
      <c r="I86" s="824"/>
      <c r="J86" s="824"/>
      <c r="K86" s="824"/>
      <c r="L86" s="824"/>
      <c r="M86" s="825"/>
      <c r="N86" s="52">
        <f>L83+L84+L85</f>
        <v>18078.681350316423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78340.952518037826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7761.881238505317</v>
      </c>
      <c r="L36" s="270"/>
      <c r="M36" s="271">
        <v>2.5</v>
      </c>
      <c r="N36" s="272">
        <f>K36/M36</f>
        <v>3104.7524954021269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3912.7781044381468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40938.288424796243</v>
      </c>
      <c r="N48" s="272">
        <f>K48*M48</f>
        <v>53219.774952235115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41.372051403663789</v>
      </c>
      <c r="N49" s="272">
        <f>K49*M49</f>
        <v>992.92923368793095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54212.704185923045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75249.604104759521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15049.920820951906</v>
      </c>
      <c r="M83" s="859"/>
      <c r="N83" s="51"/>
    </row>
    <row r="84" spans="1:14">
      <c r="B84" s="89" t="s">
        <v>973</v>
      </c>
      <c r="C84" s="90"/>
      <c r="D84" s="90"/>
      <c r="E84" s="90"/>
      <c r="F84" s="90"/>
      <c r="G84" s="90"/>
      <c r="H84" s="90"/>
      <c r="I84" s="87"/>
      <c r="J84" s="88"/>
      <c r="K84" s="304">
        <v>0.05</v>
      </c>
      <c r="L84" s="858">
        <f>N78*K84</f>
        <v>3762.4802052379764</v>
      </c>
      <c r="M84" s="859"/>
      <c r="N84" s="51"/>
    </row>
    <row r="85" spans="1:14" ht="15.75" thickBot="1">
      <c r="B85" s="91" t="s">
        <v>974</v>
      </c>
      <c r="C85" s="92"/>
      <c r="D85" s="92"/>
      <c r="E85" s="92"/>
      <c r="F85" s="92"/>
      <c r="G85" s="92"/>
      <c r="H85" s="92"/>
      <c r="I85" s="93"/>
      <c r="J85" s="94"/>
      <c r="K85" s="305">
        <v>0.05</v>
      </c>
      <c r="L85" s="860">
        <f>N78*K85</f>
        <v>3762.4802052379764</v>
      </c>
      <c r="M85" s="861"/>
      <c r="N85" s="51"/>
    </row>
    <row r="86" spans="1:14" ht="15.75" thickBot="1">
      <c r="B86" s="823" t="s">
        <v>953</v>
      </c>
      <c r="C86" s="824"/>
      <c r="D86" s="824"/>
      <c r="E86" s="824"/>
      <c r="F86" s="824"/>
      <c r="G86" s="824"/>
      <c r="H86" s="824"/>
      <c r="I86" s="824"/>
      <c r="J86" s="824"/>
      <c r="K86" s="824"/>
      <c r="L86" s="824"/>
      <c r="M86" s="825"/>
      <c r="N86" s="52">
        <f>L83+L84+L85</f>
        <v>22574.881231427855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97824.485336187383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7761.881238505317</v>
      </c>
      <c r="L36" s="270"/>
      <c r="M36" s="271">
        <v>2.5</v>
      </c>
      <c r="N36" s="272">
        <f>K36/M36</f>
        <v>3104.7524954021269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3912.7781044381468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38333.438024820498</v>
      </c>
      <c r="N48" s="272">
        <f>K48*M48</f>
        <v>49833.469432266647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41.372051403663789</v>
      </c>
      <c r="N49" s="272">
        <f>K49*M49</f>
        <v>992.92923368793095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50826.398665954577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71863.29858479106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14372.659716958213</v>
      </c>
      <c r="M83" s="859"/>
      <c r="N83" s="51"/>
    </row>
    <row r="84" spans="1:14">
      <c r="B84" s="89" t="s">
        <v>973</v>
      </c>
      <c r="C84" s="90"/>
      <c r="D84" s="90"/>
      <c r="E84" s="90"/>
      <c r="F84" s="90"/>
      <c r="G84" s="90"/>
      <c r="H84" s="90"/>
      <c r="I84" s="87"/>
      <c r="J84" s="88"/>
      <c r="K84" s="304">
        <v>0.05</v>
      </c>
      <c r="L84" s="858">
        <f>N78*K84</f>
        <v>3593.1649292395532</v>
      </c>
      <c r="M84" s="859"/>
      <c r="N84" s="51"/>
    </row>
    <row r="85" spans="1:14" ht="15.75" thickBot="1">
      <c r="B85" s="91" t="s">
        <v>974</v>
      </c>
      <c r="C85" s="92"/>
      <c r="D85" s="92"/>
      <c r="E85" s="92"/>
      <c r="F85" s="92"/>
      <c r="G85" s="92"/>
      <c r="H85" s="92"/>
      <c r="I85" s="93"/>
      <c r="J85" s="94"/>
      <c r="K85" s="305">
        <v>0.05</v>
      </c>
      <c r="L85" s="860">
        <f>N78*K85</f>
        <v>3593.1649292395532</v>
      </c>
      <c r="M85" s="861"/>
      <c r="N85" s="51"/>
    </row>
    <row r="86" spans="1:14" ht="15.75" thickBot="1">
      <c r="B86" s="823" t="s">
        <v>953</v>
      </c>
      <c r="C86" s="824"/>
      <c r="D86" s="824"/>
      <c r="E86" s="824"/>
      <c r="F86" s="824"/>
      <c r="G86" s="824"/>
      <c r="H86" s="824"/>
      <c r="I86" s="824"/>
      <c r="J86" s="824"/>
      <c r="K86" s="824"/>
      <c r="L86" s="824"/>
      <c r="M86" s="825"/>
      <c r="N86" s="52">
        <f>L83+L84+L85</f>
        <v>21558.989575437317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93422.288160228374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7761.881238505317</v>
      </c>
      <c r="L36" s="270"/>
      <c r="M36" s="271">
        <v>2.5</v>
      </c>
      <c r="N36" s="272">
        <f>K36/M36</f>
        <v>3104.7524954021269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3912.7781044381468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37288.861513495031</v>
      </c>
      <c r="N48" s="272">
        <f>K48*M48</f>
        <v>48475.519967543543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41.372051403663789</v>
      </c>
      <c r="N49" s="272">
        <f>K49*M49</f>
        <v>992.92923368793095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49468.449201231473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70505.349120067956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14101.069824013592</v>
      </c>
      <c r="M83" s="859"/>
      <c r="N83" s="51"/>
    </row>
    <row r="84" spans="1:14">
      <c r="B84" s="89" t="s">
        <v>973</v>
      </c>
      <c r="C84" s="90"/>
      <c r="D84" s="90"/>
      <c r="E84" s="90"/>
      <c r="F84" s="90"/>
      <c r="G84" s="90"/>
      <c r="H84" s="90"/>
      <c r="I84" s="87"/>
      <c r="J84" s="88"/>
      <c r="K84" s="304">
        <v>0.05</v>
      </c>
      <c r="L84" s="858">
        <f>N78*K84</f>
        <v>3525.2674560033979</v>
      </c>
      <c r="M84" s="859"/>
      <c r="N84" s="51"/>
    </row>
    <row r="85" spans="1:14" ht="15.75" thickBot="1">
      <c r="B85" s="91" t="s">
        <v>974</v>
      </c>
      <c r="C85" s="92"/>
      <c r="D85" s="92"/>
      <c r="E85" s="92"/>
      <c r="F85" s="92"/>
      <c r="G85" s="92"/>
      <c r="H85" s="92"/>
      <c r="I85" s="93"/>
      <c r="J85" s="94"/>
      <c r="K85" s="305">
        <v>0.05</v>
      </c>
      <c r="L85" s="860">
        <f>N78*K85</f>
        <v>3525.2674560033979</v>
      </c>
      <c r="M85" s="861"/>
      <c r="N85" s="51"/>
    </row>
    <row r="86" spans="1:14" ht="15.75" thickBot="1">
      <c r="B86" s="823" t="s">
        <v>953</v>
      </c>
      <c r="C86" s="824"/>
      <c r="D86" s="824"/>
      <c r="E86" s="824"/>
      <c r="F86" s="824"/>
      <c r="G86" s="824"/>
      <c r="H86" s="824"/>
      <c r="I86" s="824"/>
      <c r="J86" s="824"/>
      <c r="K86" s="824"/>
      <c r="L86" s="824"/>
      <c r="M86" s="825"/>
      <c r="N86" s="52">
        <f>L83+L84+L85</f>
        <v>21151.604736020388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91656.953856088337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30</v>
      </c>
      <c r="N36" s="272">
        <f>K36/M36</f>
        <v>3741.3818767978428</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30</v>
      </c>
      <c r="N37" s="272">
        <f>K37/M37</f>
        <v>5907.4450686281743</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30</v>
      </c>
      <c r="N38" s="272">
        <f>K38/M38</f>
        <v>4167.3744020757713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8.9561768172669982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13825.157524319055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40938.288424796243</v>
      </c>
      <c r="N48" s="272">
        <f>K48*M48</f>
        <v>51172.860530995305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51172.860530995305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741.23817975225336</v>
      </c>
      <c r="M59" s="911"/>
      <c r="N59" s="287">
        <f>K59*L59</f>
        <v>926.54772469031673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926.54772469031673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66820.183461731373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13364.036692346275</v>
      </c>
      <c r="M83" s="859"/>
      <c r="N83" s="51"/>
    </row>
    <row r="84" spans="1:14">
      <c r="B84" s="89" t="s">
        <v>973</v>
      </c>
      <c r="C84" s="90"/>
      <c r="D84" s="90"/>
      <c r="E84" s="90"/>
      <c r="F84" s="90"/>
      <c r="G84" s="90"/>
      <c r="H84" s="90"/>
      <c r="I84" s="87"/>
      <c r="J84" s="88"/>
      <c r="K84" s="304">
        <v>0.05</v>
      </c>
      <c r="L84" s="858">
        <f>N78*K84</f>
        <v>3341.0091730865688</v>
      </c>
      <c r="M84" s="859"/>
      <c r="N84" s="51"/>
    </row>
    <row r="85" spans="1:14" ht="15.75" thickBot="1">
      <c r="B85" s="91" t="s">
        <v>974</v>
      </c>
      <c r="C85" s="92"/>
      <c r="D85" s="92"/>
      <c r="E85" s="92"/>
      <c r="F85" s="92"/>
      <c r="G85" s="92"/>
      <c r="H85" s="92"/>
      <c r="I85" s="93"/>
      <c r="J85" s="94"/>
      <c r="K85" s="305">
        <v>0.05</v>
      </c>
      <c r="L85" s="860">
        <f>N78*K85</f>
        <v>3341.0091730865688</v>
      </c>
      <c r="M85" s="861"/>
      <c r="N85" s="51"/>
    </row>
    <row r="86" spans="1:14" ht="15.75" thickBot="1">
      <c r="B86" s="823" t="s">
        <v>953</v>
      </c>
      <c r="C86" s="824"/>
      <c r="D86" s="824"/>
      <c r="E86" s="824"/>
      <c r="F86" s="824"/>
      <c r="G86" s="824"/>
      <c r="H86" s="824"/>
      <c r="I86" s="824"/>
      <c r="J86" s="824"/>
      <c r="K86" s="824"/>
      <c r="L86" s="824"/>
      <c r="M86" s="825"/>
      <c r="N86" s="52">
        <f>L83+L84+L85</f>
        <v>20046.055038519411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86866.23850025078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30</v>
      </c>
      <c r="N36" s="272">
        <f>K36/M36</f>
        <v>3741.3818767978428</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30</v>
      </c>
      <c r="N37" s="272">
        <f>K37/M37</f>
        <v>5907.4450686281743</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30</v>
      </c>
      <c r="N38" s="272">
        <f>K38/M38</f>
        <v>4167.3744020757713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8.9561768172669982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13825.157524319055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37288.861513495031</v>
      </c>
      <c r="N48" s="272">
        <f>K48*M48</f>
        <v>46611.07689186879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46611.07689186879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741.23817975225336</v>
      </c>
      <c r="M59" s="911"/>
      <c r="N59" s="287">
        <f>K59*L59</f>
        <v>926.54772469031673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926.54772469031673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62258.399822604857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12451.679964520972</v>
      </c>
      <c r="M83" s="859"/>
      <c r="N83" s="51"/>
    </row>
    <row r="84" spans="1:14">
      <c r="B84" s="89" t="s">
        <v>973</v>
      </c>
      <c r="C84" s="90"/>
      <c r="D84" s="90"/>
      <c r="E84" s="90"/>
      <c r="F84" s="90"/>
      <c r="G84" s="90"/>
      <c r="H84" s="90"/>
      <c r="I84" s="87"/>
      <c r="J84" s="88"/>
      <c r="K84" s="304">
        <v>0.05</v>
      </c>
      <c r="L84" s="858">
        <f>N78*K84</f>
        <v>3112.919991130243</v>
      </c>
      <c r="M84" s="859"/>
      <c r="N84" s="51"/>
    </row>
    <row r="85" spans="1:14" ht="15.75" thickBot="1">
      <c r="B85" s="91" t="s">
        <v>974</v>
      </c>
      <c r="C85" s="92"/>
      <c r="D85" s="92"/>
      <c r="E85" s="92"/>
      <c r="F85" s="92"/>
      <c r="G85" s="92"/>
      <c r="H85" s="92"/>
      <c r="I85" s="93"/>
      <c r="J85" s="94"/>
      <c r="K85" s="305">
        <v>0.05</v>
      </c>
      <c r="L85" s="860">
        <f>N78*K85</f>
        <v>3112.919991130243</v>
      </c>
      <c r="M85" s="861"/>
      <c r="N85" s="51"/>
    </row>
    <row r="86" spans="1:14" ht="15.75" thickBot="1">
      <c r="B86" s="823" t="s">
        <v>953</v>
      </c>
      <c r="C86" s="824"/>
      <c r="D86" s="824"/>
      <c r="E86" s="824"/>
      <c r="F86" s="824"/>
      <c r="G86" s="824"/>
      <c r="H86" s="824"/>
      <c r="I86" s="824"/>
      <c r="J86" s="824"/>
      <c r="K86" s="824"/>
      <c r="L86" s="824"/>
      <c r="M86" s="825"/>
      <c r="N86" s="52">
        <f>L83+L84+L85</f>
        <v>18677.519946781456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80935.91976938631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30</v>
      </c>
      <c r="N36" s="272">
        <f>K36/M36</f>
        <v>3741.3818767978428</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30</v>
      </c>
      <c r="N37" s="272">
        <f>K37/M37</f>
        <v>5907.4450686281743</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30</v>
      </c>
      <c r="N38" s="272">
        <f>K38/M38</f>
        <v>4167.3744020757713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8.9561768172669982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13825.157524319055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37288.861513495031</v>
      </c>
      <c r="N48" s="272">
        <f>K48*M48</f>
        <v>46611.07689186879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46611.07689186879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741.23817975225336</v>
      </c>
      <c r="M59" s="911"/>
      <c r="N59" s="287">
        <f>K59*L59</f>
        <v>926.54772469031673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926.54772469031673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62258.399822604857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12451.679964520972</v>
      </c>
      <c r="M83" s="859"/>
      <c r="N83" s="51"/>
    </row>
    <row r="84" spans="1:14">
      <c r="B84" s="89" t="s">
        <v>973</v>
      </c>
      <c r="C84" s="90"/>
      <c r="D84" s="90"/>
      <c r="E84" s="90"/>
      <c r="F84" s="90"/>
      <c r="G84" s="90"/>
      <c r="H84" s="90"/>
      <c r="I84" s="87"/>
      <c r="J84" s="88"/>
      <c r="K84" s="304">
        <v>0.05</v>
      </c>
      <c r="L84" s="858">
        <f>N78*K84</f>
        <v>3112.919991130243</v>
      </c>
      <c r="M84" s="859"/>
      <c r="N84" s="51"/>
    </row>
    <row r="85" spans="1:14" ht="15.75" thickBot="1">
      <c r="B85" s="91" t="s">
        <v>974</v>
      </c>
      <c r="C85" s="92"/>
      <c r="D85" s="92"/>
      <c r="E85" s="92"/>
      <c r="F85" s="92"/>
      <c r="G85" s="92"/>
      <c r="H85" s="92"/>
      <c r="I85" s="93"/>
      <c r="J85" s="94"/>
      <c r="K85" s="305">
        <v>0.05</v>
      </c>
      <c r="L85" s="860">
        <f>N78*K85</f>
        <v>3112.919991130243</v>
      </c>
      <c r="M85" s="861"/>
      <c r="N85" s="51"/>
    </row>
    <row r="86" spans="1:14" ht="15.75" thickBot="1">
      <c r="B86" s="823" t="s">
        <v>953</v>
      </c>
      <c r="C86" s="824"/>
      <c r="D86" s="824"/>
      <c r="E86" s="824"/>
      <c r="F86" s="824"/>
      <c r="G86" s="824"/>
      <c r="H86" s="824"/>
      <c r="I86" s="824"/>
      <c r="J86" s="824"/>
      <c r="K86" s="824"/>
      <c r="L86" s="824"/>
      <c r="M86" s="825"/>
      <c r="N86" s="52">
        <f>L83+L84+L85</f>
        <v>18677.519946781456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80935.91976938631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45</v>
      </c>
      <c r="N37" s="272">
        <f>K37/M37</f>
        <v>3938.2967124187826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8314.1979787631553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40938.288424796243</v>
      </c>
      <c r="N48" s="272">
        <f>K48*M48</f>
        <v>53219.774952235115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560.57934982443999</v>
      </c>
      <c r="N49" s="272">
        <f>K49*M49</f>
        <v>50452.141484199601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103671.91643643472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113546.80250336028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22709.360500672057</v>
      </c>
      <c r="M83" s="859"/>
      <c r="N83" s="51"/>
    </row>
    <row r="84" spans="1:14">
      <c r="B84" s="89" t="s">
        <v>973</v>
      </c>
      <c r="C84" s="90"/>
      <c r="D84" s="90"/>
      <c r="E84" s="90"/>
      <c r="F84" s="90"/>
      <c r="G84" s="90"/>
      <c r="H84" s="90"/>
      <c r="I84" s="87"/>
      <c r="J84" s="88"/>
      <c r="K84" s="304">
        <v>0.05</v>
      </c>
      <c r="L84" s="858">
        <f>N78*K84</f>
        <v>5677.3401251680143</v>
      </c>
      <c r="M84" s="859"/>
      <c r="N84" s="51"/>
    </row>
    <row r="85" spans="1:14" ht="15.75" thickBot="1">
      <c r="B85" s="91" t="s">
        <v>974</v>
      </c>
      <c r="C85" s="92"/>
      <c r="D85" s="92"/>
      <c r="E85" s="92"/>
      <c r="F85" s="92"/>
      <c r="G85" s="92"/>
      <c r="H85" s="92"/>
      <c r="I85" s="93"/>
      <c r="J85" s="94"/>
      <c r="K85" s="305">
        <v>0.05</v>
      </c>
      <c r="L85" s="860">
        <f>N78*K85</f>
        <v>5677.3401251680143</v>
      </c>
      <c r="M85" s="861"/>
      <c r="N85" s="51"/>
    </row>
    <row r="86" spans="1:14" ht="15.75" thickBot="1">
      <c r="B86" s="823" t="s">
        <v>953</v>
      </c>
      <c r="C86" s="824"/>
      <c r="D86" s="824"/>
      <c r="E86" s="824"/>
      <c r="F86" s="824"/>
      <c r="G86" s="824"/>
      <c r="H86" s="824"/>
      <c r="I86" s="824"/>
      <c r="J86" s="824"/>
      <c r="K86" s="824"/>
      <c r="L86" s="824"/>
      <c r="M86" s="825"/>
      <c r="N86" s="52">
        <f>L83+L84+L85</f>
        <v>34064.040751008084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147610.84325436834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45</v>
      </c>
      <c r="N37" s="272">
        <f>K37/M37</f>
        <v>3938.2967124187826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8314.1979787631553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38333.438024820498</v>
      </c>
      <c r="N48" s="272">
        <f>K48*M48</f>
        <v>49833.469432266647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560.57934982443999</v>
      </c>
      <c r="N49" s="272">
        <f>K49*M49</f>
        <v>50452.141484199601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100285.61091646625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110160.4969833918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22032.099396678361</v>
      </c>
      <c r="M83" s="859"/>
      <c r="N83" s="51"/>
    </row>
    <row r="84" spans="1:14">
      <c r="B84" s="89" t="s">
        <v>973</v>
      </c>
      <c r="C84" s="90"/>
      <c r="D84" s="90"/>
      <c r="E84" s="90"/>
      <c r="F84" s="90"/>
      <c r="G84" s="90"/>
      <c r="H84" s="90"/>
      <c r="I84" s="87"/>
      <c r="J84" s="88"/>
      <c r="K84" s="304">
        <v>0.05</v>
      </c>
      <c r="L84" s="858">
        <f>N78*K84</f>
        <v>5508.0248491695902</v>
      </c>
      <c r="M84" s="859"/>
      <c r="N84" s="51"/>
    </row>
    <row r="85" spans="1:14" ht="15.75" thickBot="1">
      <c r="B85" s="91" t="s">
        <v>974</v>
      </c>
      <c r="C85" s="92"/>
      <c r="D85" s="92"/>
      <c r="E85" s="92"/>
      <c r="F85" s="92"/>
      <c r="G85" s="92"/>
      <c r="H85" s="92"/>
      <c r="I85" s="93"/>
      <c r="J85" s="94"/>
      <c r="K85" s="305">
        <v>0.05</v>
      </c>
      <c r="L85" s="860">
        <f>N78*K85</f>
        <v>5508.0248491695902</v>
      </c>
      <c r="M85" s="861"/>
      <c r="N85" s="51"/>
    </row>
    <row r="86" spans="1:14" ht="15.75" thickBot="1">
      <c r="B86" s="823" t="s">
        <v>953</v>
      </c>
      <c r="C86" s="824"/>
      <c r="D86" s="824"/>
      <c r="E86" s="824"/>
      <c r="F86" s="824"/>
      <c r="G86" s="824"/>
      <c r="H86" s="824"/>
      <c r="I86" s="824"/>
      <c r="J86" s="824"/>
      <c r="K86" s="824"/>
      <c r="L86" s="824"/>
      <c r="M86" s="825"/>
      <c r="N86" s="52">
        <f>L83+L84+L85</f>
        <v>33048.149095017543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143208.64607840934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45</v>
      </c>
      <c r="N37" s="272">
        <f>K37/M37</f>
        <v>3938.2967124187826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8314.1979787631553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40938.288424796243</v>
      </c>
      <c r="N48" s="272">
        <f>K48*M48</f>
        <v>53219.774952235115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560.57934982443999</v>
      </c>
      <c r="N49" s="272">
        <f>K49*M49</f>
        <v>50452.141484199601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103671.91643643472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113546.80250336028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22709.360500672057</v>
      </c>
      <c r="M83" s="859"/>
      <c r="N83" s="51"/>
    </row>
    <row r="84" spans="1:14">
      <c r="B84" s="89" t="s">
        <v>973</v>
      </c>
      <c r="C84" s="90"/>
      <c r="D84" s="90"/>
      <c r="E84" s="90"/>
      <c r="F84" s="90"/>
      <c r="G84" s="90"/>
      <c r="H84" s="90"/>
      <c r="I84" s="87"/>
      <c r="J84" s="88"/>
      <c r="K84" s="304">
        <v>0.05</v>
      </c>
      <c r="L84" s="858">
        <f>N78*K84</f>
        <v>5677.3401251680143</v>
      </c>
      <c r="M84" s="859"/>
      <c r="N84" s="51"/>
    </row>
    <row r="85" spans="1:14" ht="15.75" thickBot="1">
      <c r="B85" s="91" t="s">
        <v>974</v>
      </c>
      <c r="C85" s="92"/>
      <c r="D85" s="92"/>
      <c r="E85" s="92"/>
      <c r="F85" s="92"/>
      <c r="G85" s="92"/>
      <c r="H85" s="92"/>
      <c r="I85" s="93"/>
      <c r="J85" s="94"/>
      <c r="K85" s="305">
        <v>0.05</v>
      </c>
      <c r="L85" s="860">
        <f>N78*K85</f>
        <v>5677.3401251680143</v>
      </c>
      <c r="M85" s="861"/>
      <c r="N85" s="51"/>
    </row>
    <row r="86" spans="1:14" ht="15.75" thickBot="1">
      <c r="B86" s="823" t="s">
        <v>953</v>
      </c>
      <c r="C86" s="824"/>
      <c r="D86" s="824"/>
      <c r="E86" s="824"/>
      <c r="F86" s="824"/>
      <c r="G86" s="824"/>
      <c r="H86" s="824"/>
      <c r="I86" s="824"/>
      <c r="J86" s="824"/>
      <c r="K86" s="824"/>
      <c r="L86" s="824"/>
      <c r="M86" s="825"/>
      <c r="N86" s="52">
        <f>L83+L84+L85</f>
        <v>34064.040751008084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147610.84325436834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45</v>
      </c>
      <c r="N37" s="272">
        <f>K37/M37</f>
        <v>3938.2967124187826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8314.1979787631553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38333.438024820498</v>
      </c>
      <c r="N48" s="272">
        <f>K48*M48</f>
        <v>49833.469432266647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560.57934982443999</v>
      </c>
      <c r="N49" s="272">
        <f>K49*M49</f>
        <v>50452.141484199601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100285.61091646625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110160.4969833918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22032.099396678361</v>
      </c>
      <c r="M83" s="859"/>
      <c r="N83" s="51"/>
    </row>
    <row r="84" spans="1:14">
      <c r="B84" s="89" t="s">
        <v>973</v>
      </c>
      <c r="C84" s="90"/>
      <c r="D84" s="90"/>
      <c r="E84" s="90"/>
      <c r="F84" s="90"/>
      <c r="G84" s="90"/>
      <c r="H84" s="90"/>
      <c r="I84" s="87"/>
      <c r="J84" s="88"/>
      <c r="K84" s="304">
        <v>0.05</v>
      </c>
      <c r="L84" s="858">
        <f>N78*K84</f>
        <v>5508.0248491695902</v>
      </c>
      <c r="M84" s="859"/>
      <c r="N84" s="51"/>
    </row>
    <row r="85" spans="1:14" ht="15.75" thickBot="1">
      <c r="B85" s="91" t="s">
        <v>974</v>
      </c>
      <c r="C85" s="92"/>
      <c r="D85" s="92"/>
      <c r="E85" s="92"/>
      <c r="F85" s="92"/>
      <c r="G85" s="92"/>
      <c r="H85" s="92"/>
      <c r="I85" s="93"/>
      <c r="J85" s="94"/>
      <c r="K85" s="305">
        <v>0.05</v>
      </c>
      <c r="L85" s="860">
        <f>N78*K85</f>
        <v>5508.0248491695902</v>
      </c>
      <c r="M85" s="861"/>
      <c r="N85" s="51"/>
    </row>
    <row r="86" spans="1:14" ht="15.75" thickBot="1">
      <c r="B86" s="823" t="s">
        <v>953</v>
      </c>
      <c r="C86" s="824"/>
      <c r="D86" s="824"/>
      <c r="E86" s="824"/>
      <c r="F86" s="824"/>
      <c r="G86" s="824"/>
      <c r="H86" s="824"/>
      <c r="I86" s="824"/>
      <c r="J86" s="824"/>
      <c r="K86" s="824"/>
      <c r="L86" s="824"/>
      <c r="M86" s="825"/>
      <c r="N86" s="52">
        <f>L83+L84+L85</f>
        <v>33048.149095017543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143208.64607840934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45</v>
      </c>
      <c r="N37" s="272">
        <f>K37/M37</f>
        <v>3938.2967124187826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8314.1979787631553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40938.288424796243</v>
      </c>
      <c r="N48" s="272">
        <f>K48*M48</f>
        <v>53219.774952235115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53219.774952235115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63094.661019160667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12618.932203832133</v>
      </c>
      <c r="M83" s="859"/>
      <c r="N83" s="51"/>
    </row>
    <row r="84" spans="1:14">
      <c r="B84" s="89" t="s">
        <v>973</v>
      </c>
      <c r="C84" s="90"/>
      <c r="D84" s="90"/>
      <c r="E84" s="90"/>
      <c r="F84" s="90"/>
      <c r="G84" s="90"/>
      <c r="H84" s="90"/>
      <c r="I84" s="87"/>
      <c r="J84" s="88"/>
      <c r="K84" s="304">
        <v>0.05</v>
      </c>
      <c r="L84" s="858">
        <f>N78*K84</f>
        <v>3154.7330509580333</v>
      </c>
      <c r="M84" s="859"/>
      <c r="N84" s="51"/>
    </row>
    <row r="85" spans="1:14" ht="15.75" thickBot="1">
      <c r="B85" s="91" t="s">
        <v>974</v>
      </c>
      <c r="C85" s="92"/>
      <c r="D85" s="92"/>
      <c r="E85" s="92"/>
      <c r="F85" s="92"/>
      <c r="G85" s="92"/>
      <c r="H85" s="92"/>
      <c r="I85" s="93"/>
      <c r="J85" s="94"/>
      <c r="K85" s="305">
        <v>0.05</v>
      </c>
      <c r="L85" s="860">
        <f>N78*K85</f>
        <v>3154.7330509580333</v>
      </c>
      <c r="M85" s="861"/>
      <c r="N85" s="51"/>
    </row>
    <row r="86" spans="1:14" ht="15.75" thickBot="1">
      <c r="B86" s="823" t="s">
        <v>953</v>
      </c>
      <c r="C86" s="824"/>
      <c r="D86" s="824"/>
      <c r="E86" s="824"/>
      <c r="F86" s="824"/>
      <c r="G86" s="824"/>
      <c r="H86" s="824"/>
      <c r="I86" s="824"/>
      <c r="J86" s="824"/>
      <c r="K86" s="824"/>
      <c r="L86" s="824"/>
      <c r="M86" s="825"/>
      <c r="N86" s="52">
        <f>L83+L84+L85</f>
        <v>18928.3983057482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82023.059324908871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45</v>
      </c>
      <c r="N37" s="272">
        <f>K37/M37</f>
        <v>3938.2967124187826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8314.1979787631553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38333.438024820498</v>
      </c>
      <c r="N48" s="272">
        <f>K48*M48</f>
        <v>49833.469432266647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49833.469432266647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59708.355499192199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11941.671099838441</v>
      </c>
      <c r="M83" s="859"/>
      <c r="N83" s="51"/>
    </row>
    <row r="84" spans="1:14">
      <c r="B84" s="89" t="s">
        <v>973</v>
      </c>
      <c r="C84" s="90"/>
      <c r="D84" s="90"/>
      <c r="E84" s="90"/>
      <c r="F84" s="90"/>
      <c r="G84" s="90"/>
      <c r="H84" s="90"/>
      <c r="I84" s="87"/>
      <c r="J84" s="88"/>
      <c r="K84" s="304">
        <v>0.05</v>
      </c>
      <c r="L84" s="858">
        <f>N78*K84</f>
        <v>2985.4177749596101</v>
      </c>
      <c r="M84" s="859"/>
      <c r="N84" s="51"/>
    </row>
    <row r="85" spans="1:14" ht="15.75" thickBot="1">
      <c r="B85" s="91" t="s">
        <v>974</v>
      </c>
      <c r="C85" s="92"/>
      <c r="D85" s="92"/>
      <c r="E85" s="92"/>
      <c r="F85" s="92"/>
      <c r="G85" s="92"/>
      <c r="H85" s="92"/>
      <c r="I85" s="93"/>
      <c r="J85" s="94"/>
      <c r="K85" s="305">
        <v>0.05</v>
      </c>
      <c r="L85" s="860">
        <f>N78*K85</f>
        <v>2985.4177749596101</v>
      </c>
      <c r="M85" s="861"/>
      <c r="N85" s="51"/>
    </row>
    <row r="86" spans="1:14" ht="15.75" thickBot="1">
      <c r="B86" s="823" t="s">
        <v>953</v>
      </c>
      <c r="C86" s="824"/>
      <c r="D86" s="824"/>
      <c r="E86" s="824"/>
      <c r="F86" s="824"/>
      <c r="G86" s="824"/>
      <c r="H86" s="824"/>
      <c r="I86" s="824"/>
      <c r="J86" s="824"/>
      <c r="K86" s="824"/>
      <c r="L86" s="824"/>
      <c r="M86" s="825"/>
      <c r="N86" s="52">
        <f>L83+L84+L85</f>
        <v>17912.506649757659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77620.862148949862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45</v>
      </c>
      <c r="N37" s="272">
        <f>K37/M37</f>
        <v>3938.2967124187826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8314.1979787631553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40938.288424796243</v>
      </c>
      <c r="N48" s="272">
        <f>K48*M48</f>
        <v>53219.774952235115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53219.774952235115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63094.661019160667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12618.932203832133</v>
      </c>
      <c r="M83" s="859"/>
      <c r="N83" s="51"/>
    </row>
    <row r="84" spans="1:14">
      <c r="B84" s="89" t="s">
        <v>973</v>
      </c>
      <c r="C84" s="90"/>
      <c r="D84" s="90"/>
      <c r="E84" s="90"/>
      <c r="F84" s="90"/>
      <c r="G84" s="90"/>
      <c r="H84" s="90"/>
      <c r="I84" s="87"/>
      <c r="J84" s="88"/>
      <c r="K84" s="304">
        <v>0.05</v>
      </c>
      <c r="L84" s="858">
        <f>N78*K84</f>
        <v>3154.7330509580333</v>
      </c>
      <c r="M84" s="859"/>
      <c r="N84" s="51"/>
    </row>
    <row r="85" spans="1:14" ht="15.75" thickBot="1">
      <c r="B85" s="91" t="s">
        <v>974</v>
      </c>
      <c r="C85" s="92"/>
      <c r="D85" s="92"/>
      <c r="E85" s="92"/>
      <c r="F85" s="92"/>
      <c r="G85" s="92"/>
      <c r="H85" s="92"/>
      <c r="I85" s="93"/>
      <c r="J85" s="94"/>
      <c r="K85" s="305">
        <v>0.05</v>
      </c>
      <c r="L85" s="860">
        <f>N78*K85</f>
        <v>3154.7330509580333</v>
      </c>
      <c r="M85" s="861"/>
      <c r="N85" s="51"/>
    </row>
    <row r="86" spans="1:14" ht="15.75" thickBot="1">
      <c r="B86" s="823" t="s">
        <v>953</v>
      </c>
      <c r="C86" s="824"/>
      <c r="D86" s="824"/>
      <c r="E86" s="824"/>
      <c r="F86" s="824"/>
      <c r="G86" s="824"/>
      <c r="H86" s="824"/>
      <c r="I86" s="824"/>
      <c r="J86" s="824"/>
      <c r="K86" s="824"/>
      <c r="L86" s="824"/>
      <c r="M86" s="825"/>
      <c r="N86" s="52">
        <f>L83+L84+L85</f>
        <v>18928.3983057482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82023.059324908871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45</v>
      </c>
      <c r="N37" s="272">
        <f>K37/M37</f>
        <v>3938.2967124187826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8314.1979787631553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38333.438024820498</v>
      </c>
      <c r="N48" s="272">
        <f>K48*M48</f>
        <v>49833.469432266647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49833.469432266647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59708.355499192199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11941.671099838441</v>
      </c>
      <c r="M83" s="859"/>
      <c r="N83" s="51"/>
    </row>
    <row r="84" spans="1:14">
      <c r="B84" s="89" t="s">
        <v>973</v>
      </c>
      <c r="C84" s="90"/>
      <c r="D84" s="90"/>
      <c r="E84" s="90"/>
      <c r="F84" s="90"/>
      <c r="G84" s="90"/>
      <c r="H84" s="90"/>
      <c r="I84" s="87"/>
      <c r="J84" s="88"/>
      <c r="K84" s="304">
        <v>0.05</v>
      </c>
      <c r="L84" s="858">
        <f>N78*K84</f>
        <v>2985.4177749596101</v>
      </c>
      <c r="M84" s="859"/>
      <c r="N84" s="51"/>
    </row>
    <row r="85" spans="1:14" ht="15.75" thickBot="1">
      <c r="B85" s="91" t="s">
        <v>974</v>
      </c>
      <c r="C85" s="92"/>
      <c r="D85" s="92"/>
      <c r="E85" s="92"/>
      <c r="F85" s="92"/>
      <c r="G85" s="92"/>
      <c r="H85" s="92"/>
      <c r="I85" s="93"/>
      <c r="J85" s="94"/>
      <c r="K85" s="305">
        <v>0.05</v>
      </c>
      <c r="L85" s="860">
        <f>N78*K85</f>
        <v>2985.4177749596101</v>
      </c>
      <c r="M85" s="861"/>
      <c r="N85" s="51"/>
    </row>
    <row r="86" spans="1:14" ht="15.75" thickBot="1">
      <c r="B86" s="823" t="s">
        <v>953</v>
      </c>
      <c r="C86" s="824"/>
      <c r="D86" s="824"/>
      <c r="E86" s="824"/>
      <c r="F86" s="824"/>
      <c r="G86" s="824"/>
      <c r="H86" s="824"/>
      <c r="I86" s="824"/>
      <c r="J86" s="824"/>
      <c r="K86" s="824"/>
      <c r="L86" s="824"/>
      <c r="M86" s="825"/>
      <c r="N86" s="52">
        <f>L83+L84+L85</f>
        <v>17912.506649757659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77620.862148949862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560.57934982443999</v>
      </c>
      <c r="N48" s="272">
        <f>K48*M48</f>
        <v>560.57934982443999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560.57934982443999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560.57934982443999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112.11586996488801</v>
      </c>
      <c r="M83" s="859"/>
      <c r="N83" s="51"/>
    </row>
    <row r="84" spans="1:14">
      <c r="B84" s="89" t="s">
        <v>973</v>
      </c>
      <c r="C84" s="90"/>
      <c r="D84" s="90"/>
      <c r="E84" s="90"/>
      <c r="F84" s="90"/>
      <c r="G84" s="90"/>
      <c r="H84" s="90"/>
      <c r="I84" s="87"/>
      <c r="J84" s="88"/>
      <c r="K84" s="304">
        <v>0.05</v>
      </c>
      <c r="L84" s="858">
        <f>N78*K84</f>
        <v>28.028967491222001</v>
      </c>
      <c r="M84" s="859"/>
      <c r="N84" s="51"/>
    </row>
    <row r="85" spans="1:14" ht="15.75" thickBot="1">
      <c r="B85" s="91" t="s">
        <v>974</v>
      </c>
      <c r="C85" s="92"/>
      <c r="D85" s="92"/>
      <c r="E85" s="92"/>
      <c r="F85" s="92"/>
      <c r="G85" s="92"/>
      <c r="H85" s="92"/>
      <c r="I85" s="93"/>
      <c r="J85" s="94"/>
      <c r="K85" s="305">
        <v>0.05</v>
      </c>
      <c r="L85" s="860">
        <f>N78*K85</f>
        <v>28.028967491222001</v>
      </c>
      <c r="M85" s="861"/>
      <c r="N85" s="51"/>
    </row>
    <row r="86" spans="1:14" ht="15.75" thickBot="1">
      <c r="B86" s="823" t="s">
        <v>953</v>
      </c>
      <c r="C86" s="824"/>
      <c r="D86" s="824"/>
      <c r="E86" s="824"/>
      <c r="F86" s="824"/>
      <c r="G86" s="824"/>
      <c r="H86" s="824"/>
      <c r="I86" s="824"/>
      <c r="J86" s="824"/>
      <c r="K86" s="824"/>
      <c r="L86" s="824"/>
      <c r="M86" s="825"/>
      <c r="N86" s="52">
        <f>L83+L84+L85</f>
        <v>168.173804947332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728.75315477177196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45</v>
      </c>
      <c r="N37" s="272">
        <f>K37/M37</f>
        <v>3938.2967124187826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8314.1979787631553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38333.438024820498</v>
      </c>
      <c r="N48" s="272">
        <f>K48*M48</f>
        <v>49833.469432266647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560.57934982443999</v>
      </c>
      <c r="N49" s="272">
        <f>K49*M49</f>
        <v>50452.141484199601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100285.61091646625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110160.4969833918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22032.099396678361</v>
      </c>
      <c r="M83" s="859"/>
      <c r="N83" s="51"/>
    </row>
    <row r="84" spans="1:14">
      <c r="B84" s="89" t="s">
        <v>973</v>
      </c>
      <c r="C84" s="90"/>
      <c r="D84" s="90"/>
      <c r="E84" s="90"/>
      <c r="F84" s="90"/>
      <c r="G84" s="90"/>
      <c r="H84" s="90"/>
      <c r="I84" s="87"/>
      <c r="J84" s="88"/>
      <c r="K84" s="304">
        <v>0.05</v>
      </c>
      <c r="L84" s="858">
        <f>N78*K84</f>
        <v>5508.0248491695902</v>
      </c>
      <c r="M84" s="859"/>
      <c r="N84" s="51"/>
    </row>
    <row r="85" spans="1:14" ht="15.75" thickBot="1">
      <c r="B85" s="91" t="s">
        <v>974</v>
      </c>
      <c r="C85" s="92"/>
      <c r="D85" s="92"/>
      <c r="E85" s="92"/>
      <c r="F85" s="92"/>
      <c r="G85" s="92"/>
      <c r="H85" s="92"/>
      <c r="I85" s="93"/>
      <c r="J85" s="94"/>
      <c r="K85" s="305">
        <v>0.05</v>
      </c>
      <c r="L85" s="860">
        <f>N78*K85</f>
        <v>5508.0248491695902</v>
      </c>
      <c r="M85" s="861"/>
      <c r="N85" s="51"/>
    </row>
    <row r="86" spans="1:14" ht="15.75" thickBot="1">
      <c r="B86" s="823" t="s">
        <v>953</v>
      </c>
      <c r="C86" s="824"/>
      <c r="D86" s="824"/>
      <c r="E86" s="824"/>
      <c r="F86" s="824"/>
      <c r="G86" s="824"/>
      <c r="H86" s="824"/>
      <c r="I86" s="824"/>
      <c r="J86" s="824"/>
      <c r="K86" s="824"/>
      <c r="L86" s="824"/>
      <c r="M86" s="825"/>
      <c r="N86" s="52">
        <f>L83+L84+L85</f>
        <v>33048.149095017543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143208.64607840934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45</v>
      </c>
      <c r="N37" s="272">
        <f>K37/M37</f>
        <v>3938.2967124187826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8314.1979787631553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38333.438024820498</v>
      </c>
      <c r="N48" s="272">
        <f>K48*M48</f>
        <v>49833.469432266647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560.57934982443999</v>
      </c>
      <c r="N49" s="272">
        <f>K49*M49</f>
        <v>50452.141484199601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100285.61091646625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110160.4969833918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22032.099396678361</v>
      </c>
      <c r="M83" s="859"/>
      <c r="N83" s="51"/>
    </row>
    <row r="84" spans="1:14">
      <c r="B84" s="89" t="s">
        <v>973</v>
      </c>
      <c r="C84" s="90"/>
      <c r="D84" s="90"/>
      <c r="E84" s="90"/>
      <c r="F84" s="90"/>
      <c r="G84" s="90"/>
      <c r="H84" s="90"/>
      <c r="I84" s="87"/>
      <c r="J84" s="88"/>
      <c r="K84" s="304">
        <v>0.05</v>
      </c>
      <c r="L84" s="858">
        <f>N78*K84</f>
        <v>5508.0248491695902</v>
      </c>
      <c r="M84" s="859"/>
      <c r="N84" s="51"/>
    </row>
    <row r="85" spans="1:14" ht="15.75" thickBot="1">
      <c r="B85" s="91" t="s">
        <v>974</v>
      </c>
      <c r="C85" s="92"/>
      <c r="D85" s="92"/>
      <c r="E85" s="92"/>
      <c r="F85" s="92"/>
      <c r="G85" s="92"/>
      <c r="H85" s="92"/>
      <c r="I85" s="93"/>
      <c r="J85" s="94"/>
      <c r="K85" s="305">
        <v>0.05</v>
      </c>
      <c r="L85" s="860">
        <f>N78*K85</f>
        <v>5508.0248491695902</v>
      </c>
      <c r="M85" s="861"/>
      <c r="N85" s="51"/>
    </row>
    <row r="86" spans="1:14" ht="15.75" thickBot="1">
      <c r="B86" s="823" t="s">
        <v>953</v>
      </c>
      <c r="C86" s="824"/>
      <c r="D86" s="824"/>
      <c r="E86" s="824"/>
      <c r="F86" s="824"/>
      <c r="G86" s="824"/>
      <c r="H86" s="824"/>
      <c r="I86" s="824"/>
      <c r="J86" s="824"/>
      <c r="K86" s="824"/>
      <c r="L86" s="824"/>
      <c r="M86" s="825"/>
      <c r="N86" s="52">
        <f>L83+L84+L85</f>
        <v>33048.149095017543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143208.64607840934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45</v>
      </c>
      <c r="N37" s="272">
        <f>K37/M37</f>
        <v>3938.2967124187826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8314.1979787631553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38333.438024820498</v>
      </c>
      <c r="N48" s="272">
        <f>K48*M48</f>
        <v>49833.469432266647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49833.469432266647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59708.355499192199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11941.671099838441</v>
      </c>
      <c r="M83" s="859"/>
      <c r="N83" s="51"/>
    </row>
    <row r="84" spans="1:14">
      <c r="B84" s="89" t="s">
        <v>973</v>
      </c>
      <c r="C84" s="90"/>
      <c r="D84" s="90"/>
      <c r="E84" s="90"/>
      <c r="F84" s="90"/>
      <c r="G84" s="90"/>
      <c r="H84" s="90"/>
      <c r="I84" s="87"/>
      <c r="J84" s="88"/>
      <c r="K84" s="304">
        <v>0.05</v>
      </c>
      <c r="L84" s="858">
        <f>N78*K84</f>
        <v>2985.4177749596101</v>
      </c>
      <c r="M84" s="859"/>
      <c r="N84" s="51"/>
    </row>
    <row r="85" spans="1:14" ht="15.75" thickBot="1">
      <c r="B85" s="91" t="s">
        <v>974</v>
      </c>
      <c r="C85" s="92"/>
      <c r="D85" s="92"/>
      <c r="E85" s="92"/>
      <c r="F85" s="92"/>
      <c r="G85" s="92"/>
      <c r="H85" s="92"/>
      <c r="I85" s="93"/>
      <c r="J85" s="94"/>
      <c r="K85" s="305">
        <v>0.05</v>
      </c>
      <c r="L85" s="860">
        <f>N78*K85</f>
        <v>2985.4177749596101</v>
      </c>
      <c r="M85" s="861"/>
      <c r="N85" s="51"/>
    </row>
    <row r="86" spans="1:14" ht="15.75" thickBot="1">
      <c r="B86" s="823" t="s">
        <v>953</v>
      </c>
      <c r="C86" s="824"/>
      <c r="D86" s="824"/>
      <c r="E86" s="824"/>
      <c r="F86" s="824"/>
      <c r="G86" s="824"/>
      <c r="H86" s="824"/>
      <c r="I86" s="824"/>
      <c r="J86" s="824"/>
      <c r="K86" s="824"/>
      <c r="L86" s="824"/>
      <c r="M86" s="825"/>
      <c r="N86" s="52">
        <f>L83+L84+L85</f>
        <v>17912.506649757659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77620.862148949862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45</v>
      </c>
      <c r="N36" s="272">
        <f>K36/M36</f>
        <v>1591.6808804156815</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177223.35205884522</v>
      </c>
      <c r="L37" s="270"/>
      <c r="M37" s="271">
        <v>45</v>
      </c>
      <c r="N37" s="272">
        <f>K37/M37</f>
        <v>3938.2967124187826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125021.23206227313</v>
      </c>
      <c r="L38" s="270"/>
      <c r="M38" s="271">
        <v>45</v>
      </c>
      <c r="N38" s="272">
        <f>K38/M38</f>
        <v>2778.2496013838472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8314.1979787631553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38333.438024820498</v>
      </c>
      <c r="N48" s="272">
        <f>K48*M48</f>
        <v>49833.469432266647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49833.469432266647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741.23817975225336</v>
      </c>
      <c r="M59" s="911"/>
      <c r="N59" s="287">
        <f>K59*L59</f>
        <v>963.60963367792942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59708.355499192199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11941.671099838441</v>
      </c>
      <c r="M83" s="859"/>
      <c r="N83" s="51"/>
    </row>
    <row r="84" spans="1:14">
      <c r="B84" s="89" t="s">
        <v>973</v>
      </c>
      <c r="C84" s="90"/>
      <c r="D84" s="90"/>
      <c r="E84" s="90"/>
      <c r="F84" s="90"/>
      <c r="G84" s="90"/>
      <c r="H84" s="90"/>
      <c r="I84" s="87"/>
      <c r="J84" s="88"/>
      <c r="K84" s="304">
        <v>0.05</v>
      </c>
      <c r="L84" s="858">
        <f>N78*K84</f>
        <v>2985.4177749596101</v>
      </c>
      <c r="M84" s="859"/>
      <c r="N84" s="51"/>
    </row>
    <row r="85" spans="1:14" ht="15.75" thickBot="1">
      <c r="B85" s="91" t="s">
        <v>974</v>
      </c>
      <c r="C85" s="92"/>
      <c r="D85" s="92"/>
      <c r="E85" s="92"/>
      <c r="F85" s="92"/>
      <c r="G85" s="92"/>
      <c r="H85" s="92"/>
      <c r="I85" s="93"/>
      <c r="J85" s="94"/>
      <c r="K85" s="305">
        <v>0.05</v>
      </c>
      <c r="L85" s="860">
        <f>N78*K85</f>
        <v>2985.4177749596101</v>
      </c>
      <c r="M85" s="861"/>
      <c r="N85" s="51"/>
    </row>
    <row r="86" spans="1:14" ht="15.75" thickBot="1">
      <c r="B86" s="823" t="s">
        <v>953</v>
      </c>
      <c r="C86" s="824"/>
      <c r="D86" s="824"/>
      <c r="E86" s="824"/>
      <c r="F86" s="824"/>
      <c r="G86" s="824"/>
      <c r="H86" s="824"/>
      <c r="I86" s="824"/>
      <c r="J86" s="824"/>
      <c r="K86" s="824"/>
      <c r="L86" s="824"/>
      <c r="M86" s="825"/>
      <c r="N86" s="52">
        <f>L83+L84+L85</f>
        <v>17912.506649757659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77620.862148949862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560.57934982443999</v>
      </c>
      <c r="N48" s="272">
        <f>K48*M48</f>
        <v>560.57934982443999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560.57934982443999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560.57934982443999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112.11586996488801</v>
      </c>
      <c r="M83" s="859"/>
      <c r="N83" s="51"/>
    </row>
    <row r="84" spans="1:14">
      <c r="B84" s="89" t="s">
        <v>973</v>
      </c>
      <c r="C84" s="90"/>
      <c r="D84" s="90"/>
      <c r="E84" s="90"/>
      <c r="F84" s="90"/>
      <c r="G84" s="90"/>
      <c r="H84" s="90"/>
      <c r="I84" s="87"/>
      <c r="J84" s="88"/>
      <c r="K84" s="304">
        <v>0.05</v>
      </c>
      <c r="L84" s="858">
        <f>N78*K84</f>
        <v>28.028967491222001</v>
      </c>
      <c r="M84" s="859"/>
      <c r="N84" s="51"/>
    </row>
    <row r="85" spans="1:14" ht="15.75" thickBot="1">
      <c r="B85" s="91" t="s">
        <v>974</v>
      </c>
      <c r="C85" s="92"/>
      <c r="D85" s="92"/>
      <c r="E85" s="92"/>
      <c r="F85" s="92"/>
      <c r="G85" s="92"/>
      <c r="H85" s="92"/>
      <c r="I85" s="93"/>
      <c r="J85" s="94"/>
      <c r="K85" s="305">
        <v>0.05</v>
      </c>
      <c r="L85" s="860">
        <f>N78*K85</f>
        <v>28.028967491222001</v>
      </c>
      <c r="M85" s="861"/>
      <c r="N85" s="51"/>
    </row>
    <row r="86" spans="1:14" ht="15.75" thickBot="1">
      <c r="B86" s="823" t="s">
        <v>953</v>
      </c>
      <c r="C86" s="824"/>
      <c r="D86" s="824"/>
      <c r="E86" s="824"/>
      <c r="F86" s="824"/>
      <c r="G86" s="824"/>
      <c r="H86" s="824"/>
      <c r="I86" s="824"/>
      <c r="J86" s="824"/>
      <c r="K86" s="824"/>
      <c r="L86" s="824"/>
      <c r="M86" s="825"/>
      <c r="N86" s="52">
        <f>L83+L84+L85</f>
        <v>168.173804947332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728.75315477177196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452"/>
      <c r="L30" s="799" t="s">
        <v>945</v>
      </c>
      <c r="M30" s="800"/>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1182.9199938385038</v>
      </c>
      <c r="N48" s="272">
        <f>K48*M48</f>
        <v>1182.9199938385038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1182.9199938385038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1182.9199938385038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236.58399876770079</v>
      </c>
      <c r="M83" s="859"/>
      <c r="N83" s="51"/>
    </row>
    <row r="84" spans="1:14">
      <c r="B84" s="89" t="s">
        <v>973</v>
      </c>
      <c r="C84" s="90"/>
      <c r="D84" s="90"/>
      <c r="E84" s="90"/>
      <c r="F84" s="90"/>
      <c r="G84" s="90"/>
      <c r="H84" s="90"/>
      <c r="I84" s="87"/>
      <c r="J84" s="88"/>
      <c r="K84" s="304">
        <v>0.05</v>
      </c>
      <c r="L84" s="858">
        <f>N78*K84</f>
        <v>59.145999691925198</v>
      </c>
      <c r="M84" s="859"/>
      <c r="N84" s="51"/>
    </row>
    <row r="85" spans="1:14" ht="15.75" thickBot="1">
      <c r="B85" s="91" t="s">
        <v>974</v>
      </c>
      <c r="C85" s="92"/>
      <c r="D85" s="92"/>
      <c r="E85" s="92"/>
      <c r="F85" s="92"/>
      <c r="G85" s="92"/>
      <c r="H85" s="92"/>
      <c r="I85" s="93"/>
      <c r="J85" s="94"/>
      <c r="K85" s="305">
        <v>0.05</v>
      </c>
      <c r="L85" s="860">
        <f>N78*K85</f>
        <v>59.145999691925198</v>
      </c>
      <c r="M85" s="861"/>
      <c r="N85" s="51"/>
    </row>
    <row r="86" spans="1:14" ht="15.75" thickBot="1">
      <c r="B86" s="823" t="s">
        <v>953</v>
      </c>
      <c r="C86" s="824"/>
      <c r="D86" s="824"/>
      <c r="E86" s="824"/>
      <c r="F86" s="824"/>
      <c r="G86" s="824"/>
      <c r="H86" s="824"/>
      <c r="I86" s="824"/>
      <c r="J86" s="824"/>
      <c r="K86" s="824"/>
      <c r="L86" s="824"/>
      <c r="M86" s="825"/>
      <c r="N86" s="52">
        <f>L83+L84+L85</f>
        <v>354.87599815155124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1537.795991990055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1687.5353396024168</v>
      </c>
      <c r="N48" s="272">
        <f>K48*M48</f>
        <v>1687.5353396024168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1687.5353396024168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1687.5353396024168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337.50706792048339</v>
      </c>
      <c r="M83" s="859"/>
      <c r="N83" s="51"/>
    </row>
    <row r="84" spans="1:14">
      <c r="B84" s="89" t="s">
        <v>973</v>
      </c>
      <c r="C84" s="90"/>
      <c r="D84" s="90"/>
      <c r="E84" s="90"/>
      <c r="F84" s="90"/>
      <c r="G84" s="90"/>
      <c r="H84" s="90"/>
      <c r="I84" s="87"/>
      <c r="J84" s="88"/>
      <c r="K84" s="304">
        <v>0.05</v>
      </c>
      <c r="L84" s="858">
        <f>N78*K84</f>
        <v>84.376766980120848</v>
      </c>
      <c r="M84" s="859"/>
      <c r="N84" s="51"/>
    </row>
    <row r="85" spans="1:14" ht="15.75" thickBot="1">
      <c r="B85" s="91" t="s">
        <v>974</v>
      </c>
      <c r="C85" s="92"/>
      <c r="D85" s="92"/>
      <c r="E85" s="92"/>
      <c r="F85" s="92"/>
      <c r="G85" s="92"/>
      <c r="H85" s="92"/>
      <c r="I85" s="93"/>
      <c r="J85" s="94"/>
      <c r="K85" s="305">
        <v>0.05</v>
      </c>
      <c r="L85" s="860">
        <f>N78*K85</f>
        <v>84.376766980120848</v>
      </c>
      <c r="M85" s="861"/>
      <c r="N85" s="51"/>
    </row>
    <row r="86" spans="1:14" ht="15.75" thickBot="1">
      <c r="B86" s="823" t="s">
        <v>953</v>
      </c>
      <c r="C86" s="824"/>
      <c r="D86" s="824"/>
      <c r="E86" s="824"/>
      <c r="F86" s="824"/>
      <c r="G86" s="824"/>
      <c r="H86" s="824"/>
      <c r="I86" s="824"/>
      <c r="J86" s="824"/>
      <c r="K86" s="824"/>
      <c r="L86" s="824"/>
      <c r="M86" s="825"/>
      <c r="N86" s="52">
        <f>L83+L84+L85</f>
        <v>506.26060188072512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2193.7959414831421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2155.1901645646158</v>
      </c>
      <c r="N48" s="272">
        <f>K48*M48</f>
        <v>2155.1901645646158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2155.1901645646158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2155.1901645646158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431.0380329129232</v>
      </c>
      <c r="M83" s="859"/>
      <c r="N83" s="51"/>
    </row>
    <row r="84" spans="1:14">
      <c r="B84" s="89" t="s">
        <v>973</v>
      </c>
      <c r="C84" s="90"/>
      <c r="D84" s="90"/>
      <c r="E84" s="90"/>
      <c r="F84" s="90"/>
      <c r="G84" s="90"/>
      <c r="H84" s="90"/>
      <c r="I84" s="87"/>
      <c r="J84" s="88"/>
      <c r="K84" s="304">
        <v>0.05</v>
      </c>
      <c r="L84" s="858">
        <f>N78*K84</f>
        <v>107.7595082282308</v>
      </c>
      <c r="M84" s="859"/>
      <c r="N84" s="51"/>
    </row>
    <row r="85" spans="1:14" ht="15.75" thickBot="1">
      <c r="B85" s="91" t="s">
        <v>974</v>
      </c>
      <c r="C85" s="92"/>
      <c r="D85" s="92"/>
      <c r="E85" s="92"/>
      <c r="F85" s="92"/>
      <c r="G85" s="92"/>
      <c r="H85" s="92"/>
      <c r="I85" s="93"/>
      <c r="J85" s="94"/>
      <c r="K85" s="305">
        <v>0.05</v>
      </c>
      <c r="L85" s="860">
        <f>N78*K85</f>
        <v>107.7595082282308</v>
      </c>
      <c r="M85" s="861"/>
      <c r="N85" s="51"/>
    </row>
    <row r="86" spans="1:14" ht="15.75" thickBot="1">
      <c r="B86" s="823" t="s">
        <v>953</v>
      </c>
      <c r="C86" s="824"/>
      <c r="D86" s="824"/>
      <c r="E86" s="824"/>
      <c r="F86" s="824"/>
      <c r="G86" s="824"/>
      <c r="H86" s="824"/>
      <c r="I86" s="824"/>
      <c r="J86" s="824"/>
      <c r="K86" s="824"/>
      <c r="L86" s="824"/>
      <c r="M86" s="825"/>
      <c r="N86" s="52">
        <f>L83+L84+L85</f>
        <v>646.55704936938469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2801.7472139340007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1966.4636342176443</v>
      </c>
      <c r="N48" s="272">
        <f>K48*M48</f>
        <v>1966.4636342176443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1966.4636342176443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1966.4636342176443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393.2927268435289</v>
      </c>
      <c r="M83" s="859"/>
      <c r="N83" s="51"/>
    </row>
    <row r="84" spans="1:14">
      <c r="B84" s="89" t="s">
        <v>973</v>
      </c>
      <c r="C84" s="90"/>
      <c r="D84" s="90"/>
      <c r="E84" s="90"/>
      <c r="F84" s="90"/>
      <c r="G84" s="90"/>
      <c r="H84" s="90"/>
      <c r="I84" s="87"/>
      <c r="J84" s="88"/>
      <c r="K84" s="304">
        <v>0.05</v>
      </c>
      <c r="L84" s="858">
        <f>N78*K84</f>
        <v>98.323181710882224</v>
      </c>
      <c r="M84" s="859"/>
      <c r="N84" s="51"/>
    </row>
    <row r="85" spans="1:14" ht="15.75" thickBot="1">
      <c r="B85" s="91" t="s">
        <v>974</v>
      </c>
      <c r="C85" s="92"/>
      <c r="D85" s="92"/>
      <c r="E85" s="92"/>
      <c r="F85" s="92"/>
      <c r="G85" s="92"/>
      <c r="H85" s="92"/>
      <c r="I85" s="93"/>
      <c r="J85" s="94"/>
      <c r="K85" s="305">
        <v>0.05</v>
      </c>
      <c r="L85" s="860">
        <f>N78*K85</f>
        <v>98.323181710882224</v>
      </c>
      <c r="M85" s="861"/>
      <c r="N85" s="51"/>
    </row>
    <row r="86" spans="1:14" ht="15.75" thickBot="1">
      <c r="B86" s="823" t="s">
        <v>953</v>
      </c>
      <c r="C86" s="824"/>
      <c r="D86" s="824"/>
      <c r="E86" s="824"/>
      <c r="F86" s="824"/>
      <c r="G86" s="824"/>
      <c r="H86" s="824"/>
      <c r="I86" s="824"/>
      <c r="J86" s="824"/>
      <c r="K86" s="824"/>
      <c r="L86" s="824"/>
      <c r="M86" s="825"/>
      <c r="N86" s="52">
        <f>L83+L84+L85</f>
        <v>589.93909026529332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2556.4027244829376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2036.0474694328402</v>
      </c>
      <c r="N48" s="272">
        <f>K48*M48</f>
        <v>2036.0474694328402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2036.0474694328402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2036.0474694328402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407.20949388656805</v>
      </c>
      <c r="M83" s="859"/>
      <c r="N83" s="51"/>
    </row>
    <row r="84" spans="1:14">
      <c r="B84" s="89" t="s">
        <v>973</v>
      </c>
      <c r="C84" s="90"/>
      <c r="D84" s="90"/>
      <c r="E84" s="90"/>
      <c r="F84" s="90"/>
      <c r="G84" s="90"/>
      <c r="H84" s="90"/>
      <c r="I84" s="87"/>
      <c r="J84" s="88"/>
      <c r="K84" s="304">
        <v>0.05</v>
      </c>
      <c r="L84" s="858">
        <f>N78*K84</f>
        <v>101.80237347164201</v>
      </c>
      <c r="M84" s="859"/>
      <c r="N84" s="51"/>
    </row>
    <row r="85" spans="1:14" ht="15.75" thickBot="1">
      <c r="B85" s="91" t="s">
        <v>974</v>
      </c>
      <c r="C85" s="92"/>
      <c r="D85" s="92"/>
      <c r="E85" s="92"/>
      <c r="F85" s="92"/>
      <c r="G85" s="92"/>
      <c r="H85" s="92"/>
      <c r="I85" s="93"/>
      <c r="J85" s="94"/>
      <c r="K85" s="305">
        <v>0.05</v>
      </c>
      <c r="L85" s="860">
        <f>N78*K85</f>
        <v>101.80237347164201</v>
      </c>
      <c r="M85" s="861"/>
      <c r="N85" s="51"/>
    </row>
    <row r="86" spans="1:14" ht="15.75" thickBot="1">
      <c r="B86" s="823" t="s">
        <v>953</v>
      </c>
      <c r="C86" s="824"/>
      <c r="D86" s="824"/>
      <c r="E86" s="824"/>
      <c r="F86" s="824"/>
      <c r="G86" s="824"/>
      <c r="H86" s="824"/>
      <c r="I86" s="824"/>
      <c r="J86" s="824"/>
      <c r="K86" s="824"/>
      <c r="L86" s="824"/>
      <c r="M86" s="825"/>
      <c r="N86" s="52">
        <f>L83+L84+L85</f>
        <v>610.81424082985211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2646.8617102626922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2396.6887141655366</v>
      </c>
      <c r="N48" s="272">
        <f>K48*M48</f>
        <v>2396.6887141655366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2396.6887141655366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2396.6887141655366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479.33774283310731</v>
      </c>
      <c r="M83" s="859"/>
      <c r="N83" s="51"/>
    </row>
    <row r="84" spans="1:14">
      <c r="B84" s="89" t="s">
        <v>973</v>
      </c>
      <c r="C84" s="90"/>
      <c r="D84" s="90"/>
      <c r="E84" s="90"/>
      <c r="F84" s="90"/>
      <c r="G84" s="90"/>
      <c r="H84" s="90"/>
      <c r="I84" s="87"/>
      <c r="J84" s="88"/>
      <c r="K84" s="304">
        <v>0.05</v>
      </c>
      <c r="L84" s="858">
        <f>N78*K84</f>
        <v>119.83443570827683</v>
      </c>
      <c r="M84" s="859"/>
      <c r="N84" s="51"/>
    </row>
    <row r="85" spans="1:14" ht="15.75" thickBot="1">
      <c r="B85" s="91" t="s">
        <v>974</v>
      </c>
      <c r="C85" s="92"/>
      <c r="D85" s="92"/>
      <c r="E85" s="92"/>
      <c r="F85" s="92"/>
      <c r="G85" s="92"/>
      <c r="H85" s="92"/>
      <c r="I85" s="93"/>
      <c r="J85" s="94"/>
      <c r="K85" s="305">
        <v>0.05</v>
      </c>
      <c r="L85" s="860">
        <f>N78*K85</f>
        <v>119.83443570827683</v>
      </c>
      <c r="M85" s="861"/>
      <c r="N85" s="51"/>
    </row>
    <row r="86" spans="1:14" ht="15.75" thickBot="1">
      <c r="B86" s="823" t="s">
        <v>953</v>
      </c>
      <c r="C86" s="824"/>
      <c r="D86" s="824"/>
      <c r="E86" s="824"/>
      <c r="F86" s="824"/>
      <c r="G86" s="824"/>
      <c r="H86" s="824"/>
      <c r="I86" s="824"/>
      <c r="J86" s="824"/>
      <c r="K86" s="824"/>
      <c r="L86" s="824"/>
      <c r="M86" s="825"/>
      <c r="N86" s="52">
        <f>L83+L84+L85</f>
        <v>719.00661424966097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3115.6953284151978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1949.2752759318521</v>
      </c>
      <c r="N48" s="272">
        <f>K48*M48</f>
        <v>1949.2752759318521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1949.2752759318521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1949.2752759318521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389.85505518637046</v>
      </c>
      <c r="M83" s="859"/>
      <c r="N83" s="51"/>
    </row>
    <row r="84" spans="1:14">
      <c r="B84" s="89" t="s">
        <v>973</v>
      </c>
      <c r="C84" s="90"/>
      <c r="D84" s="90"/>
      <c r="E84" s="90"/>
      <c r="F84" s="90"/>
      <c r="G84" s="90"/>
      <c r="H84" s="90"/>
      <c r="I84" s="87"/>
      <c r="J84" s="88"/>
      <c r="K84" s="304">
        <v>0.05</v>
      </c>
      <c r="L84" s="858">
        <f>N78*K84</f>
        <v>97.463763796592616</v>
      </c>
      <c r="M84" s="859"/>
      <c r="N84" s="51"/>
    </row>
    <row r="85" spans="1:14" ht="15.75" thickBot="1">
      <c r="B85" s="91" t="s">
        <v>974</v>
      </c>
      <c r="C85" s="92"/>
      <c r="D85" s="92"/>
      <c r="E85" s="92"/>
      <c r="F85" s="92"/>
      <c r="G85" s="92"/>
      <c r="H85" s="92"/>
      <c r="I85" s="93"/>
      <c r="J85" s="94"/>
      <c r="K85" s="305">
        <v>0.05</v>
      </c>
      <c r="L85" s="860">
        <f>N78*K85</f>
        <v>97.463763796592616</v>
      </c>
      <c r="M85" s="861"/>
      <c r="N85" s="51"/>
    </row>
    <row r="86" spans="1:14" ht="15.75" thickBot="1">
      <c r="B86" s="823" t="s">
        <v>953</v>
      </c>
      <c r="C86" s="824"/>
      <c r="D86" s="824"/>
      <c r="E86" s="824"/>
      <c r="F86" s="824"/>
      <c r="G86" s="824"/>
      <c r="H86" s="824"/>
      <c r="I86" s="824"/>
      <c r="J86" s="824"/>
      <c r="K86" s="824"/>
      <c r="L86" s="824"/>
      <c r="M86" s="825"/>
      <c r="N86" s="52">
        <f>L83+L84+L85</f>
        <v>584.7825827795557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2534.0578587114078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1759.3584889376073</v>
      </c>
      <c r="N48" s="272">
        <f>K48*M48</f>
        <v>1759.3584889376073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1759.3584889376073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1759.3584889376073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351.8716977875215</v>
      </c>
      <c r="M83" s="859"/>
      <c r="N83" s="51"/>
    </row>
    <row r="84" spans="1:14">
      <c r="B84" s="89" t="s">
        <v>973</v>
      </c>
      <c r="C84" s="90"/>
      <c r="D84" s="90"/>
      <c r="E84" s="90"/>
      <c r="F84" s="90"/>
      <c r="G84" s="90"/>
      <c r="H84" s="90"/>
      <c r="I84" s="87"/>
      <c r="J84" s="88"/>
      <c r="K84" s="304">
        <v>0.05</v>
      </c>
      <c r="L84" s="858">
        <f>N78*K84</f>
        <v>87.967924446880374</v>
      </c>
      <c r="M84" s="859"/>
      <c r="N84" s="51"/>
    </row>
    <row r="85" spans="1:14" ht="15.75" thickBot="1">
      <c r="B85" s="91" t="s">
        <v>974</v>
      </c>
      <c r="C85" s="92"/>
      <c r="D85" s="92"/>
      <c r="E85" s="92"/>
      <c r="F85" s="92"/>
      <c r="G85" s="92"/>
      <c r="H85" s="92"/>
      <c r="I85" s="93"/>
      <c r="J85" s="94"/>
      <c r="K85" s="305">
        <v>0.05</v>
      </c>
      <c r="L85" s="860">
        <f>N78*K85</f>
        <v>87.967924446880374</v>
      </c>
      <c r="M85" s="861"/>
      <c r="N85" s="51"/>
    </row>
    <row r="86" spans="1:14" ht="15.75" thickBot="1">
      <c r="B86" s="823" t="s">
        <v>953</v>
      </c>
      <c r="C86" s="824"/>
      <c r="D86" s="824"/>
      <c r="E86" s="824"/>
      <c r="F86" s="824"/>
      <c r="G86" s="824"/>
      <c r="H86" s="824"/>
      <c r="I86" s="824"/>
      <c r="J86" s="824"/>
      <c r="K86" s="824"/>
      <c r="L86" s="824"/>
      <c r="M86" s="825"/>
      <c r="N86" s="52">
        <f>L83+L84+L85</f>
        <v>527.80754668128225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2287.1660356188895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1784.0135230140884</v>
      </c>
      <c r="N48" s="272">
        <f>K48*M48</f>
        <v>1784.0135230140884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1784.0135230140884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1784.0135230140884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356.8027046028177</v>
      </c>
      <c r="M83" s="859"/>
      <c r="N83" s="51"/>
    </row>
    <row r="84" spans="1:14">
      <c r="B84" s="89" t="s">
        <v>973</v>
      </c>
      <c r="C84" s="90"/>
      <c r="D84" s="90"/>
      <c r="E84" s="90"/>
      <c r="F84" s="90"/>
      <c r="G84" s="90"/>
      <c r="H84" s="90"/>
      <c r="I84" s="87"/>
      <c r="J84" s="88"/>
      <c r="K84" s="304">
        <v>0.05</v>
      </c>
      <c r="L84" s="858">
        <f>N78*K84</f>
        <v>89.200676150704425</v>
      </c>
      <c r="M84" s="859"/>
      <c r="N84" s="51"/>
    </row>
    <row r="85" spans="1:14" ht="15.75" thickBot="1">
      <c r="B85" s="91" t="s">
        <v>974</v>
      </c>
      <c r="C85" s="92"/>
      <c r="D85" s="92"/>
      <c r="E85" s="92"/>
      <c r="F85" s="92"/>
      <c r="G85" s="92"/>
      <c r="H85" s="92"/>
      <c r="I85" s="93"/>
      <c r="J85" s="94"/>
      <c r="K85" s="305">
        <v>0.05</v>
      </c>
      <c r="L85" s="860">
        <f>N78*K85</f>
        <v>89.200676150704425</v>
      </c>
      <c r="M85" s="861"/>
      <c r="N85" s="51"/>
    </row>
    <row r="86" spans="1:14" ht="15.75" thickBot="1">
      <c r="B86" s="823" t="s">
        <v>953</v>
      </c>
      <c r="C86" s="824"/>
      <c r="D86" s="824"/>
      <c r="E86" s="824"/>
      <c r="F86" s="824"/>
      <c r="G86" s="824"/>
      <c r="H86" s="824"/>
      <c r="I86" s="824"/>
      <c r="J86" s="824"/>
      <c r="K86" s="824"/>
      <c r="L86" s="824"/>
      <c r="M86" s="825"/>
      <c r="N86" s="52">
        <f>L83+L84+L85</f>
        <v>535.2040569042266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2319.2175799183151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1837.0739867807333</v>
      </c>
      <c r="N48" s="272">
        <f>K48*M48</f>
        <v>1837.0739867807333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1837.0739867807333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1837.0739867807333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367.41479735614666</v>
      </c>
      <c r="M83" s="859"/>
      <c r="N83" s="51"/>
    </row>
    <row r="84" spans="1:14">
      <c r="B84" s="89" t="s">
        <v>973</v>
      </c>
      <c r="C84" s="90"/>
      <c r="D84" s="90"/>
      <c r="E84" s="90"/>
      <c r="F84" s="90"/>
      <c r="G84" s="90"/>
      <c r="H84" s="90"/>
      <c r="I84" s="87"/>
      <c r="J84" s="88"/>
      <c r="K84" s="304">
        <v>0.05</v>
      </c>
      <c r="L84" s="858">
        <f>N78*K84</f>
        <v>91.853699339036666</v>
      </c>
      <c r="M84" s="859"/>
      <c r="N84" s="51"/>
    </row>
    <row r="85" spans="1:14" ht="15.75" thickBot="1">
      <c r="B85" s="91" t="s">
        <v>974</v>
      </c>
      <c r="C85" s="92"/>
      <c r="D85" s="92"/>
      <c r="E85" s="92"/>
      <c r="F85" s="92"/>
      <c r="G85" s="92"/>
      <c r="H85" s="92"/>
      <c r="I85" s="93"/>
      <c r="J85" s="94"/>
      <c r="K85" s="305">
        <v>0.05</v>
      </c>
      <c r="L85" s="860">
        <f>N78*K85</f>
        <v>91.853699339036666</v>
      </c>
      <c r="M85" s="861"/>
      <c r="N85" s="51"/>
    </row>
    <row r="86" spans="1:14" ht="15.75" thickBot="1">
      <c r="B86" s="823" t="s">
        <v>953</v>
      </c>
      <c r="C86" s="824"/>
      <c r="D86" s="824"/>
      <c r="E86" s="824"/>
      <c r="F86" s="824"/>
      <c r="G86" s="824"/>
      <c r="H86" s="824"/>
      <c r="I86" s="824"/>
      <c r="J86" s="824"/>
      <c r="K86" s="824"/>
      <c r="L86" s="824"/>
      <c r="M86" s="825"/>
      <c r="N86" s="52">
        <f>L83+L84+L85</f>
        <v>551.12219603422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2388.1961828149533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3463.6549676976838</v>
      </c>
      <c r="N48" s="272">
        <f>K48*M48</f>
        <v>3463.6549676976838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3463.6549676976838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3463.6549676976838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692.73099353953683</v>
      </c>
      <c r="M83" s="859"/>
      <c r="N83" s="51"/>
    </row>
    <row r="84" spans="1:14">
      <c r="B84" s="89" t="s">
        <v>973</v>
      </c>
      <c r="C84" s="90"/>
      <c r="D84" s="90"/>
      <c r="E84" s="90"/>
      <c r="F84" s="90"/>
      <c r="G84" s="90"/>
      <c r="H84" s="90"/>
      <c r="I84" s="87"/>
      <c r="J84" s="88"/>
      <c r="K84" s="304">
        <v>0.05</v>
      </c>
      <c r="L84" s="858">
        <f>N78*K84</f>
        <v>173.18274838488421</v>
      </c>
      <c r="M84" s="859"/>
      <c r="N84" s="51"/>
    </row>
    <row r="85" spans="1:14" ht="15.75" thickBot="1">
      <c r="B85" s="91" t="s">
        <v>974</v>
      </c>
      <c r="C85" s="92"/>
      <c r="D85" s="92"/>
      <c r="E85" s="92"/>
      <c r="F85" s="92"/>
      <c r="G85" s="92"/>
      <c r="H85" s="92"/>
      <c r="I85" s="93"/>
      <c r="J85" s="94"/>
      <c r="K85" s="305">
        <v>0.05</v>
      </c>
      <c r="L85" s="860">
        <f>N78*K85</f>
        <v>173.18274838488421</v>
      </c>
      <c r="M85" s="861"/>
      <c r="N85" s="51"/>
    </row>
    <row r="86" spans="1:14" ht="15.75" thickBot="1">
      <c r="B86" s="823" t="s">
        <v>953</v>
      </c>
      <c r="C86" s="824"/>
      <c r="D86" s="824"/>
      <c r="E86" s="824"/>
      <c r="F86" s="824"/>
      <c r="G86" s="824"/>
      <c r="H86" s="824"/>
      <c r="I86" s="824"/>
      <c r="J86" s="824"/>
      <c r="K86" s="824"/>
      <c r="L86" s="824"/>
      <c r="M86" s="825"/>
      <c r="N86" s="52">
        <f>L83+L84+L85</f>
        <v>1039.0964903093052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4502.7514580069892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3625.6901807486133</v>
      </c>
      <c r="N48" s="272">
        <f>K48*M48</f>
        <v>3625.6901807486133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3625.6901807486133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3625.6901807486133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725.13803614972267</v>
      </c>
      <c r="M83" s="859"/>
      <c r="N83" s="51"/>
    </row>
    <row r="84" spans="1:14">
      <c r="B84" s="89" t="s">
        <v>973</v>
      </c>
      <c r="C84" s="90"/>
      <c r="D84" s="90"/>
      <c r="E84" s="90"/>
      <c r="F84" s="90"/>
      <c r="G84" s="90"/>
      <c r="H84" s="90"/>
      <c r="I84" s="87"/>
      <c r="J84" s="88"/>
      <c r="K84" s="304">
        <v>0.05</v>
      </c>
      <c r="L84" s="858">
        <f>N78*K84</f>
        <v>181.28450903743067</v>
      </c>
      <c r="M84" s="859"/>
      <c r="N84" s="51"/>
    </row>
    <row r="85" spans="1:14" ht="15.75" thickBot="1">
      <c r="B85" s="91" t="s">
        <v>974</v>
      </c>
      <c r="C85" s="92"/>
      <c r="D85" s="92"/>
      <c r="E85" s="92"/>
      <c r="F85" s="92"/>
      <c r="G85" s="92"/>
      <c r="H85" s="92"/>
      <c r="I85" s="93"/>
      <c r="J85" s="94"/>
      <c r="K85" s="305">
        <v>0.05</v>
      </c>
      <c r="L85" s="860">
        <f>N78*K85</f>
        <v>181.28450903743067</v>
      </c>
      <c r="M85" s="861"/>
      <c r="N85" s="51"/>
    </row>
    <row r="86" spans="1:14" ht="15.75" thickBot="1">
      <c r="B86" s="823" t="s">
        <v>953</v>
      </c>
      <c r="C86" s="824"/>
      <c r="D86" s="824"/>
      <c r="E86" s="824"/>
      <c r="F86" s="824"/>
      <c r="G86" s="824"/>
      <c r="H86" s="824"/>
      <c r="I86" s="824"/>
      <c r="J86" s="824"/>
      <c r="K86" s="824"/>
      <c r="L86" s="824"/>
      <c r="M86" s="825"/>
      <c r="N86" s="52">
        <f>L83+L84+L85</f>
        <v>1087.707054224584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4713.3972349731976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3625.6901807486133</v>
      </c>
      <c r="N48" s="272">
        <f>K48*M48</f>
        <v>3625.6901807486133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3625.6901807486133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3625.6901807486133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725.13803614972267</v>
      </c>
      <c r="M83" s="859"/>
      <c r="N83" s="51"/>
    </row>
    <row r="84" spans="1:14">
      <c r="B84" s="89" t="s">
        <v>973</v>
      </c>
      <c r="C84" s="90"/>
      <c r="D84" s="90"/>
      <c r="E84" s="90"/>
      <c r="F84" s="90"/>
      <c r="G84" s="90"/>
      <c r="H84" s="90"/>
      <c r="I84" s="87"/>
      <c r="J84" s="88"/>
      <c r="K84" s="304">
        <v>0.05</v>
      </c>
      <c r="L84" s="858">
        <f>N78*K84</f>
        <v>181.28450903743067</v>
      </c>
      <c r="M84" s="859"/>
      <c r="N84" s="51"/>
    </row>
    <row r="85" spans="1:14" ht="15.75" thickBot="1">
      <c r="B85" s="91" t="s">
        <v>974</v>
      </c>
      <c r="C85" s="92"/>
      <c r="D85" s="92"/>
      <c r="E85" s="92"/>
      <c r="F85" s="92"/>
      <c r="G85" s="92"/>
      <c r="H85" s="92"/>
      <c r="I85" s="93"/>
      <c r="J85" s="94"/>
      <c r="K85" s="305">
        <v>0.05</v>
      </c>
      <c r="L85" s="860">
        <f>N78*K85</f>
        <v>181.28450903743067</v>
      </c>
      <c r="M85" s="861"/>
      <c r="N85" s="51"/>
    </row>
    <row r="86" spans="1:14" ht="15.75" thickBot="1">
      <c r="B86" s="823" t="s">
        <v>953</v>
      </c>
      <c r="C86" s="824"/>
      <c r="D86" s="824"/>
      <c r="E86" s="824"/>
      <c r="F86" s="824"/>
      <c r="G86" s="824"/>
      <c r="H86" s="824"/>
      <c r="I86" s="824"/>
      <c r="J86" s="824"/>
      <c r="K86" s="824"/>
      <c r="L86" s="824"/>
      <c r="M86" s="825"/>
      <c r="N86" s="52">
        <f>L83+L84+L85</f>
        <v>1087.707054224584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4713.3972349731976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2883.8481836464207</v>
      </c>
      <c r="N48" s="272">
        <f>K48*M48</f>
        <v>2883.8481836464207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2883.8481836464207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2883.8481836464207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576.76963672928412</v>
      </c>
      <c r="M83" s="859"/>
      <c r="N83" s="51"/>
    </row>
    <row r="84" spans="1:14">
      <c r="B84" s="89" t="s">
        <v>973</v>
      </c>
      <c r="C84" s="90"/>
      <c r="D84" s="90"/>
      <c r="E84" s="90"/>
      <c r="F84" s="90"/>
      <c r="G84" s="90"/>
      <c r="H84" s="90"/>
      <c r="I84" s="87"/>
      <c r="J84" s="88"/>
      <c r="K84" s="304">
        <v>0.05</v>
      </c>
      <c r="L84" s="858">
        <f>N78*K84</f>
        <v>144.19240918232103</v>
      </c>
      <c r="M84" s="859"/>
      <c r="N84" s="51"/>
    </row>
    <row r="85" spans="1:14" ht="15.75" thickBot="1">
      <c r="B85" s="91" t="s">
        <v>974</v>
      </c>
      <c r="C85" s="92"/>
      <c r="D85" s="92"/>
      <c r="E85" s="92"/>
      <c r="F85" s="92"/>
      <c r="G85" s="92"/>
      <c r="H85" s="92"/>
      <c r="I85" s="93"/>
      <c r="J85" s="94"/>
      <c r="K85" s="305">
        <v>0.05</v>
      </c>
      <c r="L85" s="860">
        <f>N78*K85</f>
        <v>144.19240918232103</v>
      </c>
      <c r="M85" s="861"/>
      <c r="N85" s="51"/>
    </row>
    <row r="86" spans="1:14" ht="15.75" thickBot="1">
      <c r="B86" s="823" t="s">
        <v>953</v>
      </c>
      <c r="C86" s="824"/>
      <c r="D86" s="824"/>
      <c r="E86" s="824"/>
      <c r="F86" s="824"/>
      <c r="G86" s="824"/>
      <c r="H86" s="824"/>
      <c r="I86" s="824"/>
      <c r="J86" s="824"/>
      <c r="K86" s="824"/>
      <c r="L86" s="824"/>
      <c r="M86" s="825"/>
      <c r="N86" s="52">
        <f>L83+L84+L85</f>
        <v>865.15445509392623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3749.0026387403468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2985.1411889895471</v>
      </c>
      <c r="N48" s="272">
        <f>K48*M48</f>
        <v>2985.1411889895471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2985.1411889895471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2985.1411889895471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597.02823779790947</v>
      </c>
      <c r="M83" s="859"/>
      <c r="N83" s="51"/>
    </row>
    <row r="84" spans="1:14">
      <c r="B84" s="89" t="s">
        <v>973</v>
      </c>
      <c r="C84" s="90"/>
      <c r="D84" s="90"/>
      <c r="E84" s="90"/>
      <c r="F84" s="90"/>
      <c r="G84" s="90"/>
      <c r="H84" s="90"/>
      <c r="I84" s="87"/>
      <c r="J84" s="88"/>
      <c r="K84" s="304">
        <v>0.05</v>
      </c>
      <c r="L84" s="858">
        <f>N78*K84</f>
        <v>149.25705944947737</v>
      </c>
      <c r="M84" s="859"/>
      <c r="N84" s="51"/>
    </row>
    <row r="85" spans="1:14" ht="15.75" thickBot="1">
      <c r="B85" s="91" t="s">
        <v>974</v>
      </c>
      <c r="C85" s="92"/>
      <c r="D85" s="92"/>
      <c r="E85" s="92"/>
      <c r="F85" s="92"/>
      <c r="G85" s="92"/>
      <c r="H85" s="92"/>
      <c r="I85" s="93"/>
      <c r="J85" s="94"/>
      <c r="K85" s="305">
        <v>0.05</v>
      </c>
      <c r="L85" s="860">
        <f>N78*K85</f>
        <v>149.25705944947737</v>
      </c>
      <c r="M85" s="861"/>
      <c r="N85" s="51"/>
    </row>
    <row r="86" spans="1:14" ht="15.75" thickBot="1">
      <c r="B86" s="823" t="s">
        <v>953</v>
      </c>
      <c r="C86" s="824"/>
      <c r="D86" s="824"/>
      <c r="E86" s="824"/>
      <c r="F86" s="824"/>
      <c r="G86" s="824"/>
      <c r="H86" s="824"/>
      <c r="I86" s="824"/>
      <c r="J86" s="824"/>
      <c r="K86" s="824"/>
      <c r="L86" s="824"/>
      <c r="M86" s="825"/>
      <c r="N86" s="52">
        <f>L83+L84+L85</f>
        <v>895.54235669686409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3880.683545686411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2146.748614664908</v>
      </c>
      <c r="N48" s="272">
        <f>K48*M48</f>
        <v>2146.748614664908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2146.748614664908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2146.748614664908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429.34972293298165</v>
      </c>
      <c r="M83" s="859"/>
      <c r="N83" s="51"/>
    </row>
    <row r="84" spans="1:14">
      <c r="B84" s="89" t="s">
        <v>973</v>
      </c>
      <c r="C84" s="90"/>
      <c r="D84" s="90"/>
      <c r="E84" s="90"/>
      <c r="F84" s="90"/>
      <c r="G84" s="90"/>
      <c r="H84" s="90"/>
      <c r="I84" s="87"/>
      <c r="J84" s="88"/>
      <c r="K84" s="304">
        <v>0.05</v>
      </c>
      <c r="L84" s="858">
        <f>N78*K84</f>
        <v>107.33743073324541</v>
      </c>
      <c r="M84" s="859"/>
      <c r="N84" s="51"/>
    </row>
    <row r="85" spans="1:14" ht="15.75" thickBot="1">
      <c r="B85" s="91" t="s">
        <v>974</v>
      </c>
      <c r="C85" s="92"/>
      <c r="D85" s="92"/>
      <c r="E85" s="92"/>
      <c r="F85" s="92"/>
      <c r="G85" s="92"/>
      <c r="H85" s="92"/>
      <c r="I85" s="93"/>
      <c r="J85" s="94"/>
      <c r="K85" s="305">
        <v>0.05</v>
      </c>
      <c r="L85" s="860">
        <f>N78*K85</f>
        <v>107.33743073324541</v>
      </c>
      <c r="M85" s="861"/>
      <c r="N85" s="51"/>
    </row>
    <row r="86" spans="1:14" ht="15.75" thickBot="1">
      <c r="B86" s="823" t="s">
        <v>953</v>
      </c>
      <c r="C86" s="824"/>
      <c r="D86" s="824"/>
      <c r="E86" s="824"/>
      <c r="F86" s="824"/>
      <c r="G86" s="824"/>
      <c r="H86" s="824"/>
      <c r="I86" s="824"/>
      <c r="J86" s="824"/>
      <c r="K86" s="824"/>
      <c r="L86" s="824"/>
      <c r="M86" s="825"/>
      <c r="N86" s="52">
        <f>L83+L84+L85</f>
        <v>644.02458439947236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2790.7731990643806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1756.8279113476917</v>
      </c>
      <c r="N48" s="272">
        <f>K48*M48</f>
        <v>1756.8279113476917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1756.8279113476917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1756.8279113476917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351.36558226953838</v>
      </c>
      <c r="M83" s="859"/>
      <c r="N83" s="51"/>
    </row>
    <row r="84" spans="1:14">
      <c r="B84" s="89" t="s">
        <v>973</v>
      </c>
      <c r="C84" s="90"/>
      <c r="D84" s="90"/>
      <c r="E84" s="90"/>
      <c r="F84" s="90"/>
      <c r="G84" s="90"/>
      <c r="H84" s="90"/>
      <c r="I84" s="87"/>
      <c r="J84" s="88"/>
      <c r="K84" s="304">
        <v>0.05</v>
      </c>
      <c r="L84" s="858">
        <f>N78*K84</f>
        <v>87.841395567384595</v>
      </c>
      <c r="M84" s="859"/>
      <c r="N84" s="51"/>
    </row>
    <row r="85" spans="1:14" ht="15.75" thickBot="1">
      <c r="B85" s="91" t="s">
        <v>974</v>
      </c>
      <c r="C85" s="92"/>
      <c r="D85" s="92"/>
      <c r="E85" s="92"/>
      <c r="F85" s="92"/>
      <c r="G85" s="92"/>
      <c r="H85" s="92"/>
      <c r="I85" s="93"/>
      <c r="J85" s="94"/>
      <c r="K85" s="305">
        <v>0.05</v>
      </c>
      <c r="L85" s="860">
        <f>N78*K85</f>
        <v>87.841395567384595</v>
      </c>
      <c r="M85" s="861"/>
      <c r="N85" s="51"/>
    </row>
    <row r="86" spans="1:14" ht="15.75" thickBot="1">
      <c r="B86" s="823" t="s">
        <v>953</v>
      </c>
      <c r="C86" s="824"/>
      <c r="D86" s="824"/>
      <c r="E86" s="824"/>
      <c r="F86" s="824"/>
      <c r="G86" s="824"/>
      <c r="H86" s="824"/>
      <c r="I86" s="824"/>
      <c r="J86" s="824"/>
      <c r="K86" s="824"/>
      <c r="L86" s="824"/>
      <c r="M86" s="825"/>
      <c r="N86" s="52">
        <f>L83+L84+L85</f>
        <v>527.04837340430754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2283.8762847519993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500</v>
      </c>
      <c r="N36" s="272">
        <f>K36/M36</f>
        <v>224.48291260787056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500</v>
      </c>
      <c r="N37" s="272">
        <f>K37/M37</f>
        <v>128.3482396720409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353.37246227991147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1951.7427242730166</v>
      </c>
      <c r="N48" s="272">
        <f>K48*M48</f>
        <v>1951.7427242730166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1951.7427242730166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4" ht="15.75" thickBot="1">
      <c r="B65" s="912" t="s">
        <v>953</v>
      </c>
      <c r="C65" s="866"/>
      <c r="D65" s="866"/>
      <c r="E65" s="866"/>
      <c r="F65" s="866"/>
      <c r="G65" s="866"/>
      <c r="H65" s="866"/>
      <c r="I65" s="866"/>
      <c r="J65" s="866"/>
      <c r="K65" s="866"/>
      <c r="L65" s="866"/>
      <c r="M65" s="867"/>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2" t="s">
        <v>963</v>
      </c>
      <c r="C69" s="863"/>
      <c r="D69" s="863"/>
      <c r="E69" s="863"/>
      <c r="F69" s="863"/>
      <c r="G69" s="863"/>
      <c r="H69" s="863"/>
      <c r="I69" s="73" t="s">
        <v>964</v>
      </c>
      <c r="J69" s="75" t="s">
        <v>1410</v>
      </c>
      <c r="K69" s="74" t="s">
        <v>966</v>
      </c>
      <c r="L69" s="864" t="s">
        <v>950</v>
      </c>
      <c r="M69" s="865"/>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9"/>
      <c r="C74" s="900"/>
      <c r="D74" s="900"/>
      <c r="E74" s="900"/>
      <c r="F74" s="900"/>
      <c r="G74" s="900"/>
      <c r="H74" s="900"/>
      <c r="I74" s="126"/>
      <c r="J74" s="126"/>
      <c r="K74" s="126"/>
      <c r="L74" s="913"/>
      <c r="M74" s="913"/>
      <c r="N74" s="45"/>
    </row>
    <row r="75" spans="1:14" ht="15.75" thickBot="1">
      <c r="B75" s="912" t="s">
        <v>953</v>
      </c>
      <c r="C75" s="866"/>
      <c r="D75" s="866"/>
      <c r="E75" s="866"/>
      <c r="F75" s="866"/>
      <c r="G75" s="866"/>
      <c r="H75" s="866"/>
      <c r="I75" s="866"/>
      <c r="J75" s="866"/>
      <c r="K75" s="866"/>
      <c r="L75" s="866"/>
      <c r="M75" s="867"/>
      <c r="N75" s="301">
        <f>SUM(N70:N74)</f>
        <v>54.131</v>
      </c>
    </row>
    <row r="76" spans="1:14" ht="15.75" thickBot="1">
      <c r="B76" s="33"/>
      <c r="C76" s="34"/>
      <c r="D76" s="34"/>
      <c r="E76" s="34"/>
      <c r="F76" s="34"/>
      <c r="G76" s="34"/>
      <c r="H76" s="34"/>
      <c r="I76" s="34"/>
      <c r="J76" s="34"/>
      <c r="K76" s="34"/>
      <c r="L76" s="34"/>
      <c r="M76" s="34"/>
      <c r="N76" s="35"/>
    </row>
    <row r="77" spans="1:14" ht="15.75" thickBot="1">
      <c r="B77" s="823" t="s">
        <v>967</v>
      </c>
      <c r="C77" s="824"/>
      <c r="D77" s="824"/>
      <c r="E77" s="824"/>
      <c r="F77" s="824"/>
      <c r="G77" s="824"/>
      <c r="H77" s="824"/>
      <c r="I77" s="824"/>
      <c r="J77" s="824"/>
      <c r="K77" s="824"/>
      <c r="L77" s="824"/>
      <c r="M77" s="825"/>
      <c r="N77" s="99">
        <f>N43+N54+N65+N75</f>
        <v>2359.2461865529281</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471.84923731058564</v>
      </c>
      <c r="M82" s="859"/>
      <c r="N82" s="51"/>
    </row>
    <row r="83" spans="1:14">
      <c r="B83" s="89" t="s">
        <v>973</v>
      </c>
      <c r="C83" s="90"/>
      <c r="D83" s="90"/>
      <c r="E83" s="90"/>
      <c r="F83" s="90"/>
      <c r="G83" s="90"/>
      <c r="H83" s="90"/>
      <c r="I83" s="87"/>
      <c r="J83" s="88"/>
      <c r="K83" s="304">
        <v>0.05</v>
      </c>
      <c r="L83" s="858">
        <f>N77*K83</f>
        <v>117.96230932764641</v>
      </c>
      <c r="M83" s="859"/>
      <c r="N83" s="51"/>
    </row>
    <row r="84" spans="1:14" ht="15.75" thickBot="1">
      <c r="B84" s="91" t="s">
        <v>974</v>
      </c>
      <c r="C84" s="92"/>
      <c r="D84" s="92"/>
      <c r="E84" s="92"/>
      <c r="F84" s="92"/>
      <c r="G84" s="92"/>
      <c r="H84" s="92"/>
      <c r="I84" s="93"/>
      <c r="J84" s="94"/>
      <c r="K84" s="305">
        <v>0.05</v>
      </c>
      <c r="L84" s="860">
        <f>N77*K84</f>
        <v>117.96230932764641</v>
      </c>
      <c r="M84" s="861"/>
      <c r="N84" s="51"/>
    </row>
    <row r="85" spans="1:14" ht="15.75" thickBot="1">
      <c r="B85" s="823" t="s">
        <v>953</v>
      </c>
      <c r="C85" s="824"/>
      <c r="D85" s="824"/>
      <c r="E85" s="824"/>
      <c r="F85" s="824"/>
      <c r="G85" s="824"/>
      <c r="H85" s="824"/>
      <c r="I85" s="824"/>
      <c r="J85" s="824"/>
      <c r="K85" s="824"/>
      <c r="L85" s="824"/>
      <c r="M85" s="825"/>
      <c r="N85" s="52">
        <f>L82+L83+L84</f>
        <v>707.7738559658784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3067.0200425188063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500</v>
      </c>
      <c r="N36" s="272">
        <f>K36/M36</f>
        <v>224.48291260787056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500</v>
      </c>
      <c r="N37" s="272">
        <f>K37/M37</f>
        <v>128.3482396720409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353.37246227991147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1950.7929927229995</v>
      </c>
      <c r="N48" s="272">
        <f>K48*M48</f>
        <v>1950.7929927229995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1950.7929927229995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2358.296455002911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471.65929100058224</v>
      </c>
      <c r="M83" s="859"/>
      <c r="N83" s="51"/>
    </row>
    <row r="84" spans="1:14">
      <c r="B84" s="89" t="s">
        <v>973</v>
      </c>
      <c r="C84" s="90"/>
      <c r="D84" s="90"/>
      <c r="E84" s="90"/>
      <c r="F84" s="90"/>
      <c r="G84" s="90"/>
      <c r="H84" s="90"/>
      <c r="I84" s="87"/>
      <c r="J84" s="88"/>
      <c r="K84" s="304">
        <v>0.05</v>
      </c>
      <c r="L84" s="858">
        <f>N78*K84</f>
        <v>117.91482275014556</v>
      </c>
      <c r="M84" s="859"/>
      <c r="N84" s="51"/>
    </row>
    <row r="85" spans="1:14" ht="15.75" thickBot="1">
      <c r="B85" s="91" t="s">
        <v>974</v>
      </c>
      <c r="C85" s="92"/>
      <c r="D85" s="92"/>
      <c r="E85" s="92"/>
      <c r="F85" s="92"/>
      <c r="G85" s="92"/>
      <c r="H85" s="92"/>
      <c r="I85" s="93"/>
      <c r="J85" s="94"/>
      <c r="K85" s="305">
        <v>0.05</v>
      </c>
      <c r="L85" s="860">
        <f>N78*K85</f>
        <v>117.91482275014556</v>
      </c>
      <c r="M85" s="861"/>
      <c r="N85" s="51"/>
    </row>
    <row r="86" spans="1:14" ht="15.75" thickBot="1">
      <c r="B86" s="823" t="s">
        <v>953</v>
      </c>
      <c r="C86" s="824"/>
      <c r="D86" s="824"/>
      <c r="E86" s="824"/>
      <c r="F86" s="824"/>
      <c r="G86" s="824"/>
      <c r="H86" s="824"/>
      <c r="I86" s="824"/>
      <c r="J86" s="824"/>
      <c r="K86" s="824"/>
      <c r="L86" s="824"/>
      <c r="M86" s="825"/>
      <c r="N86" s="52">
        <f>L83+L84+L85</f>
        <v>707.48893650087325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3065.785391503784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500</v>
      </c>
      <c r="N36" s="272">
        <f>K36/M36</f>
        <v>224.48291260787056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500</v>
      </c>
      <c r="N37" s="272">
        <f>K37/M37</f>
        <v>128.3482396720409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353.37246227991147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5838.2211655113024</v>
      </c>
      <c r="N48" s="272">
        <f>K48*M48</f>
        <v>1751.4663496533906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1751.4663496533906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2158.969811933302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431.79396238666044</v>
      </c>
      <c r="M83" s="859"/>
      <c r="N83" s="51"/>
    </row>
    <row r="84" spans="1:14">
      <c r="B84" s="89" t="s">
        <v>973</v>
      </c>
      <c r="C84" s="90"/>
      <c r="D84" s="90"/>
      <c r="E84" s="90"/>
      <c r="F84" s="90"/>
      <c r="G84" s="90"/>
      <c r="H84" s="90"/>
      <c r="I84" s="87"/>
      <c r="J84" s="88"/>
      <c r="K84" s="304">
        <v>0.05</v>
      </c>
      <c r="L84" s="858">
        <f>N78*K84</f>
        <v>107.94849059666511</v>
      </c>
      <c r="M84" s="859"/>
      <c r="N84" s="51"/>
    </row>
    <row r="85" spans="1:14" ht="15.75" thickBot="1">
      <c r="B85" s="91" t="s">
        <v>974</v>
      </c>
      <c r="C85" s="92"/>
      <c r="D85" s="92"/>
      <c r="E85" s="92"/>
      <c r="F85" s="92"/>
      <c r="G85" s="92"/>
      <c r="H85" s="92"/>
      <c r="I85" s="93"/>
      <c r="J85" s="94"/>
      <c r="K85" s="305">
        <v>0.05</v>
      </c>
      <c r="L85" s="860">
        <f>N78*K85</f>
        <v>107.94849059666511</v>
      </c>
      <c r="M85" s="861"/>
      <c r="N85" s="51"/>
    </row>
    <row r="86" spans="1:14" ht="15.75" thickBot="1">
      <c r="B86" s="823" t="s">
        <v>953</v>
      </c>
      <c r="C86" s="824"/>
      <c r="D86" s="824"/>
      <c r="E86" s="824"/>
      <c r="F86" s="824"/>
      <c r="G86" s="824"/>
      <c r="H86" s="824"/>
      <c r="I86" s="824"/>
      <c r="J86" s="824"/>
      <c r="K86" s="824"/>
      <c r="L86" s="824"/>
      <c r="M86" s="825"/>
      <c r="N86" s="52">
        <f>L83+L84+L85</f>
        <v>647.69094357999063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2806.6607555132928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955" t="str">
        <f>VLOOKUP(A36,EQUIPOS!A6:D154,3,FALSE)</f>
        <v>Carrotanque Irrigador de asfalto, 1000 GALONES DE CAPACIDAD</v>
      </c>
      <c r="C36" s="956"/>
      <c r="D36" s="956"/>
      <c r="E36" s="956"/>
      <c r="F36" s="956"/>
      <c r="G36" s="956"/>
      <c r="H36" s="957"/>
      <c r="I36" s="267"/>
      <c r="J36" s="268"/>
      <c r="K36" s="269">
        <f>VLOOKUP(A36,EQUIPOS!A6:D163,4,FALSE)</f>
        <v>112241.45630393528</v>
      </c>
      <c r="L36" s="270"/>
      <c r="M36" s="271">
        <v>500</v>
      </c>
      <c r="N36" s="272">
        <f>K36/M36</f>
        <v>224.48291260787056</v>
      </c>
    </row>
    <row r="37" spans="1:14">
      <c r="A37" s="113" t="s">
        <v>176</v>
      </c>
      <c r="B37" s="955" t="str">
        <f>VLOOKUP(A37,EQUIPOS!A7:D154,3,FALSE)</f>
        <v xml:space="preserve">Compresor (barrido y soplado)
</v>
      </c>
      <c r="C37" s="956"/>
      <c r="D37" s="956"/>
      <c r="E37" s="956"/>
      <c r="F37" s="956"/>
      <c r="G37" s="956"/>
      <c r="H37" s="957"/>
      <c r="I37" s="267"/>
      <c r="J37" s="268"/>
      <c r="K37" s="269">
        <f>VLOOKUP(A37,EQUIPOS!A7:D164,4,FALSE)</f>
        <v>64174.119836020458</v>
      </c>
      <c r="L37" s="270"/>
      <c r="M37" s="271">
        <v>500</v>
      </c>
      <c r="N37" s="272">
        <f>K37/M37</f>
        <v>128.3482396720409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353.37246227991147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1963.4728091706595</v>
      </c>
      <c r="N48" s="272">
        <f>K48*M48</f>
        <v>883.56276412679676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883.56276412679676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1291.0662264067084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258.2132452813417</v>
      </c>
      <c r="M83" s="859"/>
      <c r="N83" s="51"/>
    </row>
    <row r="84" spans="1:14">
      <c r="B84" s="89" t="s">
        <v>973</v>
      </c>
      <c r="C84" s="90"/>
      <c r="D84" s="90"/>
      <c r="E84" s="90"/>
      <c r="F84" s="90"/>
      <c r="G84" s="90"/>
      <c r="H84" s="90"/>
      <c r="I84" s="87"/>
      <c r="J84" s="88"/>
      <c r="K84" s="304">
        <v>0.05</v>
      </c>
      <c r="L84" s="858">
        <f>N78*K84</f>
        <v>64.553311320335425</v>
      </c>
      <c r="M84" s="859"/>
      <c r="N84" s="51"/>
    </row>
    <row r="85" spans="1:14" ht="15.75" thickBot="1">
      <c r="B85" s="91" t="s">
        <v>974</v>
      </c>
      <c r="C85" s="92"/>
      <c r="D85" s="92"/>
      <c r="E85" s="92"/>
      <c r="F85" s="92"/>
      <c r="G85" s="92"/>
      <c r="H85" s="92"/>
      <c r="I85" s="93"/>
      <c r="J85" s="94"/>
      <c r="K85" s="305">
        <v>0.05</v>
      </c>
      <c r="L85" s="860">
        <f>N78*K85</f>
        <v>64.553311320335425</v>
      </c>
      <c r="M85" s="861"/>
      <c r="N85" s="51"/>
    </row>
    <row r="86" spans="1:14" ht="15.75" thickBot="1">
      <c r="B86" s="823" t="s">
        <v>953</v>
      </c>
      <c r="C86" s="824"/>
      <c r="D86" s="824"/>
      <c r="E86" s="824"/>
      <c r="F86" s="824"/>
      <c r="G86" s="824"/>
      <c r="H86" s="824"/>
      <c r="I86" s="824"/>
      <c r="J86" s="824"/>
      <c r="K86" s="824"/>
      <c r="L86" s="824"/>
      <c r="M86" s="825"/>
      <c r="N86" s="52">
        <f>L83+L84+L85</f>
        <v>387.31986792201252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1678.3860943287209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500</v>
      </c>
      <c r="N36" s="272">
        <f>K36/M36</f>
        <v>224.48291260787056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500</v>
      </c>
      <c r="N37" s="272">
        <f>K37/M37</f>
        <v>128.3482396720409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353.37246227991147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2039.0672739522367</v>
      </c>
      <c r="N48" s="272">
        <f>K48*M48</f>
        <v>917.58027327850652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917.58027327850652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1325.0837355584181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265.01674711168363</v>
      </c>
      <c r="M83" s="859"/>
      <c r="N83" s="51"/>
    </row>
    <row r="84" spans="1:14">
      <c r="B84" s="89" t="s">
        <v>973</v>
      </c>
      <c r="C84" s="90"/>
      <c r="D84" s="90"/>
      <c r="E84" s="90"/>
      <c r="F84" s="90"/>
      <c r="G84" s="90"/>
      <c r="H84" s="90"/>
      <c r="I84" s="87"/>
      <c r="J84" s="88"/>
      <c r="K84" s="304">
        <v>0.05</v>
      </c>
      <c r="L84" s="858">
        <f>N78*K84</f>
        <v>66.254186777920907</v>
      </c>
      <c r="M84" s="859"/>
      <c r="N84" s="51"/>
    </row>
    <row r="85" spans="1:14" ht="15.75" thickBot="1">
      <c r="B85" s="91" t="s">
        <v>974</v>
      </c>
      <c r="C85" s="92"/>
      <c r="D85" s="92"/>
      <c r="E85" s="92"/>
      <c r="F85" s="92"/>
      <c r="G85" s="92"/>
      <c r="H85" s="92"/>
      <c r="I85" s="93"/>
      <c r="J85" s="94"/>
      <c r="K85" s="305">
        <v>0.05</v>
      </c>
      <c r="L85" s="860">
        <f>N78*K85</f>
        <v>66.254186777920907</v>
      </c>
      <c r="M85" s="861"/>
      <c r="N85" s="51"/>
    </row>
    <row r="86" spans="1:14" ht="15.75" thickBot="1">
      <c r="B86" s="823" t="s">
        <v>953</v>
      </c>
      <c r="C86" s="824"/>
      <c r="D86" s="824"/>
      <c r="E86" s="824"/>
      <c r="F86" s="824"/>
      <c r="G86" s="824"/>
      <c r="H86" s="824"/>
      <c r="I86" s="824"/>
      <c r="J86" s="824"/>
      <c r="K86" s="824"/>
      <c r="L86" s="824"/>
      <c r="M86" s="825"/>
      <c r="N86" s="52">
        <f>L83+L84+L85</f>
        <v>397.52512066752541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1722.6088562259436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500</v>
      </c>
      <c r="N36" s="272">
        <f>K36/M36</f>
        <v>224.48291260787056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500</v>
      </c>
      <c r="N37" s="272">
        <f>K37/M37</f>
        <v>128.3482396720409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353.37246227991147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2093.4091175426893</v>
      </c>
      <c r="N48" s="272">
        <f>K48*M48</f>
        <v>942.03410289421015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942.03410289421015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1349.5375651741217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269.90751303482438</v>
      </c>
      <c r="M83" s="859"/>
      <c r="N83" s="51"/>
    </row>
    <row r="84" spans="1:14">
      <c r="B84" s="89" t="s">
        <v>973</v>
      </c>
      <c r="C84" s="90"/>
      <c r="D84" s="90"/>
      <c r="E84" s="90"/>
      <c r="F84" s="90"/>
      <c r="G84" s="90"/>
      <c r="H84" s="90"/>
      <c r="I84" s="87"/>
      <c r="J84" s="88"/>
      <c r="K84" s="304">
        <v>0.05</v>
      </c>
      <c r="L84" s="858">
        <f>N78*K84</f>
        <v>67.476878258706094</v>
      </c>
      <c r="M84" s="859"/>
      <c r="N84" s="51"/>
    </row>
    <row r="85" spans="1:14" ht="15.75" thickBot="1">
      <c r="B85" s="91" t="s">
        <v>974</v>
      </c>
      <c r="C85" s="92"/>
      <c r="D85" s="92"/>
      <c r="E85" s="92"/>
      <c r="F85" s="92"/>
      <c r="G85" s="92"/>
      <c r="H85" s="92"/>
      <c r="I85" s="93"/>
      <c r="J85" s="94"/>
      <c r="K85" s="305">
        <v>0.05</v>
      </c>
      <c r="L85" s="860">
        <f>N78*K85</f>
        <v>67.476878258706094</v>
      </c>
      <c r="M85" s="861"/>
      <c r="N85" s="51"/>
    </row>
    <row r="86" spans="1:14" ht="15.75" thickBot="1">
      <c r="B86" s="823" t="s">
        <v>953</v>
      </c>
      <c r="C86" s="824"/>
      <c r="D86" s="824"/>
      <c r="E86" s="824"/>
      <c r="F86" s="824"/>
      <c r="G86" s="824"/>
      <c r="H86" s="824"/>
      <c r="I86" s="824"/>
      <c r="J86" s="824"/>
      <c r="K86" s="824"/>
      <c r="L86" s="824"/>
      <c r="M86" s="825"/>
      <c r="N86" s="52">
        <f>L83+L84+L85</f>
        <v>404.86126955223659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1754.3988347263582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500</v>
      </c>
      <c r="N36" s="272">
        <f>K36/M36</f>
        <v>224.48291260787056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500</v>
      </c>
      <c r="N37" s="272">
        <f>K37/M37</f>
        <v>128.3482396720409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353.37246227991147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2171.6733700560339</v>
      </c>
      <c r="N48" s="272">
        <f>K48*M48</f>
        <v>977.25301652521534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977.25301652521534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1384.756478805127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276.95129576102539</v>
      </c>
      <c r="M83" s="859"/>
      <c r="N83" s="51"/>
    </row>
    <row r="84" spans="1:14">
      <c r="B84" s="89" t="s">
        <v>973</v>
      </c>
      <c r="C84" s="90"/>
      <c r="D84" s="90"/>
      <c r="E84" s="90"/>
      <c r="F84" s="90"/>
      <c r="G84" s="90"/>
      <c r="H84" s="90"/>
      <c r="I84" s="87"/>
      <c r="J84" s="88"/>
      <c r="K84" s="304">
        <v>0.05</v>
      </c>
      <c r="L84" s="858">
        <f>N78*K84</f>
        <v>69.237823940256348</v>
      </c>
      <c r="M84" s="859"/>
      <c r="N84" s="51"/>
    </row>
    <row r="85" spans="1:14" ht="15.75" thickBot="1">
      <c r="B85" s="91" t="s">
        <v>974</v>
      </c>
      <c r="C85" s="92"/>
      <c r="D85" s="92"/>
      <c r="E85" s="92"/>
      <c r="F85" s="92"/>
      <c r="G85" s="92"/>
      <c r="H85" s="92"/>
      <c r="I85" s="93"/>
      <c r="J85" s="94"/>
      <c r="K85" s="305">
        <v>0.05</v>
      </c>
      <c r="L85" s="860">
        <f>N78*K85</f>
        <v>69.237823940256348</v>
      </c>
      <c r="M85" s="861"/>
      <c r="N85" s="51"/>
    </row>
    <row r="86" spans="1:14" ht="15.75" thickBot="1">
      <c r="B86" s="823" t="s">
        <v>953</v>
      </c>
      <c r="C86" s="824"/>
      <c r="D86" s="824"/>
      <c r="E86" s="824"/>
      <c r="F86" s="824"/>
      <c r="G86" s="824"/>
      <c r="H86" s="824"/>
      <c r="I86" s="824"/>
      <c r="J86" s="824"/>
      <c r="K86" s="824"/>
      <c r="L86" s="824"/>
      <c r="M86" s="825"/>
      <c r="N86" s="52">
        <f>L83+L84+L85</f>
        <v>415.42694364153812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1800.1834224466652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400</v>
      </c>
      <c r="N36" s="272">
        <f>K36/M36</f>
        <v>280.60364075983819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400</v>
      </c>
      <c r="N37" s="272">
        <f>K37/M37</f>
        <v>413.52115480397208</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64174.119836020458</v>
      </c>
      <c r="L38" s="270"/>
      <c r="M38" s="271">
        <v>400</v>
      </c>
      <c r="N38" s="272">
        <f>K38/M38</f>
        <v>160.43529959005116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78711.679905434576</v>
      </c>
      <c r="L39" s="877">
        <v>400</v>
      </c>
      <c r="M39" s="878"/>
      <c r="N39" s="272">
        <f>K39/L39</f>
        <v>196.77919976358643</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1052.3493269287428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2039.0672739522367</v>
      </c>
      <c r="N48" s="272">
        <f>K48*M48</f>
        <v>3731.4931113325933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46034.024306050291</v>
      </c>
      <c r="N49" s="272">
        <f>K49*M49</f>
        <v>874.6464618149555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4606.1395731475486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0">
        <f>VLOOKUP(A58,TRANSPORTE!A5:D117,4,FALSE)</f>
        <v>741.23817975225336</v>
      </c>
      <c r="M58" s="911"/>
      <c r="N58" s="287">
        <f>K58*L58</f>
        <v>14.083525415292813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14.083525415292813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5773.5756266210865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1154.7151253242173</v>
      </c>
      <c r="M82" s="859"/>
      <c r="N82" s="51"/>
    </row>
    <row r="83" spans="1:14">
      <c r="B83" s="89" t="s">
        <v>973</v>
      </c>
      <c r="C83" s="90"/>
      <c r="D83" s="90"/>
      <c r="E83" s="90"/>
      <c r="F83" s="90"/>
      <c r="G83" s="90"/>
      <c r="H83" s="90"/>
      <c r="I83" s="87"/>
      <c r="J83" s="88"/>
      <c r="K83" s="304">
        <v>0.05</v>
      </c>
      <c r="L83" s="858">
        <f>N77*K83</f>
        <v>288.67878133105432</v>
      </c>
      <c r="M83" s="859"/>
      <c r="N83" s="51"/>
    </row>
    <row r="84" spans="1:14" ht="15.75" thickBot="1">
      <c r="B84" s="91" t="s">
        <v>974</v>
      </c>
      <c r="C84" s="92"/>
      <c r="D84" s="92"/>
      <c r="E84" s="92"/>
      <c r="F84" s="92"/>
      <c r="G84" s="92"/>
      <c r="H84" s="92"/>
      <c r="I84" s="93"/>
      <c r="J84" s="94"/>
      <c r="K84" s="305">
        <v>0.05</v>
      </c>
      <c r="L84" s="860">
        <f>N77*K84</f>
        <v>288.67878133105432</v>
      </c>
      <c r="M84" s="861"/>
      <c r="N84" s="51"/>
    </row>
    <row r="85" spans="1:14" ht="15.75" thickBot="1">
      <c r="B85" s="823" t="s">
        <v>953</v>
      </c>
      <c r="C85" s="824"/>
      <c r="D85" s="824"/>
      <c r="E85" s="824"/>
      <c r="F85" s="824"/>
      <c r="G85" s="824"/>
      <c r="H85" s="824"/>
      <c r="I85" s="824"/>
      <c r="J85" s="824"/>
      <c r="K85" s="824"/>
      <c r="L85" s="824"/>
      <c r="M85" s="825"/>
      <c r="N85" s="52">
        <f>L82+L83+L84</f>
        <v>1732.0726879863259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7505.6483146074124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400</v>
      </c>
      <c r="N36" s="272">
        <f>K36/M36</f>
        <v>280.60364075983819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400</v>
      </c>
      <c r="N37" s="272">
        <f>K37/M37</f>
        <v>413.52115480397208</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64174.119836020458</v>
      </c>
      <c r="L38" s="270"/>
      <c r="M38" s="271">
        <v>400</v>
      </c>
      <c r="N38" s="272">
        <f>K38/M38</f>
        <v>160.43529959005116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78711.679905434576</v>
      </c>
      <c r="L39" s="877">
        <v>400</v>
      </c>
      <c r="M39" s="878"/>
      <c r="N39" s="272">
        <f>K39/L39</f>
        <v>196.77919976358643</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1052.3493269287428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2039.0672739522367</v>
      </c>
      <c r="N48" s="272">
        <f>K48*M48</f>
        <v>3058.600910928355</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46034.024306050291</v>
      </c>
      <c r="N49" s="272">
        <f>K49*M49</f>
        <v>598.44231597865371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3657.0432269070088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0">
        <f>VLOOKUP(A58,TRANSPORTE!A5:D117,4,FALSE)</f>
        <v>741.23817975225336</v>
      </c>
      <c r="M58" s="911"/>
      <c r="N58" s="287">
        <f>K58*L58</f>
        <v>9.6360963367792927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9.6360963367792927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4820.0318513020338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964.00637026040681</v>
      </c>
      <c r="M83" s="859"/>
      <c r="N83" s="51"/>
    </row>
    <row r="84" spans="1:14">
      <c r="B84" s="89" t="s">
        <v>973</v>
      </c>
      <c r="C84" s="90"/>
      <c r="D84" s="90"/>
      <c r="E84" s="90"/>
      <c r="F84" s="90"/>
      <c r="G84" s="90"/>
      <c r="H84" s="90"/>
      <c r="I84" s="87"/>
      <c r="J84" s="88"/>
      <c r="K84" s="304">
        <v>0.05</v>
      </c>
      <c r="L84" s="858">
        <f>N78*K84</f>
        <v>241.0015925651017</v>
      </c>
      <c r="M84" s="859"/>
      <c r="N84" s="51"/>
    </row>
    <row r="85" spans="1:14" ht="15.75" thickBot="1">
      <c r="B85" s="91" t="s">
        <v>974</v>
      </c>
      <c r="C85" s="92"/>
      <c r="D85" s="92"/>
      <c r="E85" s="92"/>
      <c r="F85" s="92"/>
      <c r="G85" s="92"/>
      <c r="H85" s="92"/>
      <c r="I85" s="93"/>
      <c r="J85" s="94"/>
      <c r="K85" s="305">
        <v>0.05</v>
      </c>
      <c r="L85" s="860">
        <f>N78*K85</f>
        <v>241.0015925651017</v>
      </c>
      <c r="M85" s="861"/>
      <c r="N85" s="51"/>
    </row>
    <row r="86" spans="1:14" ht="15.75" thickBot="1">
      <c r="B86" s="823" t="s">
        <v>953</v>
      </c>
      <c r="C86" s="824"/>
      <c r="D86" s="824"/>
      <c r="E86" s="824"/>
      <c r="F86" s="824"/>
      <c r="G86" s="824"/>
      <c r="H86" s="824"/>
      <c r="I86" s="824"/>
      <c r="J86" s="824"/>
      <c r="K86" s="824"/>
      <c r="L86" s="824"/>
      <c r="M86" s="825"/>
      <c r="N86" s="52">
        <f>L83+L84+L85</f>
        <v>1446.0095553906101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6266.0414066926442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400</v>
      </c>
      <c r="N36" s="272">
        <f>K36/M36</f>
        <v>280.60364075983819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400</v>
      </c>
      <c r="N37" s="272">
        <f>K37/M37</f>
        <v>413.52115480397208</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64174.119836020458</v>
      </c>
      <c r="L38" s="270"/>
      <c r="M38" s="271">
        <v>400</v>
      </c>
      <c r="N38" s="272">
        <f>K38/M38</f>
        <v>160.43529959005116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78711.679905434576</v>
      </c>
      <c r="L39" s="877">
        <v>400</v>
      </c>
      <c r="M39" s="878"/>
      <c r="N39" s="272">
        <f>K39/L39</f>
        <v>196.77919976358643</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1052.3493269287428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2039.0672739522367</v>
      </c>
      <c r="N48" s="272">
        <f>K48*M48</f>
        <v>3731.4931113325933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46034.024306050291</v>
      </c>
      <c r="N49" s="272">
        <f>K49*M49</f>
        <v>874.6464618149555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4606.1395731475486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0">
        <f>VLOOKUP(A58,TRANSPORTE!A5:D117,4,FALSE)</f>
        <v>741.23817975225336</v>
      </c>
      <c r="M58" s="911"/>
      <c r="N58" s="287">
        <f>K58*L58</f>
        <v>14.083525415292813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14.083525415292813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5773.5756266210865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1154.7151253242173</v>
      </c>
      <c r="M83" s="859"/>
      <c r="N83" s="51"/>
    </row>
    <row r="84" spans="1:14">
      <c r="B84" s="89" t="s">
        <v>973</v>
      </c>
      <c r="C84" s="90"/>
      <c r="D84" s="90"/>
      <c r="E84" s="90"/>
      <c r="F84" s="90"/>
      <c r="G84" s="90"/>
      <c r="H84" s="90"/>
      <c r="I84" s="87"/>
      <c r="J84" s="88"/>
      <c r="K84" s="304">
        <v>0.05</v>
      </c>
      <c r="L84" s="858">
        <f>N78*K84</f>
        <v>288.67878133105432</v>
      </c>
      <c r="M84" s="859"/>
      <c r="N84" s="51"/>
    </row>
    <row r="85" spans="1:14" ht="15.75" thickBot="1">
      <c r="B85" s="91" t="s">
        <v>974</v>
      </c>
      <c r="C85" s="92"/>
      <c r="D85" s="92"/>
      <c r="E85" s="92"/>
      <c r="F85" s="92"/>
      <c r="G85" s="92"/>
      <c r="H85" s="92"/>
      <c r="I85" s="93"/>
      <c r="J85" s="94"/>
      <c r="K85" s="305">
        <v>0.05</v>
      </c>
      <c r="L85" s="860">
        <f>N78*K85</f>
        <v>288.67878133105432</v>
      </c>
      <c r="M85" s="861"/>
      <c r="N85" s="51"/>
    </row>
    <row r="86" spans="1:14" ht="15.75" thickBot="1">
      <c r="B86" s="823" t="s">
        <v>953</v>
      </c>
      <c r="C86" s="824"/>
      <c r="D86" s="824"/>
      <c r="E86" s="824"/>
      <c r="F86" s="824"/>
      <c r="G86" s="824"/>
      <c r="H86" s="824"/>
      <c r="I86" s="824"/>
      <c r="J86" s="824"/>
      <c r="K86" s="824"/>
      <c r="L86" s="824"/>
      <c r="M86" s="825"/>
      <c r="N86" s="52">
        <f>L83+L84+L85</f>
        <v>1732.0726879863259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7505.6483146074124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400</v>
      </c>
      <c r="N36" s="272">
        <f>K36/M36</f>
        <v>280.60364075983819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400</v>
      </c>
      <c r="N37" s="272">
        <f>K37/M37</f>
        <v>413.52115480397208</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64174.119836020458</v>
      </c>
      <c r="L38" s="270"/>
      <c r="M38" s="271">
        <v>400</v>
      </c>
      <c r="N38" s="272">
        <f>K38/M38</f>
        <v>160.43529959005116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78711.679905434576</v>
      </c>
      <c r="L39" s="877">
        <v>400</v>
      </c>
      <c r="M39" s="878"/>
      <c r="N39" s="272">
        <f>K39/L39</f>
        <v>196.77919976358643</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1052.3493269287428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46034.024306050291</v>
      </c>
      <c r="N48" s="272">
        <f>K48*M48</f>
        <v>598.44231597865371</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2039.0672739522367</v>
      </c>
      <c r="N49" s="272">
        <f>K49*M49</f>
        <v>3058.600910928355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3657.0432269070088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0">
        <f>VLOOKUP(A58,TRANSPORTE!A5:D117,4,FALSE)</f>
        <v>741.23817975225336</v>
      </c>
      <c r="M58" s="911"/>
      <c r="N58" s="287">
        <f>K58*L58</f>
        <v>9.6360963367792927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9.6360963367792927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4820.0318513020338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964.00637026040681</v>
      </c>
      <c r="M83" s="859"/>
      <c r="N83" s="51"/>
    </row>
    <row r="84" spans="1:14">
      <c r="B84" s="89" t="s">
        <v>973</v>
      </c>
      <c r="C84" s="90"/>
      <c r="D84" s="90"/>
      <c r="E84" s="90"/>
      <c r="F84" s="90"/>
      <c r="G84" s="90"/>
      <c r="H84" s="90"/>
      <c r="I84" s="87"/>
      <c r="J84" s="88"/>
      <c r="K84" s="304">
        <v>0.05</v>
      </c>
      <c r="L84" s="858">
        <f>N78*K84</f>
        <v>241.0015925651017</v>
      </c>
      <c r="M84" s="859"/>
      <c r="N84" s="51"/>
    </row>
    <row r="85" spans="1:14" ht="15.75" thickBot="1">
      <c r="B85" s="91" t="s">
        <v>974</v>
      </c>
      <c r="C85" s="92"/>
      <c r="D85" s="92"/>
      <c r="E85" s="92"/>
      <c r="F85" s="92"/>
      <c r="G85" s="92"/>
      <c r="H85" s="92"/>
      <c r="I85" s="93"/>
      <c r="J85" s="94"/>
      <c r="K85" s="305">
        <v>0.05</v>
      </c>
      <c r="L85" s="860">
        <f>N78*K85</f>
        <v>241.0015925651017</v>
      </c>
      <c r="M85" s="861"/>
      <c r="N85" s="51"/>
    </row>
    <row r="86" spans="1:14" ht="15.75" thickBot="1">
      <c r="B86" s="823" t="s">
        <v>953</v>
      </c>
      <c r="C86" s="824"/>
      <c r="D86" s="824"/>
      <c r="E86" s="824"/>
      <c r="F86" s="824"/>
      <c r="G86" s="824"/>
      <c r="H86" s="824"/>
      <c r="I86" s="824"/>
      <c r="J86" s="824"/>
      <c r="K86" s="824"/>
      <c r="L86" s="824"/>
      <c r="M86" s="825"/>
      <c r="N86" s="52">
        <f>L83+L84+L85</f>
        <v>1446.0095553906101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6266.0414066926442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83">
        <v>275</v>
      </c>
      <c r="N36" s="272">
        <f>K36/M36</f>
        <v>408.15075019612829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83">
        <f>M36</f>
        <v>275</v>
      </c>
      <c r="N37" s="272">
        <f>K37/M37</f>
        <v>601.48531607850487</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64174.119836020458</v>
      </c>
      <c r="L38" s="270"/>
      <c r="M38" s="283">
        <v>275</v>
      </c>
      <c r="N38" s="272">
        <f>K38/M38</f>
        <v>233.36043576734713</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78711.679905434576</v>
      </c>
      <c r="L39" s="953">
        <v>275</v>
      </c>
      <c r="M39" s="954"/>
      <c r="N39" s="272">
        <f>K39/L39</f>
        <v>286.22429056521662</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1530.6899300781715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43159.330371142649</v>
      </c>
      <c r="N48" s="272">
        <f>K48*M48</f>
        <v>1078.9832592785663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44306.533577587594</v>
      </c>
      <c r="N49" s="272">
        <f>K49*M49</f>
        <v>575.98493650863873</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2039.0672739522367</v>
      </c>
      <c r="N50" s="272">
        <f>K50*M50</f>
        <v>8645.645241557484</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10300.613437344689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0">
        <f>VLOOKUP(A58,TRANSPORTE!A5:D117,4,FALSE)</f>
        <v>741.23817975225336</v>
      </c>
      <c r="M58" s="911"/>
      <c r="N58" s="287">
        <f>K58*L58</f>
        <v>28.167050830585627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28.167050830585627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12006.384165350904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2401.2768330701811</v>
      </c>
      <c r="M83" s="859"/>
      <c r="N83" s="51"/>
    </row>
    <row r="84" spans="1:14">
      <c r="B84" s="89" t="s">
        <v>973</v>
      </c>
      <c r="C84" s="90"/>
      <c r="D84" s="90"/>
      <c r="E84" s="90"/>
      <c r="F84" s="90"/>
      <c r="G84" s="90"/>
      <c r="H84" s="90"/>
      <c r="I84" s="87"/>
      <c r="J84" s="88"/>
      <c r="K84" s="304">
        <v>0.05</v>
      </c>
      <c r="L84" s="858">
        <f>N78*K84</f>
        <v>600.31920826754526</v>
      </c>
      <c r="M84" s="859"/>
      <c r="N84" s="51"/>
    </row>
    <row r="85" spans="1:14" ht="15.75" thickBot="1">
      <c r="B85" s="91" t="s">
        <v>974</v>
      </c>
      <c r="C85" s="92"/>
      <c r="D85" s="92"/>
      <c r="E85" s="92"/>
      <c r="F85" s="92"/>
      <c r="G85" s="92"/>
      <c r="H85" s="92"/>
      <c r="I85" s="93"/>
      <c r="J85" s="94"/>
      <c r="K85" s="305">
        <v>0.05</v>
      </c>
      <c r="L85" s="860">
        <f>N78*K85</f>
        <v>600.31920826754526</v>
      </c>
      <c r="M85" s="861"/>
      <c r="N85" s="51"/>
    </row>
    <row r="86" spans="1:14" ht="15.75" thickBot="1">
      <c r="B86" s="823" t="s">
        <v>953</v>
      </c>
      <c r="C86" s="824"/>
      <c r="D86" s="824"/>
      <c r="E86" s="824"/>
      <c r="F86" s="824"/>
      <c r="G86" s="824"/>
      <c r="H86" s="824"/>
      <c r="I86" s="824"/>
      <c r="J86" s="824"/>
      <c r="K86" s="824"/>
      <c r="L86" s="824"/>
      <c r="M86" s="825"/>
      <c r="N86" s="52">
        <f>L83+L84+L85</f>
        <v>3601.9152496052711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15608.299414956175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83">
        <v>275</v>
      </c>
      <c r="N36" s="272">
        <f>K36/M36</f>
        <v>408.15075019612829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83">
        <v>275</v>
      </c>
      <c r="N37" s="272">
        <f>K37/M37</f>
        <v>601.48531607850487</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64174.119836020458</v>
      </c>
      <c r="L38" s="270"/>
      <c r="M38" s="283">
        <v>275</v>
      </c>
      <c r="N38" s="272">
        <f>K38/M38</f>
        <v>233.36043576734713</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78711.679905434576</v>
      </c>
      <c r="L39" s="953">
        <v>275</v>
      </c>
      <c r="M39" s="954"/>
      <c r="N39" s="272">
        <f>K39/L39</f>
        <v>286.22429056521662</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1530.6899300781715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43159.330371142649</v>
      </c>
      <c r="N48" s="272">
        <f>K48*M48</f>
        <v>820.02727705171026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44306.533577587594</v>
      </c>
      <c r="N49" s="272">
        <f>K49*M49</f>
        <v>443.06533577587595</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2039.0672739522367</v>
      </c>
      <c r="N50" s="272">
        <f>K50*M50</f>
        <v>6606.5779676052471</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7869.670580432833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0">
        <f>VLOOKUP(A58,TRANSPORTE!A5:D117,4,FALSE)</f>
        <v>741.23817975225336</v>
      </c>
      <c r="M58" s="911"/>
      <c r="N58" s="287">
        <f>K58*L58</f>
        <v>21.49590721281535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21.49590721281535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9568.7701648212769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1913.7540329642554</v>
      </c>
      <c r="M83" s="859"/>
      <c r="N83" s="51"/>
    </row>
    <row r="84" spans="1:14">
      <c r="B84" s="89" t="s">
        <v>973</v>
      </c>
      <c r="C84" s="90"/>
      <c r="D84" s="90"/>
      <c r="E84" s="90"/>
      <c r="F84" s="90"/>
      <c r="G84" s="90"/>
      <c r="H84" s="90"/>
      <c r="I84" s="87"/>
      <c r="J84" s="88"/>
      <c r="K84" s="304">
        <v>0.05</v>
      </c>
      <c r="L84" s="858">
        <f>N78*K84</f>
        <v>478.43850824106386</v>
      </c>
      <c r="M84" s="859"/>
      <c r="N84" s="51"/>
    </row>
    <row r="85" spans="1:14" ht="15.75" thickBot="1">
      <c r="B85" s="91" t="s">
        <v>974</v>
      </c>
      <c r="C85" s="92"/>
      <c r="D85" s="92"/>
      <c r="E85" s="92"/>
      <c r="F85" s="92"/>
      <c r="G85" s="92"/>
      <c r="H85" s="92"/>
      <c r="I85" s="93"/>
      <c r="J85" s="94"/>
      <c r="K85" s="305">
        <v>0.05</v>
      </c>
      <c r="L85" s="860">
        <f>N78*K85</f>
        <v>478.43850824106386</v>
      </c>
      <c r="M85" s="861"/>
      <c r="N85" s="51"/>
    </row>
    <row r="86" spans="1:14" ht="15.75" thickBot="1">
      <c r="B86" s="823" t="s">
        <v>953</v>
      </c>
      <c r="C86" s="824"/>
      <c r="D86" s="824"/>
      <c r="E86" s="824"/>
      <c r="F86" s="824"/>
      <c r="G86" s="824"/>
      <c r="H86" s="824"/>
      <c r="I86" s="824"/>
      <c r="J86" s="824"/>
      <c r="K86" s="824"/>
      <c r="L86" s="824"/>
      <c r="M86" s="825"/>
      <c r="N86" s="52">
        <f>L83+L84+L85</f>
        <v>2870.6310494463833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12439.40121426766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275</v>
      </c>
      <c r="N36" s="272">
        <f>K36/M36</f>
        <v>408.15075019612829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275</v>
      </c>
      <c r="N37" s="272">
        <f>K37/M37</f>
        <v>601.48531607850487</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64174.119836020458</v>
      </c>
      <c r="L38" s="270"/>
      <c r="M38" s="271">
        <v>275</v>
      </c>
      <c r="N38" s="272">
        <f>K38/M38</f>
        <v>233.36043576734713</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78711.679905434576</v>
      </c>
      <c r="L39" s="877">
        <v>275</v>
      </c>
      <c r="M39" s="878"/>
      <c r="N39" s="272">
        <f>K39/L39</f>
        <v>286.22429056521662</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1530.6899300781715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43159.330371142649</v>
      </c>
      <c r="N48" s="272">
        <f>K48*M48</f>
        <v>1078.9832592785663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44306.533577587594</v>
      </c>
      <c r="N49" s="272">
        <f>K49*M49</f>
        <v>575.98493650863873</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2171.6733700560339</v>
      </c>
      <c r="N50" s="272">
        <f>K50*M50</f>
        <v>9207.8950890375836</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10862.863284824789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0">
        <f>VLOOKUP(A58,TRANSPORTE!A5:D117,4,FALSE)</f>
        <v>741.23817975225336</v>
      </c>
      <c r="M58" s="911"/>
      <c r="N58" s="287">
        <f>K58*L58</f>
        <v>28.167050830585627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28.167050830585627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12568.634012831004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2513.7268025662011</v>
      </c>
      <c r="M83" s="859"/>
      <c r="N83" s="51"/>
    </row>
    <row r="84" spans="1:14">
      <c r="B84" s="89" t="s">
        <v>973</v>
      </c>
      <c r="C84" s="90"/>
      <c r="D84" s="90"/>
      <c r="E84" s="90"/>
      <c r="F84" s="90"/>
      <c r="G84" s="90"/>
      <c r="H84" s="90"/>
      <c r="I84" s="87"/>
      <c r="J84" s="88"/>
      <c r="K84" s="304">
        <v>0.05</v>
      </c>
      <c r="L84" s="858">
        <f>N78*K84</f>
        <v>628.43170064155026</v>
      </c>
      <c r="M84" s="859"/>
      <c r="N84" s="51"/>
    </row>
    <row r="85" spans="1:14" ht="15.75" thickBot="1">
      <c r="B85" s="91" t="s">
        <v>974</v>
      </c>
      <c r="C85" s="92"/>
      <c r="D85" s="92"/>
      <c r="E85" s="92"/>
      <c r="F85" s="92"/>
      <c r="G85" s="92"/>
      <c r="H85" s="92"/>
      <c r="I85" s="93"/>
      <c r="J85" s="94"/>
      <c r="K85" s="305">
        <v>0.05</v>
      </c>
      <c r="L85" s="860">
        <f>N78*K85</f>
        <v>628.43170064155026</v>
      </c>
      <c r="M85" s="861"/>
      <c r="N85" s="51"/>
    </row>
    <row r="86" spans="1:14" ht="15.75" thickBot="1">
      <c r="B86" s="823" t="s">
        <v>953</v>
      </c>
      <c r="C86" s="824"/>
      <c r="D86" s="824"/>
      <c r="E86" s="824"/>
      <c r="F86" s="824"/>
      <c r="G86" s="824"/>
      <c r="H86" s="824"/>
      <c r="I86" s="824"/>
      <c r="J86" s="824"/>
      <c r="K86" s="824"/>
      <c r="L86" s="824"/>
      <c r="M86" s="825"/>
      <c r="N86" s="52">
        <f>L83+L84+L85</f>
        <v>3770.5902038493018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16339.224216680306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275</v>
      </c>
      <c r="N36" s="272">
        <f>K36/M36</f>
        <v>408.15075019612829</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275</v>
      </c>
      <c r="N37" s="272">
        <f>K37/M37</f>
        <v>601.48531607850487</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64174.119836020458</v>
      </c>
      <c r="L38" s="270"/>
      <c r="M38" s="271">
        <v>275</v>
      </c>
      <c r="N38" s="272">
        <f>K38/M38</f>
        <v>233.36043576734713</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78711.679905434576</v>
      </c>
      <c r="L39" s="877">
        <v>275</v>
      </c>
      <c r="M39" s="878"/>
      <c r="N39" s="272">
        <f>K39/L39</f>
        <v>286.22429056521662</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1530.6899300781715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43159.330371142649</v>
      </c>
      <c r="N48" s="272">
        <f>K48*M48</f>
        <v>820.02727705171026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44306.533577587594</v>
      </c>
      <c r="N49" s="272">
        <f>K49*M49</f>
        <v>443.06533577587595</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2171.6733700560339</v>
      </c>
      <c r="N50" s="272">
        <f>K50*M50</f>
        <v>7036.2217189815501</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8299.314331809137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0">
        <f>VLOOKUP(A58,TRANSPORTE!A5:D117,4,FALSE)</f>
        <v>741.23817975225336</v>
      </c>
      <c r="M58" s="911"/>
      <c r="N58" s="287">
        <f>K58*L58</f>
        <v>21.49590721281535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21.49590721281535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9998.4139161975818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1999.6827832395165</v>
      </c>
      <c r="M83" s="859"/>
      <c r="N83" s="51"/>
    </row>
    <row r="84" spans="1:14">
      <c r="B84" s="89" t="s">
        <v>973</v>
      </c>
      <c r="C84" s="90"/>
      <c r="D84" s="90"/>
      <c r="E84" s="90"/>
      <c r="F84" s="90"/>
      <c r="G84" s="90"/>
      <c r="H84" s="90"/>
      <c r="I84" s="87"/>
      <c r="J84" s="88"/>
      <c r="K84" s="304">
        <v>0.05</v>
      </c>
      <c r="L84" s="858">
        <f>N78*K84</f>
        <v>499.92069580987913</v>
      </c>
      <c r="M84" s="859"/>
      <c r="N84" s="51"/>
    </row>
    <row r="85" spans="1:14" ht="15.75" thickBot="1">
      <c r="B85" s="91" t="s">
        <v>974</v>
      </c>
      <c r="C85" s="92"/>
      <c r="D85" s="92"/>
      <c r="E85" s="92"/>
      <c r="F85" s="92"/>
      <c r="G85" s="92"/>
      <c r="H85" s="92"/>
      <c r="I85" s="93"/>
      <c r="J85" s="94"/>
      <c r="K85" s="305">
        <v>0.05</v>
      </c>
      <c r="L85" s="860">
        <f>N78*K85</f>
        <v>499.92069580987913</v>
      </c>
      <c r="M85" s="861"/>
      <c r="N85" s="51"/>
    </row>
    <row r="86" spans="1:14" ht="15.75" thickBot="1">
      <c r="B86" s="823" t="s">
        <v>953</v>
      </c>
      <c r="C86" s="824"/>
      <c r="D86" s="824"/>
      <c r="E86" s="824"/>
      <c r="F86" s="824"/>
      <c r="G86" s="824"/>
      <c r="H86" s="824"/>
      <c r="I86" s="824"/>
      <c r="J86" s="824"/>
      <c r="K86" s="824"/>
      <c r="L86" s="824"/>
      <c r="M86" s="825"/>
      <c r="N86" s="52">
        <f>L83+L84+L85</f>
        <v>2999.5241748592753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12997.938091056858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418</v>
      </c>
      <c r="N36" s="272">
        <f>K36/M36</f>
        <v>268.52023039218966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418</v>
      </c>
      <c r="N37" s="272">
        <f>K37/M37</f>
        <v>395.71402373585846</v>
      </c>
    </row>
    <row r="38" spans="1:14">
      <c r="A38" t="s">
        <v>225</v>
      </c>
      <c r="B38" s="872" t="str">
        <f>VLOOKUP(A38,EQUIPOS!A8:D154,3,FALSE)</f>
        <v>Esparcidor de gravilla, Ancho de esparcimiento 3100mm, Velocidad de trabajo 10—20km2/h</v>
      </c>
      <c r="C38" s="873"/>
      <c r="D38" s="873"/>
      <c r="E38" s="873"/>
      <c r="F38" s="873"/>
      <c r="G38" s="873"/>
      <c r="H38" s="874"/>
      <c r="I38" s="267"/>
      <c r="J38" s="268"/>
      <c r="K38" s="269">
        <f>VLOOKUP(A38,EQUIPOS!A8:D165,4,FALSE)</f>
        <v>78711.679905434576</v>
      </c>
      <c r="L38" s="270"/>
      <c r="M38" s="271">
        <v>418</v>
      </c>
      <c r="N38" s="272">
        <f>K38/M38</f>
        <v>188.30545431922147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0.96653780985169846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853.50624625712135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60581.676723086544</v>
      </c>
      <c r="N48" s="272">
        <f>K48*M48</f>
        <v>605.81676723086548</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2039.0672739522367</v>
      </c>
      <c r="N49" s="272">
        <f>K49*M49</f>
        <v>2548.834092440296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3154.6508596711615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0">
        <f>VLOOKUP(A58,TRANSPORTE!A5:D117,4,FALSE)</f>
        <v>741.23817975225336</v>
      </c>
      <c r="M58" s="911"/>
      <c r="N58" s="287">
        <f>K58*L58</f>
        <v>7.4123817975225341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7.4123817975225341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96.653780985169846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4112.2232687109754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822.4446537421951</v>
      </c>
      <c r="M83" s="859"/>
      <c r="N83" s="51"/>
    </row>
    <row r="84" spans="1:14">
      <c r="B84" s="89" t="s">
        <v>973</v>
      </c>
      <c r="C84" s="90"/>
      <c r="D84" s="90"/>
      <c r="E84" s="90"/>
      <c r="F84" s="90"/>
      <c r="G84" s="90"/>
      <c r="H84" s="90"/>
      <c r="I84" s="87"/>
      <c r="J84" s="88"/>
      <c r="K84" s="304">
        <v>0.05</v>
      </c>
      <c r="L84" s="858">
        <f>N78*K84</f>
        <v>205.61116343554878</v>
      </c>
      <c r="M84" s="859"/>
      <c r="N84" s="51"/>
    </row>
    <row r="85" spans="1:14" ht="15.75" thickBot="1">
      <c r="B85" s="91" t="s">
        <v>974</v>
      </c>
      <c r="C85" s="92"/>
      <c r="D85" s="92"/>
      <c r="E85" s="92"/>
      <c r="F85" s="92"/>
      <c r="G85" s="92"/>
      <c r="H85" s="92"/>
      <c r="I85" s="93"/>
      <c r="J85" s="94"/>
      <c r="K85" s="305">
        <v>0.05</v>
      </c>
      <c r="L85" s="860">
        <f>N78*K85</f>
        <v>205.61116343554878</v>
      </c>
      <c r="M85" s="861"/>
      <c r="N85" s="51"/>
    </row>
    <row r="86" spans="1:14" ht="15.75" thickBot="1">
      <c r="B86" s="823" t="s">
        <v>953</v>
      </c>
      <c r="C86" s="824"/>
      <c r="D86" s="824"/>
      <c r="E86" s="824"/>
      <c r="F86" s="824"/>
      <c r="G86" s="824"/>
      <c r="H86" s="824"/>
      <c r="I86" s="824"/>
      <c r="J86" s="824"/>
      <c r="K86" s="824"/>
      <c r="L86" s="824"/>
      <c r="M86" s="825"/>
      <c r="N86" s="52">
        <f>L83+L84+L85</f>
        <v>1233.6669806132927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5345.8902493242676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112241.45630393528</v>
      </c>
      <c r="L36" s="270"/>
      <c r="M36" s="271">
        <v>418</v>
      </c>
      <c r="N36" s="272">
        <f>K36/M36</f>
        <v>268.52023039218966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418</v>
      </c>
      <c r="N37" s="272">
        <f>K37/M37</f>
        <v>395.71402373585846</v>
      </c>
    </row>
    <row r="38" spans="1:14">
      <c r="A38" t="s">
        <v>225</v>
      </c>
      <c r="B38" s="872" t="str">
        <f>VLOOKUP(A38,EQUIPOS!A8:D154,3,FALSE)</f>
        <v>Esparcidor de gravilla, Ancho de esparcimiento 3100mm, Velocidad de trabajo 10—20km2/h</v>
      </c>
      <c r="C38" s="873"/>
      <c r="D38" s="873"/>
      <c r="E38" s="873"/>
      <c r="F38" s="873"/>
      <c r="G38" s="873"/>
      <c r="H38" s="874"/>
      <c r="I38" s="267"/>
      <c r="J38" s="268"/>
      <c r="K38" s="269">
        <f>VLOOKUP(A38,EQUIPOS!A8:D165,4,FALSE)</f>
        <v>78711.679905434576</v>
      </c>
      <c r="L38" s="270"/>
      <c r="M38" s="271">
        <v>418</v>
      </c>
      <c r="N38" s="272">
        <f>K38/M38</f>
        <v>188.30545431922147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0.96653780985169846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853.50624625712135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60581.676723086544</v>
      </c>
      <c r="N48" s="272">
        <f>K48*M48</f>
        <v>605.81676723086548</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1963.4728091706595</v>
      </c>
      <c r="N49" s="272">
        <f>K49*M49</f>
        <v>2454.3410114633243</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5"/>
      <c r="C52" s="906"/>
      <c r="D52" s="906"/>
      <c r="E52" s="906"/>
      <c r="F52" s="906"/>
      <c r="G52" s="906"/>
      <c r="H52" s="906"/>
      <c r="I52" s="876"/>
      <c r="J52" s="42"/>
      <c r="K52" s="44"/>
      <c r="L52" s="907"/>
      <c r="M52" s="908"/>
      <c r="N52" s="45"/>
    </row>
    <row r="53" spans="1:72" ht="15.75" thickBot="1">
      <c r="B53" s="823" t="s">
        <v>953</v>
      </c>
      <c r="C53" s="824"/>
      <c r="D53" s="824"/>
      <c r="E53" s="824"/>
      <c r="F53" s="824"/>
      <c r="G53" s="824"/>
      <c r="H53" s="824"/>
      <c r="I53" s="824"/>
      <c r="J53" s="824"/>
      <c r="K53" s="824"/>
      <c r="L53" s="824"/>
      <c r="M53" s="825"/>
      <c r="N53" s="394">
        <f>SUM(N48:N52)</f>
        <v>3060.1577786941898</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9" t="s">
        <v>961</v>
      </c>
      <c r="M57" s="888"/>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0">
        <f>VLOOKUP(A58,TRANSPORTE!A5:D117,4,FALSE)</f>
        <v>741.23817975225336</v>
      </c>
      <c r="M58" s="911"/>
      <c r="N58" s="287">
        <f>K58*L58</f>
        <v>7.4123817975225341</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1"/>
      <c r="M63" s="902"/>
      <c r="N63" s="127"/>
    </row>
    <row r="64" spans="1:72" ht="15.75" thickBot="1">
      <c r="B64" s="912" t="s">
        <v>953</v>
      </c>
      <c r="C64" s="866"/>
      <c r="D64" s="866"/>
      <c r="E64" s="866"/>
      <c r="F64" s="866"/>
      <c r="G64" s="866"/>
      <c r="H64" s="866"/>
      <c r="I64" s="866"/>
      <c r="J64" s="866"/>
      <c r="K64" s="866"/>
      <c r="L64" s="866"/>
      <c r="M64" s="867"/>
      <c r="N64" s="104">
        <f>N58+N59+N60+N61+N62</f>
        <v>7.4123817975225341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96.653780985169846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4017.7301877340033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803.54603754680068</v>
      </c>
      <c r="M83" s="859"/>
      <c r="N83" s="51"/>
    </row>
    <row r="84" spans="1:14">
      <c r="B84" s="89" t="s">
        <v>973</v>
      </c>
      <c r="C84" s="90"/>
      <c r="D84" s="90"/>
      <c r="E84" s="90"/>
      <c r="F84" s="90"/>
      <c r="G84" s="90"/>
      <c r="H84" s="90"/>
      <c r="I84" s="87"/>
      <c r="J84" s="88"/>
      <c r="K84" s="304">
        <v>0.05</v>
      </c>
      <c r="L84" s="858">
        <f>N78*K84</f>
        <v>200.88650938670017</v>
      </c>
      <c r="M84" s="859"/>
      <c r="N84" s="51"/>
    </row>
    <row r="85" spans="1:14" ht="15.75" thickBot="1">
      <c r="B85" s="91" t="s">
        <v>974</v>
      </c>
      <c r="C85" s="92"/>
      <c r="D85" s="92"/>
      <c r="E85" s="92"/>
      <c r="F85" s="92"/>
      <c r="G85" s="92"/>
      <c r="H85" s="92"/>
      <c r="I85" s="93"/>
      <c r="J85" s="94"/>
      <c r="K85" s="305">
        <v>0.05</v>
      </c>
      <c r="L85" s="860">
        <f>N78*K85</f>
        <v>200.88650938670017</v>
      </c>
      <c r="M85" s="861"/>
      <c r="N85" s="51"/>
    </row>
    <row r="86" spans="1:14" ht="15.75" thickBot="1">
      <c r="B86" s="823" t="s">
        <v>953</v>
      </c>
      <c r="C86" s="824"/>
      <c r="D86" s="824"/>
      <c r="E86" s="824"/>
      <c r="F86" s="824"/>
      <c r="G86" s="824"/>
      <c r="H86" s="824"/>
      <c r="I86" s="824"/>
      <c r="J86" s="824"/>
      <c r="K86" s="824"/>
      <c r="L86" s="824"/>
      <c r="M86" s="825"/>
      <c r="N86" s="52">
        <f>L83+L84+L85</f>
        <v>1205.3190563202011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5223.0492440542039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159926.1320588339</v>
      </c>
      <c r="L36" s="270"/>
      <c r="M36" s="271">
        <v>600</v>
      </c>
      <c r="N36" s="272">
        <f>K36/M36</f>
        <v>266.54355343138985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600</v>
      </c>
      <c r="N37" s="272">
        <f>K37/M37</f>
        <v>106.95686639336743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374.17377449895395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41517.754821283204</v>
      </c>
      <c r="N48" s="272">
        <f>K48*M48</f>
        <v>518.97193526604008</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1949.2752759318521</v>
      </c>
      <c r="N49" s="272">
        <f>K49*M49</f>
        <v>2850.8150910503341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3369.7870263163741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0">
        <f>VLOOKUP(A58,TRANSPORTE!A5:D117,4,FALSE)</f>
        <v>741.23817975225336</v>
      </c>
      <c r="M58" s="911"/>
      <c r="N58" s="287">
        <f>K58*L58</f>
        <v>9.265477246903167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9.265477246903167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3820.5617454818998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764.11234909638006</v>
      </c>
      <c r="M83" s="859"/>
      <c r="N83" s="51"/>
    </row>
    <row r="84" spans="1:14">
      <c r="B84" s="89" t="s">
        <v>973</v>
      </c>
      <c r="C84" s="90"/>
      <c r="D84" s="90"/>
      <c r="E84" s="90"/>
      <c r="F84" s="90"/>
      <c r="G84" s="90"/>
      <c r="H84" s="90"/>
      <c r="I84" s="87"/>
      <c r="J84" s="88"/>
      <c r="K84" s="304">
        <v>0.05</v>
      </c>
      <c r="L84" s="858">
        <f>N78*K84</f>
        <v>191.02808727409501</v>
      </c>
      <c r="M84" s="859"/>
      <c r="N84" s="51"/>
    </row>
    <row r="85" spans="1:14" ht="15.75" thickBot="1">
      <c r="B85" s="91" t="s">
        <v>974</v>
      </c>
      <c r="C85" s="92"/>
      <c r="D85" s="92"/>
      <c r="E85" s="92"/>
      <c r="F85" s="92"/>
      <c r="G85" s="92"/>
      <c r="H85" s="92"/>
      <c r="I85" s="93"/>
      <c r="J85" s="94"/>
      <c r="K85" s="305">
        <v>0.05</v>
      </c>
      <c r="L85" s="860">
        <f>N78*K85</f>
        <v>191.02808727409501</v>
      </c>
      <c r="M85" s="861"/>
      <c r="N85" s="51"/>
    </row>
    <row r="86" spans="1:14" ht="15.75" thickBot="1">
      <c r="B86" s="823" t="s">
        <v>953</v>
      </c>
      <c r="C86" s="824"/>
      <c r="D86" s="824"/>
      <c r="E86" s="824"/>
      <c r="F86" s="824"/>
      <c r="G86" s="824"/>
      <c r="H86" s="824"/>
      <c r="I86" s="824"/>
      <c r="J86" s="824"/>
      <c r="K86" s="824"/>
      <c r="L86" s="824"/>
      <c r="M86" s="825"/>
      <c r="N86" s="52">
        <f>L83+L84+L85</f>
        <v>1146.1685236445701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4966.7302691264704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159926.1320588339</v>
      </c>
      <c r="L36" s="270"/>
      <c r="M36" s="271">
        <v>600</v>
      </c>
      <c r="N36" s="272">
        <f>K36/M36</f>
        <v>266.54355343138985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600</v>
      </c>
      <c r="N37" s="272">
        <f>K37/M37</f>
        <v>106.95686639336743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374.17377449895395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39962.533039415881</v>
      </c>
      <c r="N48" s="272">
        <f>K48*M48</f>
        <v>379.64406387445086</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1949.2752759318521</v>
      </c>
      <c r="N49" s="272">
        <f>K49*M49</f>
        <v>2749.9400955208603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3129.584159395311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0">
        <f>VLOOKUP(A58,TRANSPORTE!A5:D117,4,FALSE)</f>
        <v>741.23817975225336</v>
      </c>
      <c r="M58" s="911"/>
      <c r="N58" s="287">
        <f>K58*L58</f>
        <v>7.0417627076464067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7.0417627076464067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3578.1351640215798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715.62703280431606</v>
      </c>
      <c r="M83" s="859"/>
      <c r="N83" s="51"/>
    </row>
    <row r="84" spans="1:14">
      <c r="B84" s="89" t="s">
        <v>973</v>
      </c>
      <c r="C84" s="90"/>
      <c r="D84" s="90"/>
      <c r="E84" s="90"/>
      <c r="F84" s="90"/>
      <c r="G84" s="90"/>
      <c r="H84" s="90"/>
      <c r="I84" s="87"/>
      <c r="J84" s="88"/>
      <c r="K84" s="304">
        <v>0.05</v>
      </c>
      <c r="L84" s="858">
        <f>N78*K84</f>
        <v>178.90675820107901</v>
      </c>
      <c r="M84" s="859"/>
      <c r="N84" s="51"/>
    </row>
    <row r="85" spans="1:14" ht="15.75" thickBot="1">
      <c r="B85" s="91" t="s">
        <v>974</v>
      </c>
      <c r="C85" s="92"/>
      <c r="D85" s="92"/>
      <c r="E85" s="92"/>
      <c r="F85" s="92"/>
      <c r="G85" s="92"/>
      <c r="H85" s="92"/>
      <c r="I85" s="93"/>
      <c r="J85" s="94"/>
      <c r="K85" s="305">
        <v>0.05</v>
      </c>
      <c r="L85" s="860">
        <f>N78*K85</f>
        <v>178.90675820107901</v>
      </c>
      <c r="M85" s="861"/>
      <c r="N85" s="51"/>
    </row>
    <row r="86" spans="1:14" ht="15.75" thickBot="1">
      <c r="B86" s="823" t="s">
        <v>953</v>
      </c>
      <c r="C86" s="824"/>
      <c r="D86" s="824"/>
      <c r="E86" s="824"/>
      <c r="F86" s="824"/>
      <c r="G86" s="824"/>
      <c r="H86" s="824"/>
      <c r="I86" s="824"/>
      <c r="J86" s="824"/>
      <c r="K86" s="824"/>
      <c r="L86" s="824"/>
      <c r="M86" s="825"/>
      <c r="N86" s="52">
        <f>L83+L84+L85</f>
        <v>1073.4405492064741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4651.5757132280542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159926.1320588339</v>
      </c>
      <c r="L36" s="270"/>
      <c r="M36" s="271">
        <v>600</v>
      </c>
      <c r="N36" s="272">
        <f>K36/M36</f>
        <v>266.54355343138985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600</v>
      </c>
      <c r="N37" s="272">
        <f>K37/M37</f>
        <v>106.95686639336743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374.17377449895395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42933.318755437882</v>
      </c>
      <c r="N48" s="272">
        <f>K48*M48</f>
        <v>407.86652817665987</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1949.2752759318521</v>
      </c>
      <c r="N49" s="272">
        <f>K49*M49</f>
        <v>3333.2607218434669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3741.1272500201267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0">
        <f>VLOOKUP(A59,TRANSPORTE!A5:D117,4,FALSE)</f>
        <v>741.23817975225336</v>
      </c>
      <c r="M59" s="911"/>
      <c r="N59" s="287">
        <f>K59*L59</f>
        <v>7.0417627076464067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7.0417627076464067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4189.6782546463955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837.93565092927918</v>
      </c>
      <c r="M83" s="859"/>
      <c r="N83" s="51"/>
    </row>
    <row r="84" spans="1:14">
      <c r="B84" s="89" t="s">
        <v>973</v>
      </c>
      <c r="C84" s="90"/>
      <c r="D84" s="90"/>
      <c r="E84" s="90"/>
      <c r="F84" s="90"/>
      <c r="G84" s="90"/>
      <c r="H84" s="90"/>
      <c r="I84" s="87"/>
      <c r="J84" s="88"/>
      <c r="K84" s="304">
        <v>0.05</v>
      </c>
      <c r="L84" s="858">
        <f>N78*K84</f>
        <v>209.48391273231979</v>
      </c>
      <c r="M84" s="859"/>
      <c r="N84" s="51"/>
    </row>
    <row r="85" spans="1:14" ht="15.75" thickBot="1">
      <c r="B85" s="91" t="s">
        <v>974</v>
      </c>
      <c r="C85" s="92"/>
      <c r="D85" s="92"/>
      <c r="E85" s="92"/>
      <c r="F85" s="92"/>
      <c r="G85" s="92"/>
      <c r="H85" s="92"/>
      <c r="I85" s="93"/>
      <c r="J85" s="94"/>
      <c r="K85" s="305">
        <v>0.05</v>
      </c>
      <c r="L85" s="860">
        <f>N78*K85</f>
        <v>209.48391273231979</v>
      </c>
      <c r="M85" s="861"/>
      <c r="N85" s="51"/>
    </row>
    <row r="86" spans="1:14" ht="15.75" thickBot="1">
      <c r="B86" s="823" t="s">
        <v>953</v>
      </c>
      <c r="C86" s="824"/>
      <c r="D86" s="824"/>
      <c r="E86" s="824"/>
      <c r="F86" s="824"/>
      <c r="G86" s="824"/>
      <c r="H86" s="824"/>
      <c r="I86" s="824"/>
      <c r="J86" s="824"/>
      <c r="K86" s="824"/>
      <c r="L86" s="824"/>
      <c r="M86" s="825"/>
      <c r="N86" s="52">
        <f>L83+L84+L85</f>
        <v>1256.9034763939187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5446.5817310403145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159926.1320588339</v>
      </c>
      <c r="L36" s="270"/>
      <c r="M36" s="271">
        <v>600</v>
      </c>
      <c r="N36" s="272">
        <f>K36/M36</f>
        <v>266.54355343138985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600</v>
      </c>
      <c r="N37" s="272">
        <f>K37/M37</f>
        <v>106.95686639336743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374.17377449895395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41982.606163401215</v>
      </c>
      <c r="N48" s="272">
        <f>K48*M48</f>
        <v>199.41737927615577</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1949.2752759318521</v>
      </c>
      <c r="N49" s="272">
        <f>K49*M49</f>
        <v>2083.2879511521664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2282.7053304283222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0">
        <f>VLOOKUP(A58,TRANSPORTE!A5:D117,4,FALSE)</f>
        <v>741.23817975225336</v>
      </c>
      <c r="M58" s="911"/>
      <c r="N58" s="287">
        <f>K58*L58</f>
        <v>3.5208813538232033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3.5208813538232033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2727.7354537007682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545.54709074015364</v>
      </c>
      <c r="M83" s="859"/>
      <c r="N83" s="51"/>
    </row>
    <row r="84" spans="1:14">
      <c r="B84" s="89" t="s">
        <v>973</v>
      </c>
      <c r="C84" s="90"/>
      <c r="D84" s="90"/>
      <c r="E84" s="90"/>
      <c r="F84" s="90"/>
      <c r="G84" s="90"/>
      <c r="H84" s="90"/>
      <c r="I84" s="87"/>
      <c r="J84" s="88"/>
      <c r="K84" s="304">
        <v>0.05</v>
      </c>
      <c r="L84" s="858">
        <f>N78*K84</f>
        <v>136.38677268503841</v>
      </c>
      <c r="M84" s="859"/>
      <c r="N84" s="51"/>
    </row>
    <row r="85" spans="1:14" ht="15.75" thickBot="1">
      <c r="B85" s="91" t="s">
        <v>974</v>
      </c>
      <c r="C85" s="92"/>
      <c r="D85" s="92"/>
      <c r="E85" s="92"/>
      <c r="F85" s="92"/>
      <c r="G85" s="92"/>
      <c r="H85" s="92"/>
      <c r="I85" s="93"/>
      <c r="J85" s="94"/>
      <c r="K85" s="305">
        <v>0.05</v>
      </c>
      <c r="L85" s="860">
        <f>N78*K85</f>
        <v>136.38677268503841</v>
      </c>
      <c r="M85" s="861"/>
      <c r="N85" s="51"/>
    </row>
    <row r="86" spans="1:14" ht="15.75" thickBot="1">
      <c r="B86" s="823" t="s">
        <v>953</v>
      </c>
      <c r="C86" s="824"/>
      <c r="D86" s="824"/>
      <c r="E86" s="824"/>
      <c r="F86" s="824"/>
      <c r="G86" s="824"/>
      <c r="H86" s="824"/>
      <c r="I86" s="824"/>
      <c r="J86" s="824"/>
      <c r="K86" s="824"/>
      <c r="L86" s="824"/>
      <c r="M86" s="825"/>
      <c r="N86" s="52">
        <f>L83+L84+L85</f>
        <v>818.32063611023045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3546.0560898109989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159926.1320588339</v>
      </c>
      <c r="L36" s="270"/>
      <c r="M36" s="271">
        <v>600</v>
      </c>
      <c r="N36" s="272">
        <f>K36/M36</f>
        <v>266.54355343138985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600</v>
      </c>
      <c r="N37" s="272">
        <f>K37/M37</f>
        <v>106.95686639336743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374.17377449895395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41517.754821283204</v>
      </c>
      <c r="N48" s="272">
        <f>K48*M48</f>
        <v>518.97193526604008</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2396.6887141655366</v>
      </c>
      <c r="N49" s="272">
        <f>K49*M49</f>
        <v>3505.1572444670974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4024.1291797331373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0">
        <f>VLOOKUP(A58,TRANSPORTE!A5:D117,4,FALSE)</f>
        <v>741.23817975225336</v>
      </c>
      <c r="M58" s="911"/>
      <c r="N58" s="287">
        <f>K58*L58</f>
        <v>9.265477246903167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9.265477246903167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4474.9038988986622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894.98077977973253</v>
      </c>
      <c r="M83" s="859"/>
      <c r="N83" s="51"/>
    </row>
    <row r="84" spans="1:14">
      <c r="B84" s="89" t="s">
        <v>973</v>
      </c>
      <c r="C84" s="90"/>
      <c r="D84" s="90"/>
      <c r="E84" s="90"/>
      <c r="F84" s="90"/>
      <c r="G84" s="90"/>
      <c r="H84" s="90"/>
      <c r="I84" s="87"/>
      <c r="J84" s="88"/>
      <c r="K84" s="304">
        <v>0.05</v>
      </c>
      <c r="L84" s="858">
        <f>N78*K84</f>
        <v>223.74519494493313</v>
      </c>
      <c r="M84" s="859"/>
      <c r="N84" s="51"/>
    </row>
    <row r="85" spans="1:14" ht="15.75" thickBot="1">
      <c r="B85" s="91" t="s">
        <v>974</v>
      </c>
      <c r="C85" s="92"/>
      <c r="D85" s="92"/>
      <c r="E85" s="92"/>
      <c r="F85" s="92"/>
      <c r="G85" s="92"/>
      <c r="H85" s="92"/>
      <c r="I85" s="93"/>
      <c r="J85" s="94"/>
      <c r="K85" s="305">
        <v>0.05</v>
      </c>
      <c r="L85" s="860">
        <f>N78*K85</f>
        <v>223.74519494493313</v>
      </c>
      <c r="M85" s="861"/>
      <c r="N85" s="51"/>
    </row>
    <row r="86" spans="1:14" ht="15.75" thickBot="1">
      <c r="B86" s="823" t="s">
        <v>953</v>
      </c>
      <c r="C86" s="824"/>
      <c r="D86" s="824"/>
      <c r="E86" s="824"/>
      <c r="F86" s="824"/>
      <c r="G86" s="824"/>
      <c r="H86" s="824"/>
      <c r="I86" s="824"/>
      <c r="J86" s="824"/>
      <c r="K86" s="824"/>
      <c r="L86" s="824"/>
      <c r="M86" s="825"/>
      <c r="N86" s="52">
        <f>L83+L84+L85</f>
        <v>1342.471169669599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5817.3750685682608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159926.1320588339</v>
      </c>
      <c r="L36" s="270"/>
      <c r="M36" s="271">
        <v>600</v>
      </c>
      <c r="N36" s="272">
        <f>K36/M36</f>
        <v>266.54355343138985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600</v>
      </c>
      <c r="N37" s="272">
        <f>K37/M37</f>
        <v>106.95686639336743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374.17377449895395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39962.533039415881</v>
      </c>
      <c r="N48" s="272">
        <f>K48*M48</f>
        <v>379.64406387445086</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2396.6887141655366</v>
      </c>
      <c r="N49" s="272">
        <f>K49*M49</f>
        <v>3381.1286035090307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3760.7726673834813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0">
        <f>VLOOKUP(A58,TRANSPORTE!A5:D117,4,FALSE)</f>
        <v>741.23817975225336</v>
      </c>
      <c r="M58" s="911"/>
      <c r="N58" s="287">
        <f>K58*L58</f>
        <v>7.0417627076464067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7.0417627076464067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4209.3236720097502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841.86473440195005</v>
      </c>
      <c r="M83" s="859"/>
      <c r="N83" s="51"/>
    </row>
    <row r="84" spans="1:14">
      <c r="B84" s="89" t="s">
        <v>973</v>
      </c>
      <c r="C84" s="90"/>
      <c r="D84" s="90"/>
      <c r="E84" s="90"/>
      <c r="F84" s="90"/>
      <c r="G84" s="90"/>
      <c r="H84" s="90"/>
      <c r="I84" s="87"/>
      <c r="J84" s="88"/>
      <c r="K84" s="304">
        <v>0.05</v>
      </c>
      <c r="L84" s="858">
        <f>N78*K84</f>
        <v>210.46618360048751</v>
      </c>
      <c r="M84" s="859"/>
      <c r="N84" s="51"/>
    </row>
    <row r="85" spans="1:14" ht="15.75" thickBot="1">
      <c r="B85" s="91" t="s">
        <v>974</v>
      </c>
      <c r="C85" s="92"/>
      <c r="D85" s="92"/>
      <c r="E85" s="92"/>
      <c r="F85" s="92"/>
      <c r="G85" s="92"/>
      <c r="H85" s="92"/>
      <c r="I85" s="93"/>
      <c r="J85" s="94"/>
      <c r="K85" s="305">
        <v>0.05</v>
      </c>
      <c r="L85" s="860">
        <f>N78*K85</f>
        <v>210.46618360048751</v>
      </c>
      <c r="M85" s="861"/>
      <c r="N85" s="51"/>
    </row>
    <row r="86" spans="1:14" ht="15.75" thickBot="1">
      <c r="B86" s="823" t="s">
        <v>953</v>
      </c>
      <c r="C86" s="824"/>
      <c r="D86" s="824"/>
      <c r="E86" s="824"/>
      <c r="F86" s="824"/>
      <c r="G86" s="824"/>
      <c r="H86" s="824"/>
      <c r="I86" s="824"/>
      <c r="J86" s="824"/>
      <c r="K86" s="824"/>
      <c r="L86" s="824"/>
      <c r="M86" s="825"/>
      <c r="N86" s="52">
        <f>L83+L84+L85</f>
        <v>1262.7971016029251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5472.1207736126753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159926.1320588339</v>
      </c>
      <c r="L36" s="270"/>
      <c r="M36" s="271">
        <v>600</v>
      </c>
      <c r="N36" s="272">
        <f>K36/M36</f>
        <v>266.54355343138985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600</v>
      </c>
      <c r="N37" s="272">
        <f>K37/M37</f>
        <v>106.95686639336743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374.17377449895395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42933.318755437882</v>
      </c>
      <c r="N48" s="272">
        <f>K48*M48</f>
        <v>407.86652817665987</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2396.6887141655366</v>
      </c>
      <c r="N49" s="272">
        <f>K49*M49</f>
        <v>4098.3377012230676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4506.2042293997274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0">
        <f>VLOOKUP(A58,TRANSPORTE!A5:D117,4,FALSE)</f>
        <v>741.23817975225336</v>
      </c>
      <c r="M58" s="911"/>
      <c r="N58" s="287">
        <f>K58*L58</f>
        <v>7.0417627076464067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7.0417627076464067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4954.7552340259963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990.95104680519933</v>
      </c>
      <c r="M83" s="859"/>
      <c r="N83" s="51"/>
    </row>
    <row r="84" spans="1:14">
      <c r="B84" s="89" t="s">
        <v>973</v>
      </c>
      <c r="C84" s="90"/>
      <c r="D84" s="90"/>
      <c r="E84" s="90"/>
      <c r="F84" s="90"/>
      <c r="G84" s="90"/>
      <c r="H84" s="90"/>
      <c r="I84" s="87"/>
      <c r="J84" s="88"/>
      <c r="K84" s="304">
        <v>0.05</v>
      </c>
      <c r="L84" s="858">
        <f>N78*K84</f>
        <v>247.73776170129983</v>
      </c>
      <c r="M84" s="859"/>
      <c r="N84" s="51"/>
    </row>
    <row r="85" spans="1:14" ht="15.75" thickBot="1">
      <c r="B85" s="91" t="s">
        <v>974</v>
      </c>
      <c r="C85" s="92"/>
      <c r="D85" s="92"/>
      <c r="E85" s="92"/>
      <c r="F85" s="92"/>
      <c r="G85" s="92"/>
      <c r="H85" s="92"/>
      <c r="I85" s="93"/>
      <c r="J85" s="94"/>
      <c r="K85" s="305">
        <v>0.05</v>
      </c>
      <c r="L85" s="860">
        <f>N78*K85</f>
        <v>247.73776170129983</v>
      </c>
      <c r="M85" s="861"/>
      <c r="N85" s="51"/>
    </row>
    <row r="86" spans="1:14" ht="15.75" thickBot="1">
      <c r="B86" s="823" t="s">
        <v>953</v>
      </c>
      <c r="C86" s="824"/>
      <c r="D86" s="824"/>
      <c r="E86" s="824"/>
      <c r="F86" s="824"/>
      <c r="G86" s="824"/>
      <c r="H86" s="824"/>
      <c r="I86" s="824"/>
      <c r="J86" s="824"/>
      <c r="K86" s="824"/>
      <c r="L86" s="824"/>
      <c r="M86" s="825"/>
      <c r="N86" s="52">
        <f>L83+L84+L85</f>
        <v>1486.4265702077989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6441.1818042337954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159926.1320588339</v>
      </c>
      <c r="L36" s="270"/>
      <c r="M36" s="271">
        <v>600</v>
      </c>
      <c r="N36" s="272">
        <f>K36/M36</f>
        <v>266.54355343138985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600</v>
      </c>
      <c r="N37" s="272">
        <f>K37/M37</f>
        <v>106.95686639336743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374.17377449895395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41982.606163401215</v>
      </c>
      <c r="N48" s="272">
        <f>K48*M48</f>
        <v>199.41737927615577</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2396.6887141655366</v>
      </c>
      <c r="N49" s="272">
        <f>K49*M49</f>
        <v>2561.4610632644167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2760.8784425405725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0">
        <f>VLOOKUP(A58,TRANSPORTE!A5:D117,4,FALSE)</f>
        <v>741.23817975225336</v>
      </c>
      <c r="M58" s="911"/>
      <c r="N58" s="287">
        <f>K58*L58</f>
        <v>3.5208813538232033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3.5208813538232033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3205.9085658130184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641.18171316260373</v>
      </c>
      <c r="M83" s="859"/>
      <c r="N83" s="51"/>
    </row>
    <row r="84" spans="1:14">
      <c r="B84" s="89" t="s">
        <v>973</v>
      </c>
      <c r="C84" s="90"/>
      <c r="D84" s="90"/>
      <c r="E84" s="90"/>
      <c r="F84" s="90"/>
      <c r="G84" s="90"/>
      <c r="H84" s="90"/>
      <c r="I84" s="87"/>
      <c r="J84" s="88"/>
      <c r="K84" s="304">
        <v>0.05</v>
      </c>
      <c r="L84" s="858">
        <f>N78*K84</f>
        <v>160.29542829065093</v>
      </c>
      <c r="M84" s="859"/>
      <c r="N84" s="51"/>
    </row>
    <row r="85" spans="1:14" ht="15.75" thickBot="1">
      <c r="B85" s="91" t="s">
        <v>974</v>
      </c>
      <c r="C85" s="92"/>
      <c r="D85" s="92"/>
      <c r="E85" s="92"/>
      <c r="F85" s="92"/>
      <c r="G85" s="92"/>
      <c r="H85" s="92"/>
      <c r="I85" s="93"/>
      <c r="J85" s="94"/>
      <c r="K85" s="305">
        <v>0.05</v>
      </c>
      <c r="L85" s="860">
        <f>N78*K85</f>
        <v>160.29542829065093</v>
      </c>
      <c r="M85" s="861"/>
      <c r="N85" s="51"/>
    </row>
    <row r="86" spans="1:14" ht="15.75" thickBot="1">
      <c r="B86" s="823" t="s">
        <v>953</v>
      </c>
      <c r="C86" s="824"/>
      <c r="D86" s="824"/>
      <c r="E86" s="824"/>
      <c r="F86" s="824"/>
      <c r="G86" s="824"/>
      <c r="H86" s="824"/>
      <c r="I86" s="824"/>
      <c r="J86" s="824"/>
      <c r="K86" s="824"/>
      <c r="L86" s="824"/>
      <c r="M86" s="825"/>
      <c r="N86" s="52">
        <f>L83+L84+L85</f>
        <v>961.77256974390571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4167.6811355569243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290</v>
      </c>
      <c r="B37" s="872" t="str">
        <f>VLOOKUP(A37,EQUIPOS!A7:D154,3,FALSE)</f>
        <v>Planta trituradora</v>
      </c>
      <c r="C37" s="873"/>
      <c r="D37" s="873"/>
      <c r="E37" s="873"/>
      <c r="F37" s="873"/>
      <c r="G37" s="873"/>
      <c r="H37" s="874"/>
      <c r="I37" s="267"/>
      <c r="J37" s="268"/>
      <c r="K37" s="269">
        <f>VLOOKUP(A37,EQUIPOS!A7:D164,4,FALSE)</f>
        <v>531670.05617653555</v>
      </c>
      <c r="L37" s="270"/>
      <c r="M37" s="271">
        <v>30</v>
      </c>
      <c r="N37" s="272">
        <f t="shared" ref="N37:N43" si="0">K37/M37</f>
        <v>17722.335205884519</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95767.442000540483</v>
      </c>
      <c r="L38" s="270"/>
      <c r="M38" s="271">
        <v>9</v>
      </c>
      <c r="N38" s="272">
        <f t="shared" si="0"/>
        <v>10640.826888948943</v>
      </c>
    </row>
    <row r="39" spans="1:14">
      <c r="A39" t="s">
        <v>173</v>
      </c>
      <c r="B39" s="872" t="str">
        <f>VLOOKUP(A39,EQUIPOS!A9:D154,3,FALSE)</f>
        <v>Compactador neumático de Potencia 70 HP, peso de 13 ton</v>
      </c>
      <c r="C39" s="873"/>
      <c r="D39" s="873"/>
      <c r="E39" s="873"/>
      <c r="F39" s="873"/>
      <c r="G39" s="873"/>
      <c r="H39" s="874"/>
      <c r="I39" s="267"/>
      <c r="J39" s="268"/>
      <c r="K39" s="269">
        <f>VLOOKUP(A39,EQUIPOS!A9:D166,4,FALSE)</f>
        <v>165408.46192158884</v>
      </c>
      <c r="L39" s="270"/>
      <c r="M39" s="271">
        <v>9</v>
      </c>
      <c r="N39" s="272">
        <f t="shared" si="0"/>
        <v>18378.717991287649</v>
      </c>
    </row>
    <row r="40" spans="1:14">
      <c r="A40" t="s">
        <v>286</v>
      </c>
      <c r="B40" s="872" t="str">
        <f>VLOOKUP(A40,EQUIPOS!A10:D154,3,FALSE)</f>
        <v>Planta de asfalto en frio</v>
      </c>
      <c r="C40" s="873"/>
      <c r="D40" s="873"/>
      <c r="E40" s="873"/>
      <c r="F40" s="873"/>
      <c r="G40" s="873"/>
      <c r="H40" s="874"/>
      <c r="I40" s="267"/>
      <c r="J40" s="268"/>
      <c r="K40" s="269">
        <f>VLOOKUP(A40,EQUIPOS!A10:D167,4,FALSE)</f>
        <v>241092.72810214723</v>
      </c>
      <c r="L40" s="270"/>
      <c r="M40" s="271">
        <v>9</v>
      </c>
      <c r="N40" s="272">
        <f t="shared" si="0"/>
        <v>26788.080900238579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9</v>
      </c>
      <c r="N42" s="272">
        <f t="shared" si="0"/>
        <v>29537.225343140864</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9</v>
      </c>
      <c r="N43" s="272">
        <f t="shared" si="0"/>
        <v>5482.3897148774549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N77*M46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121927.10458993609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19594.753689103669</v>
      </c>
      <c r="N53" s="272">
        <f>K53*M53</f>
        <v>27432.655164745134</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41.372051403663789</v>
      </c>
      <c r="N54" s="272">
        <f>K54*M54</f>
        <v>1034.3012850915948</v>
      </c>
    </row>
    <row r="55" spans="1:14" ht="15.75" thickBot="1">
      <c r="B55" s="43"/>
      <c r="C55" s="281"/>
      <c r="D55" s="281"/>
      <c r="E55" s="281"/>
      <c r="F55" s="281"/>
      <c r="G55" s="281"/>
      <c r="H55" s="281"/>
      <c r="I55" s="268"/>
      <c r="J55" s="224"/>
      <c r="K55" s="282"/>
      <c r="L55" s="267"/>
      <c r="M55" s="283"/>
      <c r="N55" s="284"/>
    </row>
    <row r="56" spans="1:14" ht="15.75" thickBot="1">
      <c r="B56" s="823" t="s">
        <v>953</v>
      </c>
      <c r="C56" s="824"/>
      <c r="D56" s="824"/>
      <c r="E56" s="824"/>
      <c r="F56" s="824"/>
      <c r="G56" s="824"/>
      <c r="H56" s="824"/>
      <c r="I56" s="824"/>
      <c r="J56" s="824"/>
      <c r="K56" s="824"/>
      <c r="L56" s="824"/>
      <c r="M56" s="825"/>
      <c r="N56" s="394">
        <f>SUM(N53:N55)</f>
        <v>28466.956449836729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0">
        <f>VLOOKUP(A61,TRANSPORTE!A5:D117,4,FALSE)</f>
        <v>741.23817975225336</v>
      </c>
      <c r="M61" s="911"/>
      <c r="N61" s="287">
        <f>K61*L61</f>
        <v>926.54772469031673</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0">
        <f>VLOOKUP(A62,TRANSPORTE!A6:D117,4,FALSE)</f>
        <v>741.23817975225336</v>
      </c>
      <c r="M62" s="911"/>
      <c r="N62" s="287">
        <f>K62*L62</f>
        <v>1037.7334516531546</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1964.2811763434713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SUM(N72:N76)</f>
        <v>9718.9390143891651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N48+N56+N67+N77</f>
        <v>162077.28123050544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32415.45624610109</v>
      </c>
      <c r="M84" s="859"/>
      <c r="N84" s="51"/>
    </row>
    <row r="85" spans="1:14">
      <c r="B85" s="89" t="s">
        <v>973</v>
      </c>
      <c r="C85" s="90"/>
      <c r="D85" s="90"/>
      <c r="E85" s="90"/>
      <c r="F85" s="90"/>
      <c r="G85" s="90"/>
      <c r="H85" s="90"/>
      <c r="I85" s="87"/>
      <c r="J85" s="88"/>
      <c r="K85" s="304">
        <v>0.05</v>
      </c>
      <c r="L85" s="858">
        <f>N79*K85</f>
        <v>8103.8640615252725</v>
      </c>
      <c r="M85" s="859"/>
      <c r="N85" s="51"/>
    </row>
    <row r="86" spans="1:14" ht="15.75" thickBot="1">
      <c r="B86" s="91" t="s">
        <v>974</v>
      </c>
      <c r="C86" s="92"/>
      <c r="D86" s="92"/>
      <c r="E86" s="92"/>
      <c r="F86" s="92"/>
      <c r="G86" s="92"/>
      <c r="H86" s="92"/>
      <c r="I86" s="93"/>
      <c r="J86" s="94"/>
      <c r="K86" s="305">
        <v>0.05</v>
      </c>
      <c r="L86" s="860">
        <f>N79*K86</f>
        <v>8103.8640615252725</v>
      </c>
      <c r="M86" s="861"/>
      <c r="N86" s="51"/>
    </row>
    <row r="87" spans="1:14" ht="15.75" thickBot="1">
      <c r="B87" s="823" t="s">
        <v>953</v>
      </c>
      <c r="C87" s="824"/>
      <c r="D87" s="824"/>
      <c r="E87" s="824"/>
      <c r="F87" s="824"/>
      <c r="G87" s="824"/>
      <c r="H87" s="824"/>
      <c r="I87" s="824"/>
      <c r="J87" s="824"/>
      <c r="K87" s="824"/>
      <c r="L87" s="824"/>
      <c r="M87" s="825"/>
      <c r="N87" s="52">
        <f>L84+L85+L86</f>
        <v>48623.184369151633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210700.46559965707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9"/>
      <c r="K119" s="889"/>
      <c r="L119" s="889"/>
      <c r="M119" s="889"/>
      <c r="N119" s="890"/>
    </row>
    <row r="120" spans="2:14" ht="15.75" thickBot="1">
      <c r="B120" s="261" t="s">
        <v>2221</v>
      </c>
      <c r="C120" s="393"/>
      <c r="D120" s="393"/>
      <c r="E120" s="57"/>
      <c r="F120" s="57"/>
      <c r="G120" s="57"/>
      <c r="H120" s="57"/>
      <c r="I120" s="57"/>
      <c r="J120" s="891"/>
      <c r="K120" s="891"/>
      <c r="L120" s="891"/>
      <c r="M120" s="891"/>
      <c r="N120" s="892"/>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168</v>
      </c>
      <c r="B37" s="872" t="str">
        <f>VLOOKUP(A37,EQUIPOS!A7:D154,3,FALSE)</f>
        <v>Compactador tipo  POTENCIA: 105 HP, PESO: 6 ton</v>
      </c>
      <c r="C37" s="873"/>
      <c r="D37" s="873"/>
      <c r="E37" s="873"/>
      <c r="F37" s="873"/>
      <c r="G37" s="873"/>
      <c r="H37" s="874"/>
      <c r="I37" s="267"/>
      <c r="J37" s="268"/>
      <c r="K37" s="269">
        <f>VLOOKUP(A37,EQUIPOS!A7:D164,4,FALSE)</f>
        <v>95767.442000540483</v>
      </c>
      <c r="L37" s="270"/>
      <c r="M37" s="271">
        <v>9</v>
      </c>
      <c r="N37" s="272">
        <f t="shared" ref="N37:N43" si="0">K37/M37</f>
        <v>10640.826888948943</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VLOOKUP(A38,EQUIPOS!A8:D165,4,FALSE)</f>
        <v>165408.46192158884</v>
      </c>
      <c r="L38" s="270"/>
      <c r="M38" s="271">
        <v>9</v>
      </c>
      <c r="N38" s="272">
        <f t="shared" si="0"/>
        <v>18378.717991287649</v>
      </c>
    </row>
    <row r="39" spans="1:14">
      <c r="A39" t="s">
        <v>286</v>
      </c>
      <c r="B39" s="872" t="str">
        <f>VLOOKUP(A39,EQUIPOS!A9:D154,3,FALSE)</f>
        <v>Planta de asfalto en frio</v>
      </c>
      <c r="C39" s="873"/>
      <c r="D39" s="873"/>
      <c r="E39" s="873"/>
      <c r="F39" s="873"/>
      <c r="G39" s="873"/>
      <c r="H39" s="874"/>
      <c r="I39" s="267"/>
      <c r="J39" s="268"/>
      <c r="K39" s="269">
        <f>VLOOKUP(A39,EQUIPOS!A9:D166,4,FALSE)</f>
        <v>241092.72810214723</v>
      </c>
      <c r="L39" s="270"/>
      <c r="M39" s="271">
        <v>9</v>
      </c>
      <c r="N39" s="272">
        <f t="shared" si="0"/>
        <v>26788.080900238579</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9</v>
      </c>
      <c r="N42" s="272">
        <f t="shared" si="0"/>
        <v>29537.225343140864</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9</v>
      </c>
      <c r="N43" s="272">
        <f t="shared" si="0"/>
        <v>5482.3897148774549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971.8939014389166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121927.10458993609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741.23817975225336</v>
      </c>
      <c r="M64" s="911"/>
      <c r="N64" s="287">
        <f>K64*L64</f>
        <v>1037.7334516531546</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0">
        <f>VLOOKUP(A65,TRANSPORTE!A6:D117,4,FALSE)</f>
        <v>741.23817975225336</v>
      </c>
      <c r="M65" s="911"/>
      <c r="N65" s="287">
        <f>K65*L65</f>
        <v>926.54772469031673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162077.28123050544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32415.45624610109</v>
      </c>
      <c r="M88" s="859"/>
      <c r="N88" s="51"/>
    </row>
    <row r="89" spans="1:14">
      <c r="B89" s="89" t="s">
        <v>973</v>
      </c>
      <c r="C89" s="90"/>
      <c r="D89" s="90"/>
      <c r="E89" s="90"/>
      <c r="F89" s="90"/>
      <c r="G89" s="90"/>
      <c r="H89" s="90"/>
      <c r="I89" s="87"/>
      <c r="J89" s="88"/>
      <c r="K89" s="304">
        <v>0.05</v>
      </c>
      <c r="L89" s="858">
        <f>N83*K89</f>
        <v>8103.8640615252725</v>
      </c>
      <c r="M89" s="859"/>
      <c r="N89" s="51"/>
    </row>
    <row r="90" spans="1:14" ht="15.75" thickBot="1">
      <c r="B90" s="91" t="s">
        <v>974</v>
      </c>
      <c r="C90" s="92"/>
      <c r="D90" s="92"/>
      <c r="E90" s="92"/>
      <c r="F90" s="92"/>
      <c r="G90" s="92"/>
      <c r="H90" s="92"/>
      <c r="I90" s="93"/>
      <c r="J90" s="94"/>
      <c r="K90" s="305">
        <v>0.05</v>
      </c>
      <c r="L90" s="860">
        <f>N83*K90</f>
        <v>8103.8640615252725</v>
      </c>
      <c r="M90" s="861"/>
      <c r="N90" s="51"/>
    </row>
    <row r="91" spans="1:14" ht="15.75" thickBot="1">
      <c r="B91" s="823" t="s">
        <v>953</v>
      </c>
      <c r="C91" s="824"/>
      <c r="D91" s="824"/>
      <c r="E91" s="824"/>
      <c r="F91" s="824"/>
      <c r="G91" s="824"/>
      <c r="H91" s="824"/>
      <c r="I91" s="824"/>
      <c r="J91" s="824"/>
      <c r="K91" s="824"/>
      <c r="L91" s="824"/>
      <c r="M91" s="825"/>
      <c r="N91" s="52">
        <f>L88+L89+L90</f>
        <v>48623.184369151633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210700.46559965707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168</v>
      </c>
      <c r="B37" s="872" t="str">
        <f>VLOOKUP(A37,EQUIPOS!A7:D154,3,FALSE)</f>
        <v>Compactador tipo  POTENCIA: 105 HP, PESO: 6 ton</v>
      </c>
      <c r="C37" s="873"/>
      <c r="D37" s="873"/>
      <c r="E37" s="873"/>
      <c r="F37" s="873"/>
      <c r="G37" s="873"/>
      <c r="H37" s="874"/>
      <c r="I37" s="267"/>
      <c r="J37" s="268"/>
      <c r="K37" s="269">
        <f>VLOOKUP(A37,EQUIPOS!A7:D164,4,FALSE)</f>
        <v>95767.442000540483</v>
      </c>
      <c r="L37" s="270"/>
      <c r="M37" s="271">
        <v>9</v>
      </c>
      <c r="N37" s="272">
        <f t="shared" ref="N37:N43" si="0">K37/M37</f>
        <v>10640.826888948943</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VLOOKUP(A38,EQUIPOS!A8:D165,4,FALSE)</f>
        <v>165408.46192158884</v>
      </c>
      <c r="L38" s="270"/>
      <c r="M38" s="271">
        <v>9</v>
      </c>
      <c r="N38" s="272">
        <f t="shared" si="0"/>
        <v>18378.717991287649</v>
      </c>
    </row>
    <row r="39" spans="1:14">
      <c r="A39" t="s">
        <v>286</v>
      </c>
      <c r="B39" s="872" t="str">
        <f>VLOOKUP(A39,EQUIPOS!A9:D154,3,FALSE)</f>
        <v>Planta de asfalto en frio</v>
      </c>
      <c r="C39" s="873"/>
      <c r="D39" s="873"/>
      <c r="E39" s="873"/>
      <c r="F39" s="873"/>
      <c r="G39" s="873"/>
      <c r="H39" s="874"/>
      <c r="I39" s="267"/>
      <c r="J39" s="268"/>
      <c r="K39" s="269">
        <f>VLOOKUP(A39,EQUIPOS!A9:D166,4,FALSE)</f>
        <v>241092.72810214723</v>
      </c>
      <c r="L39" s="270"/>
      <c r="M39" s="271">
        <v>9</v>
      </c>
      <c r="N39" s="272">
        <f t="shared" si="0"/>
        <v>26788.080900238579</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9</v>
      </c>
      <c r="N42" s="272">
        <f t="shared" si="0"/>
        <v>29537.225343140864</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9</v>
      </c>
      <c r="N43" s="272">
        <f t="shared" si="0"/>
        <v>5482.3897148774549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971.8939014389166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121927.10458993609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411">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0">
        <f>VLOOKUP(A64,TRANSPORTE!A5:D117,4,FALSE)</f>
        <v>741.23817975225336</v>
      </c>
      <c r="M64" s="911"/>
      <c r="N64" s="287">
        <f>K64*L64</f>
        <v>1037.7334516531546</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0">
        <f>VLOOKUP(A65,TRANSPORTE!A6:D117,4,FALSE)</f>
        <v>741.23817975225336</v>
      </c>
      <c r="M65" s="911"/>
      <c r="N65" s="287">
        <f>K65*L65</f>
        <v>926.54772469031673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162077.28123050544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32415.45624610109</v>
      </c>
      <c r="M88" s="859"/>
      <c r="N88" s="51"/>
    </row>
    <row r="89" spans="1:14">
      <c r="B89" s="89" t="s">
        <v>973</v>
      </c>
      <c r="C89" s="90"/>
      <c r="D89" s="90"/>
      <c r="E89" s="90"/>
      <c r="F89" s="90"/>
      <c r="G89" s="90"/>
      <c r="H89" s="90"/>
      <c r="I89" s="87"/>
      <c r="J89" s="88"/>
      <c r="K89" s="304">
        <v>0.05</v>
      </c>
      <c r="L89" s="858">
        <f>N83*K89</f>
        <v>8103.8640615252725</v>
      </c>
      <c r="M89" s="859"/>
      <c r="N89" s="51"/>
    </row>
    <row r="90" spans="1:14" ht="15.75" thickBot="1">
      <c r="B90" s="91" t="s">
        <v>974</v>
      </c>
      <c r="C90" s="92"/>
      <c r="D90" s="92"/>
      <c r="E90" s="92"/>
      <c r="F90" s="92"/>
      <c r="G90" s="92"/>
      <c r="H90" s="92"/>
      <c r="I90" s="93"/>
      <c r="J90" s="94"/>
      <c r="K90" s="305">
        <v>0.05</v>
      </c>
      <c r="L90" s="860">
        <f>N83*K90</f>
        <v>8103.8640615252725</v>
      </c>
      <c r="M90" s="861"/>
      <c r="N90" s="51"/>
    </row>
    <row r="91" spans="1:14" ht="15.75" thickBot="1">
      <c r="B91" s="823" t="s">
        <v>953</v>
      </c>
      <c r="C91" s="824"/>
      <c r="D91" s="824"/>
      <c r="E91" s="824"/>
      <c r="F91" s="824"/>
      <c r="G91" s="824"/>
      <c r="H91" s="824"/>
      <c r="I91" s="824"/>
      <c r="J91" s="824"/>
      <c r="K91" s="824"/>
      <c r="L91" s="824"/>
      <c r="M91" s="825"/>
      <c r="N91" s="52">
        <f>L88+L89+L90</f>
        <v>48623.184369151633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52">
        <f>N83+N91</f>
        <v>210700.46559965707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168</v>
      </c>
      <c r="B37" s="872" t="str">
        <f>VLOOKUP(A37,EQUIPOS!A7:D154,3,FALSE)</f>
        <v>Compactador tipo  POTENCIA: 105 HP, PESO: 6 ton</v>
      </c>
      <c r="C37" s="873"/>
      <c r="D37" s="873"/>
      <c r="E37" s="873"/>
      <c r="F37" s="873"/>
      <c r="G37" s="873"/>
      <c r="H37" s="874"/>
      <c r="I37" s="267"/>
      <c r="J37" s="268"/>
      <c r="K37" s="269">
        <f>VLOOKUP(A37,EQUIPOS!A7:D164,4,FALSE)</f>
        <v>95767.442000540483</v>
      </c>
      <c r="L37" s="270"/>
      <c r="M37" s="271">
        <v>7</v>
      </c>
      <c r="N37" s="272">
        <f t="shared" ref="N37:N43" si="0">K37/M37</f>
        <v>13681.063142934354</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VLOOKUP(A38,EQUIPOS!A8:D165,4,FALSE)</f>
        <v>165408.46192158884</v>
      </c>
      <c r="L38" s="270"/>
      <c r="M38" s="271">
        <v>7</v>
      </c>
      <c r="N38" s="272">
        <f t="shared" si="0"/>
        <v>23629.78027451269</v>
      </c>
    </row>
    <row r="39" spans="1:14">
      <c r="A39" t="s">
        <v>286</v>
      </c>
      <c r="B39" s="872" t="str">
        <f>VLOOKUP(A39,EQUIPOS!A9:D154,3,FALSE)</f>
        <v>Planta de asfalto en frio</v>
      </c>
      <c r="C39" s="873"/>
      <c r="D39" s="873"/>
      <c r="E39" s="873"/>
      <c r="F39" s="873"/>
      <c r="G39" s="873"/>
      <c r="H39" s="874"/>
      <c r="I39" s="267"/>
      <c r="J39" s="268"/>
      <c r="K39" s="269">
        <f>VLOOKUP(A39,EQUIPOS!A9:D166,4,FALSE)</f>
        <v>241092.72810214723</v>
      </c>
      <c r="L39" s="270"/>
      <c r="M39" s="271">
        <v>9</v>
      </c>
      <c r="N39" s="272">
        <f t="shared" si="0"/>
        <v>26788.080900238579</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7</v>
      </c>
      <c r="N42" s="272">
        <f t="shared" si="0"/>
        <v>37976.432584038252</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9</v>
      </c>
      <c r="N43" s="272">
        <f t="shared" si="0"/>
        <v>5482.3897148774549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1110.7358873587618</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138796.45235396374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741.23817975225336</v>
      </c>
      <c r="M64" s="911"/>
      <c r="N64" s="287">
        <f>K64*L64</f>
        <v>1037.7334516531546</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741.23817975225336</v>
      </c>
      <c r="N65" s="412">
        <f>K65*M65</f>
        <v>926.54772469031673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11107.358873587618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180335.04885373157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36067.009770746314</v>
      </c>
      <c r="M88" s="859"/>
      <c r="N88" s="51"/>
    </row>
    <row r="89" spans="1:14">
      <c r="B89" s="89" t="s">
        <v>973</v>
      </c>
      <c r="C89" s="90"/>
      <c r="D89" s="90"/>
      <c r="E89" s="90"/>
      <c r="F89" s="90"/>
      <c r="G89" s="90"/>
      <c r="H89" s="90"/>
      <c r="I89" s="87"/>
      <c r="J89" s="88"/>
      <c r="K89" s="304">
        <v>0.05</v>
      </c>
      <c r="L89" s="858">
        <f>N83*K89</f>
        <v>9016.7524426865784</v>
      </c>
      <c r="M89" s="859"/>
      <c r="N89" s="51"/>
    </row>
    <row r="90" spans="1:14" ht="15.75" thickBot="1">
      <c r="B90" s="91" t="s">
        <v>974</v>
      </c>
      <c r="C90" s="92"/>
      <c r="D90" s="92"/>
      <c r="E90" s="92"/>
      <c r="F90" s="92"/>
      <c r="G90" s="92"/>
      <c r="H90" s="92"/>
      <c r="I90" s="93"/>
      <c r="J90" s="94"/>
      <c r="K90" s="305">
        <v>0.05</v>
      </c>
      <c r="L90" s="860">
        <f>N83*K90</f>
        <v>9016.7524426865784</v>
      </c>
      <c r="M90" s="861"/>
      <c r="N90" s="51"/>
    </row>
    <row r="91" spans="1:14" ht="15.75" thickBot="1">
      <c r="B91" s="823" t="s">
        <v>953</v>
      </c>
      <c r="C91" s="824"/>
      <c r="D91" s="824"/>
      <c r="E91" s="824"/>
      <c r="F91" s="824"/>
      <c r="G91" s="824"/>
      <c r="H91" s="824"/>
      <c r="I91" s="824"/>
      <c r="J91" s="824"/>
      <c r="K91" s="824"/>
      <c r="L91" s="824"/>
      <c r="M91" s="825"/>
      <c r="N91" s="52">
        <f>L88+L89+L90</f>
        <v>54100.514656119471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234435.56350985105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9</v>
      </c>
      <c r="N37" s="272">
        <f t="shared" ref="N37:N43" si="0">K37/M37</f>
        <v>18378.717991287649</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95767.442000540483</v>
      </c>
      <c r="L38" s="270"/>
      <c r="M38" s="271">
        <v>9</v>
      </c>
      <c r="N38" s="272">
        <f t="shared" si="0"/>
        <v>10640.826888948943</v>
      </c>
    </row>
    <row r="39" spans="1:14">
      <c r="A39" t="s">
        <v>286</v>
      </c>
      <c r="B39" s="872" t="str">
        <f>VLOOKUP(A39,EQUIPOS!A9:D154,3,FALSE)</f>
        <v>Planta de asfalto en frio</v>
      </c>
      <c r="C39" s="873"/>
      <c r="D39" s="873"/>
      <c r="E39" s="873"/>
      <c r="F39" s="873"/>
      <c r="G39" s="873"/>
      <c r="H39" s="874"/>
      <c r="I39" s="267"/>
      <c r="J39" s="268"/>
      <c r="K39" s="269">
        <f>VLOOKUP(A39,EQUIPOS!A9:D166,4,FALSE)</f>
        <v>241092.72810214723</v>
      </c>
      <c r="L39" s="270"/>
      <c r="M39" s="271">
        <v>9</v>
      </c>
      <c r="N39" s="272">
        <f t="shared" si="0"/>
        <v>26788.080900238579</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9</v>
      </c>
      <c r="N42" s="272">
        <f t="shared" si="0"/>
        <v>29537.225343140864</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9</v>
      </c>
      <c r="N43" s="272">
        <f t="shared" si="0"/>
        <v>5482.3897148774549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3"/>
      <c r="F46" s="873"/>
      <c r="G46" s="873"/>
      <c r="H46" s="874"/>
      <c r="I46" s="36"/>
      <c r="J46" s="37"/>
      <c r="K46" s="274"/>
      <c r="L46" s="276"/>
      <c r="M46" s="277"/>
      <c r="N46" s="278"/>
    </row>
    <row r="47" spans="1:14">
      <c r="B47" s="880"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82"/>
      <c r="J48" s="883"/>
      <c r="K48" s="41"/>
      <c r="L48" s="884"/>
      <c r="M48" s="962"/>
      <c r="N48" s="105"/>
    </row>
    <row r="49" spans="1:14" ht="15.75" thickBot="1">
      <c r="B49" s="823" t="s">
        <v>953</v>
      </c>
      <c r="C49" s="824"/>
      <c r="D49" s="824"/>
      <c r="E49" s="824"/>
      <c r="F49" s="824"/>
      <c r="G49" s="824"/>
      <c r="H49" s="824"/>
      <c r="I49" s="824"/>
      <c r="J49" s="824"/>
      <c r="K49" s="824"/>
      <c r="L49" s="824"/>
      <c r="M49" s="825"/>
      <c r="N49" s="394">
        <f>SUM(N36:N48)</f>
        <v>121927.10458993609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741.23817975225336</v>
      </c>
      <c r="M64" s="911"/>
      <c r="N64" s="287">
        <f>K64*L64</f>
        <v>1037.7334516531546</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0">
        <f>VLOOKUP(A65,TRANSPORTE!A6:D117,4,FALSE)</f>
        <v>741.23817975225336</v>
      </c>
      <c r="M65" s="911"/>
      <c r="N65" s="287">
        <f>K65*L65</f>
        <v>926.54772469031673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162077.28123050544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32415.45624610109</v>
      </c>
      <c r="M88" s="859"/>
      <c r="N88" s="51"/>
    </row>
    <row r="89" spans="1:14">
      <c r="B89" s="89" t="s">
        <v>973</v>
      </c>
      <c r="C89" s="90"/>
      <c r="D89" s="90"/>
      <c r="E89" s="90"/>
      <c r="F89" s="90"/>
      <c r="G89" s="90"/>
      <c r="H89" s="90"/>
      <c r="I89" s="87"/>
      <c r="J89" s="88"/>
      <c r="K89" s="304">
        <v>0.05</v>
      </c>
      <c r="L89" s="858">
        <f>N83*K89</f>
        <v>8103.8640615252725</v>
      </c>
      <c r="M89" s="859"/>
      <c r="N89" s="51"/>
    </row>
    <row r="90" spans="1:14" ht="15.75" thickBot="1">
      <c r="B90" s="91" t="s">
        <v>974</v>
      </c>
      <c r="C90" s="92"/>
      <c r="D90" s="92"/>
      <c r="E90" s="92"/>
      <c r="F90" s="92"/>
      <c r="G90" s="92"/>
      <c r="H90" s="92"/>
      <c r="I90" s="93"/>
      <c r="J90" s="94"/>
      <c r="K90" s="305">
        <v>0.05</v>
      </c>
      <c r="L90" s="860">
        <f>N83*K90</f>
        <v>8103.8640615252725</v>
      </c>
      <c r="M90" s="861"/>
      <c r="N90" s="51"/>
    </row>
    <row r="91" spans="1:14" ht="15.75" thickBot="1">
      <c r="B91" s="823" t="s">
        <v>953</v>
      </c>
      <c r="C91" s="824"/>
      <c r="D91" s="824"/>
      <c r="E91" s="824"/>
      <c r="F91" s="824"/>
      <c r="G91" s="824"/>
      <c r="H91" s="824"/>
      <c r="I91" s="824"/>
      <c r="J91" s="824"/>
      <c r="K91" s="824"/>
      <c r="L91" s="824"/>
      <c r="M91" s="825"/>
      <c r="N91" s="52">
        <f>L88+L89+L90</f>
        <v>48623.184369151633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210700.46559965707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9</v>
      </c>
      <c r="N37" s="272">
        <f t="shared" ref="N37:N43" si="0">K37/M37</f>
        <v>18378.717991287649</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95767.442000540483</v>
      </c>
      <c r="L38" s="270"/>
      <c r="M38" s="271">
        <v>9</v>
      </c>
      <c r="N38" s="272">
        <f t="shared" si="0"/>
        <v>10640.826888948943</v>
      </c>
    </row>
    <row r="39" spans="1:14">
      <c r="A39" t="s">
        <v>286</v>
      </c>
      <c r="B39" s="872" t="str">
        <f>VLOOKUP(A39,EQUIPOS!A9:D154,3,FALSE)</f>
        <v>Planta de asfalto en frio</v>
      </c>
      <c r="C39" s="873"/>
      <c r="D39" s="873"/>
      <c r="E39" s="873"/>
      <c r="F39" s="873"/>
      <c r="G39" s="873"/>
      <c r="H39" s="874"/>
      <c r="I39" s="267"/>
      <c r="J39" s="268"/>
      <c r="K39" s="269">
        <f>VLOOKUP(A39,EQUIPOS!A9:D166,4,FALSE)</f>
        <v>241092.72810214723</v>
      </c>
      <c r="L39" s="270"/>
      <c r="M39" s="271">
        <v>9</v>
      </c>
      <c r="N39" s="272">
        <f t="shared" si="0"/>
        <v>26788.080900238579</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9</v>
      </c>
      <c r="N42" s="272">
        <f t="shared" si="0"/>
        <v>29537.225343140864</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9</v>
      </c>
      <c r="N43" s="272">
        <f t="shared" si="0"/>
        <v>5482.3897148774549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121927.10458993609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19594.753689103669</v>
      </c>
      <c r="N53" s="272">
        <f>K53*M53</f>
        <v>27432.655164745134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41.372051403663789</v>
      </c>
      <c r="N54" s="272">
        <f>K54*M54</f>
        <v>1034.3012850915948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28466.956449836729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741.23817975225336</v>
      </c>
      <c r="M63" s="911"/>
      <c r="N63" s="287">
        <f>K63*L63</f>
        <v>1037.7334516531546</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0">
        <f>VLOOKUP(A64,TRANSPORTE!A6:D117,4,FALSE)</f>
        <v>741.23817975225336</v>
      </c>
      <c r="M64" s="911"/>
      <c r="N64" s="287">
        <f>K64*L64</f>
        <v>926.54772469031673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1964.2811763434713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162077.28123050544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32415.45624610109</v>
      </c>
      <c r="M87" s="859"/>
      <c r="N87" s="51"/>
    </row>
    <row r="88" spans="1:14">
      <c r="B88" s="89" t="s">
        <v>973</v>
      </c>
      <c r="C88" s="90"/>
      <c r="D88" s="90"/>
      <c r="E88" s="90"/>
      <c r="F88" s="90"/>
      <c r="G88" s="90"/>
      <c r="H88" s="90"/>
      <c r="I88" s="87"/>
      <c r="J88" s="88"/>
      <c r="K88" s="304">
        <v>0.05</v>
      </c>
      <c r="L88" s="858">
        <f>N82*K88</f>
        <v>8103.8640615252725</v>
      </c>
      <c r="M88" s="859"/>
      <c r="N88" s="51"/>
    </row>
    <row r="89" spans="1:14" ht="15.75" thickBot="1">
      <c r="B89" s="91" t="s">
        <v>974</v>
      </c>
      <c r="C89" s="92"/>
      <c r="D89" s="92"/>
      <c r="E89" s="92"/>
      <c r="F89" s="92"/>
      <c r="G89" s="92"/>
      <c r="H89" s="92"/>
      <c r="I89" s="93"/>
      <c r="J89" s="94"/>
      <c r="K89" s="305">
        <v>0.05</v>
      </c>
      <c r="L89" s="860">
        <f>N82*K89</f>
        <v>8103.8640615252725</v>
      </c>
      <c r="M89" s="861"/>
      <c r="N89" s="51"/>
    </row>
    <row r="90" spans="1:14" ht="15.75" thickBot="1">
      <c r="B90" s="823" t="s">
        <v>953</v>
      </c>
      <c r="C90" s="824"/>
      <c r="D90" s="824"/>
      <c r="E90" s="824"/>
      <c r="F90" s="824"/>
      <c r="G90" s="824"/>
      <c r="H90" s="824"/>
      <c r="I90" s="824"/>
      <c r="J90" s="824"/>
      <c r="K90" s="824"/>
      <c r="L90" s="824"/>
      <c r="M90" s="825"/>
      <c r="N90" s="52">
        <f>L87+L88+L89</f>
        <v>48623.184369151633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210700.46559965707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9</v>
      </c>
      <c r="N37" s="272">
        <f t="shared" ref="N37:N43" si="0">K37/M37</f>
        <v>18378.717991287649</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95767.442000540483</v>
      </c>
      <c r="L38" s="270"/>
      <c r="M38" s="271">
        <v>9</v>
      </c>
      <c r="N38" s="272">
        <f t="shared" si="0"/>
        <v>10640.826888948943</v>
      </c>
    </row>
    <row r="39" spans="1:14">
      <c r="A39" t="s">
        <v>286</v>
      </c>
      <c r="B39" s="872" t="str">
        <f>VLOOKUP(A39,EQUIPOS!A9:D154,3,FALSE)</f>
        <v>Planta de asfalto en frio</v>
      </c>
      <c r="C39" s="873"/>
      <c r="D39" s="873"/>
      <c r="E39" s="873"/>
      <c r="F39" s="873"/>
      <c r="G39" s="873"/>
      <c r="H39" s="874"/>
      <c r="I39" s="267"/>
      <c r="J39" s="268"/>
      <c r="K39" s="269">
        <f>VLOOKUP(A39,EQUIPOS!A9:D166,4,FALSE)</f>
        <v>241092.72810214723</v>
      </c>
      <c r="L39" s="270"/>
      <c r="M39" s="271">
        <v>9</v>
      </c>
      <c r="N39" s="272">
        <f t="shared" si="0"/>
        <v>26788.080900238579</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9</v>
      </c>
      <c r="N42" s="272">
        <f t="shared" si="0"/>
        <v>29537.225343140864</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9</v>
      </c>
      <c r="N43" s="272">
        <f t="shared" si="0"/>
        <v>5482.3897148774549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3"/>
      <c r="F46" s="873"/>
      <c r="G46" s="873"/>
      <c r="H46" s="874"/>
      <c r="I46" s="36"/>
      <c r="J46" s="37"/>
      <c r="K46" s="274"/>
      <c r="L46" s="276"/>
      <c r="M46" s="277"/>
      <c r="N46" s="278"/>
    </row>
    <row r="47" spans="1:14">
      <c r="B47" s="880"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82"/>
      <c r="J48" s="883"/>
      <c r="K48" s="41"/>
      <c r="L48" s="884"/>
      <c r="M48" s="962"/>
      <c r="N48" s="105"/>
    </row>
    <row r="49" spans="1:14" ht="15.75" thickBot="1">
      <c r="B49" s="823" t="s">
        <v>953</v>
      </c>
      <c r="C49" s="824"/>
      <c r="D49" s="824"/>
      <c r="E49" s="824"/>
      <c r="F49" s="824"/>
      <c r="G49" s="824"/>
      <c r="H49" s="824"/>
      <c r="I49" s="824"/>
      <c r="J49" s="824"/>
      <c r="K49" s="824"/>
      <c r="L49" s="824"/>
      <c r="M49" s="825"/>
      <c r="N49" s="394">
        <f>SUM(N36:N48)</f>
        <v>121927.10458993609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741.23817975225336</v>
      </c>
      <c r="M64" s="911"/>
      <c r="N64" s="287">
        <f>K64*L64</f>
        <v>1037.7334516531546</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0">
        <f>VLOOKUP(A65,TRANSPORTE!A6:D117,4,FALSE)</f>
        <v>741.23817975225336</v>
      </c>
      <c r="M65" s="911"/>
      <c r="N65" s="287">
        <f>K65*L65</f>
        <v>926.54772469031673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162077.28123050544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32415.45624610109</v>
      </c>
      <c r="M88" s="859"/>
      <c r="N88" s="51"/>
    </row>
    <row r="89" spans="1:14">
      <c r="B89" s="89" t="s">
        <v>973</v>
      </c>
      <c r="C89" s="90"/>
      <c r="D89" s="90"/>
      <c r="E89" s="90"/>
      <c r="F89" s="90"/>
      <c r="G89" s="90"/>
      <c r="H89" s="90"/>
      <c r="I89" s="87"/>
      <c r="J89" s="88"/>
      <c r="K89" s="304">
        <v>0.05</v>
      </c>
      <c r="L89" s="858">
        <f>N83*K89</f>
        <v>8103.8640615252725</v>
      </c>
      <c r="M89" s="859"/>
      <c r="N89" s="51"/>
    </row>
    <row r="90" spans="1:14" ht="15.75" thickBot="1">
      <c r="B90" s="91" t="s">
        <v>974</v>
      </c>
      <c r="C90" s="92"/>
      <c r="D90" s="92"/>
      <c r="E90" s="92"/>
      <c r="F90" s="92"/>
      <c r="G90" s="92"/>
      <c r="H90" s="92"/>
      <c r="I90" s="93"/>
      <c r="J90" s="94"/>
      <c r="K90" s="305">
        <v>0.05</v>
      </c>
      <c r="L90" s="860">
        <f>N83*K90</f>
        <v>8103.8640615252725</v>
      </c>
      <c r="M90" s="861"/>
      <c r="N90" s="51"/>
    </row>
    <row r="91" spans="1:14" ht="15.75" thickBot="1">
      <c r="B91" s="823" t="s">
        <v>953</v>
      </c>
      <c r="C91" s="824"/>
      <c r="D91" s="824"/>
      <c r="E91" s="824"/>
      <c r="F91" s="824"/>
      <c r="G91" s="824"/>
      <c r="H91" s="824"/>
      <c r="I91" s="824"/>
      <c r="J91" s="824"/>
      <c r="K91" s="824"/>
      <c r="L91" s="824"/>
      <c r="M91" s="825"/>
      <c r="N91" s="52">
        <f>L88+L89+L90</f>
        <v>48623.184369151633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210700.46559965707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1067</v>
      </c>
      <c r="C31" s="963" t="s">
        <v>1580</v>
      </c>
      <c r="D31" s="963"/>
      <c r="E31" s="963"/>
      <c r="F31" s="964"/>
      <c r="G31" s="964"/>
      <c r="H31" s="964"/>
      <c r="I31" s="964"/>
      <c r="J31" s="964"/>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7</v>
      </c>
      <c r="N37" s="272">
        <f t="shared" ref="N37:N43" si="0">K37/M37</f>
        <v>23629.78027451269</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95767.442000540483</v>
      </c>
      <c r="L38" s="270"/>
      <c r="M38" s="271">
        <v>7</v>
      </c>
      <c r="N38" s="272">
        <f t="shared" si="0"/>
        <v>13681.063142934354</v>
      </c>
    </row>
    <row r="39" spans="1:14">
      <c r="A39" t="s">
        <v>286</v>
      </c>
      <c r="B39" s="872" t="str">
        <f>VLOOKUP(A39,EQUIPOS!A9:D154,3,FALSE)</f>
        <v>Planta de asfalto en frio</v>
      </c>
      <c r="C39" s="873"/>
      <c r="D39" s="873"/>
      <c r="E39" s="873"/>
      <c r="F39" s="873"/>
      <c r="G39" s="873"/>
      <c r="H39" s="874"/>
      <c r="I39" s="267"/>
      <c r="J39" s="268"/>
      <c r="K39" s="269">
        <f>VLOOKUP(A39,EQUIPOS!A9:D166,4,FALSE)</f>
        <v>241092.72810214723</v>
      </c>
      <c r="L39" s="270"/>
      <c r="M39" s="271">
        <v>9</v>
      </c>
      <c r="N39" s="272">
        <f t="shared" si="0"/>
        <v>26788.080900238579</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7</v>
      </c>
      <c r="N42" s="272">
        <f t="shared" si="0"/>
        <v>37976.432584038252</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9</v>
      </c>
      <c r="N43" s="272">
        <f t="shared" si="0"/>
        <v>5482.3897148774549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1110.7358873587618</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138796.45235396374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19594.753689103669</v>
      </c>
      <c r="N53" s="272">
        <f>K53*M53</f>
        <v>27432.655164745134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41.372051403663789</v>
      </c>
      <c r="N54" s="272">
        <f>K54*M54</f>
        <v>1034.3012850915948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28466.956449836729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741.23817975225336</v>
      </c>
      <c r="M63" s="911"/>
      <c r="N63" s="287">
        <f>K63*L63</f>
        <v>1037.7334516531546</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0">
        <f>VLOOKUP(A64,TRANSPORTE!A6:D117,4,FALSE)</f>
        <v>741.23817975225336</v>
      </c>
      <c r="M64" s="911"/>
      <c r="N64" s="287">
        <f>K64*L64</f>
        <v>926.54772469031673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1964.2811763434713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11107.358873587618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180335.04885373157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36067.009770746314</v>
      </c>
      <c r="M87" s="859"/>
      <c r="N87" s="51"/>
    </row>
    <row r="88" spans="1:14">
      <c r="B88" s="89" t="s">
        <v>973</v>
      </c>
      <c r="C88" s="90"/>
      <c r="D88" s="90"/>
      <c r="E88" s="90"/>
      <c r="F88" s="90"/>
      <c r="G88" s="90"/>
      <c r="H88" s="90"/>
      <c r="I88" s="87"/>
      <c r="J88" s="88"/>
      <c r="K88" s="304">
        <v>0.05</v>
      </c>
      <c r="L88" s="858">
        <f>N82*K88</f>
        <v>9016.7524426865784</v>
      </c>
      <c r="M88" s="859"/>
      <c r="N88" s="51"/>
    </row>
    <row r="89" spans="1:14" ht="15.75" thickBot="1">
      <c r="B89" s="91" t="s">
        <v>974</v>
      </c>
      <c r="C89" s="92"/>
      <c r="D89" s="92"/>
      <c r="E89" s="92"/>
      <c r="F89" s="92"/>
      <c r="G89" s="92"/>
      <c r="H89" s="92"/>
      <c r="I89" s="93"/>
      <c r="J89" s="94"/>
      <c r="K89" s="305">
        <v>0.05</v>
      </c>
      <c r="L89" s="860">
        <f>N82*K89</f>
        <v>9016.7524426865784</v>
      </c>
      <c r="M89" s="861"/>
      <c r="N89" s="51"/>
    </row>
    <row r="90" spans="1:14" ht="15.75" thickBot="1">
      <c r="B90" s="823" t="s">
        <v>953</v>
      </c>
      <c r="C90" s="824"/>
      <c r="D90" s="824"/>
      <c r="E90" s="824"/>
      <c r="F90" s="824"/>
      <c r="G90" s="824"/>
      <c r="H90" s="824"/>
      <c r="I90" s="824"/>
      <c r="J90" s="824"/>
      <c r="K90" s="824"/>
      <c r="L90" s="824"/>
      <c r="M90" s="825"/>
      <c r="N90" s="52">
        <f>L87+L88+L89</f>
        <v>54100.514656119471</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234435.56350985105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2"/>
      <c r="C47" s="873"/>
      <c r="D47" s="873"/>
      <c r="E47" s="873"/>
      <c r="F47" s="873"/>
      <c r="G47" s="873"/>
      <c r="H47" s="874"/>
      <c r="I47" s="875"/>
      <c r="J47" s="876"/>
      <c r="K47" s="269"/>
      <c r="L47" s="877"/>
      <c r="M47" s="878"/>
      <c r="N47" s="272"/>
    </row>
    <row r="48" spans="1:14">
      <c r="B48" s="872"/>
      <c r="C48" s="873"/>
      <c r="D48" s="873"/>
      <c r="E48" s="879"/>
      <c r="F48" s="873"/>
      <c r="G48" s="873"/>
      <c r="H48" s="874"/>
      <c r="I48" s="36"/>
      <c r="J48" s="37"/>
      <c r="K48" s="274"/>
      <c r="L48" s="276"/>
      <c r="M48" s="277"/>
      <c r="N48" s="278"/>
    </row>
    <row r="49" spans="1:14">
      <c r="B49" s="880" t="s">
        <v>952</v>
      </c>
      <c r="C49" s="881"/>
      <c r="D49" s="881"/>
      <c r="E49" s="38"/>
      <c r="F49" s="39"/>
      <c r="G49" s="39"/>
      <c r="H49" s="40"/>
      <c r="I49" s="36"/>
      <c r="J49" s="37"/>
      <c r="K49" s="279"/>
      <c r="L49" s="276"/>
      <c r="M49" s="401">
        <v>0.1</v>
      </c>
      <c r="N49" s="344">
        <f>N83*M49</f>
        <v>874.7045112950251</v>
      </c>
    </row>
    <row r="50" spans="1:14" ht="15.75" thickBot="1">
      <c r="B50" s="872"/>
      <c r="C50" s="873"/>
      <c r="D50" s="873"/>
      <c r="E50" s="873"/>
      <c r="F50" s="873"/>
      <c r="G50" s="873"/>
      <c r="H50" s="874"/>
      <c r="I50" s="882"/>
      <c r="J50" s="883"/>
      <c r="K50" s="41"/>
      <c r="L50" s="884"/>
      <c r="M50" s="885"/>
      <c r="N50" s="105"/>
    </row>
    <row r="51" spans="1:14" ht="15.75" thickBot="1">
      <c r="B51" s="823" t="s">
        <v>953</v>
      </c>
      <c r="C51" s="824"/>
      <c r="D51" s="824"/>
      <c r="E51" s="824"/>
      <c r="F51" s="824"/>
      <c r="G51" s="824"/>
      <c r="H51" s="824"/>
      <c r="I51" s="824"/>
      <c r="J51" s="824"/>
      <c r="K51" s="824"/>
      <c r="L51" s="824"/>
      <c r="M51" s="825"/>
      <c r="N51" s="394">
        <f>SUM(N36:N50)</f>
        <v>151879.57086264453</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8" t="s">
        <v>944</v>
      </c>
      <c r="C55" s="869"/>
      <c r="D55" s="869"/>
      <c r="E55" s="869"/>
      <c r="F55" s="869"/>
      <c r="G55" s="869"/>
      <c r="H55" s="869"/>
      <c r="I55" s="903"/>
      <c r="J55" s="315" t="s">
        <v>945</v>
      </c>
      <c r="K55" s="85" t="s">
        <v>946</v>
      </c>
      <c r="L55" s="904" t="s">
        <v>955</v>
      </c>
      <c r="M55" s="903"/>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19594.753689103669</v>
      </c>
      <c r="N56" s="272">
        <f>K56*M56</f>
        <v>27432.655164745134</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41.372051403663789</v>
      </c>
      <c r="N57" s="272">
        <f>K57*M57</f>
        <v>1034.3012850915948</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5"/>
      <c r="C60" s="906"/>
      <c r="D60" s="906"/>
      <c r="E60" s="906"/>
      <c r="F60" s="906"/>
      <c r="G60" s="906"/>
      <c r="H60" s="906"/>
      <c r="I60" s="876"/>
      <c r="J60" s="42"/>
      <c r="K60" s="44"/>
      <c r="L60" s="907"/>
      <c r="M60" s="908"/>
      <c r="N60" s="45"/>
    </row>
    <row r="61" spans="1:14" ht="15.75" thickBot="1">
      <c r="B61" s="823" t="s">
        <v>953</v>
      </c>
      <c r="C61" s="824"/>
      <c r="D61" s="824"/>
      <c r="E61" s="824"/>
      <c r="F61" s="824"/>
      <c r="G61" s="824"/>
      <c r="H61" s="824"/>
      <c r="I61" s="824"/>
      <c r="J61" s="824"/>
      <c r="K61" s="824"/>
      <c r="L61" s="824"/>
      <c r="M61" s="825"/>
      <c r="N61" s="394">
        <f>SUM(N56:N60)</f>
        <v>28466.956449836729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0">
        <f>VLOOKUP(A66,TRANSPORTE!A5:D117,4,FALSE)</f>
        <v>741.23817975225336</v>
      </c>
      <c r="M66" s="911"/>
      <c r="N66" s="287">
        <f>K66*L66</f>
        <v>1037.7334516531546</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0">
        <f>VLOOKUP(A67,TRANSPORTE!A6:D117,4,FALSE)</f>
        <v>741.23817975225336</v>
      </c>
      <c r="M67" s="911"/>
      <c r="N67" s="287">
        <f>K67*L67</f>
        <v>926.54772469031673</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1964.2811763434713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45"/>
    </row>
    <row r="83" spans="1:14" ht="15.75" thickBot="1">
      <c r="B83" s="912" t="s">
        <v>953</v>
      </c>
      <c r="C83" s="866"/>
      <c r="D83" s="866"/>
      <c r="E83" s="866"/>
      <c r="F83" s="866"/>
      <c r="G83" s="866"/>
      <c r="H83" s="866"/>
      <c r="I83" s="866"/>
      <c r="J83" s="866"/>
      <c r="K83" s="866"/>
      <c r="L83" s="866"/>
      <c r="M83" s="867"/>
      <c r="N83" s="301">
        <f>SUM(N77:N82)</f>
        <v>8747.0451129502508</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N51+N61+N72+N83</f>
        <v>191057.85360177499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38211.570720354997</v>
      </c>
      <c r="M90" s="859"/>
      <c r="N90" s="51"/>
    </row>
    <row r="91" spans="1:14">
      <c r="B91" s="89" t="s">
        <v>973</v>
      </c>
      <c r="C91" s="90"/>
      <c r="D91" s="90"/>
      <c r="E91" s="90"/>
      <c r="F91" s="90"/>
      <c r="G91" s="90"/>
      <c r="H91" s="90"/>
      <c r="I91" s="87"/>
      <c r="J91" s="88"/>
      <c r="K91" s="304">
        <v>0.05</v>
      </c>
      <c r="L91" s="858">
        <f>N85*K91</f>
        <v>9552.8926800887493</v>
      </c>
      <c r="M91" s="859"/>
      <c r="N91" s="51"/>
    </row>
    <row r="92" spans="1:14" ht="15.75" thickBot="1">
      <c r="B92" s="91" t="s">
        <v>974</v>
      </c>
      <c r="C92" s="92"/>
      <c r="D92" s="92"/>
      <c r="E92" s="92"/>
      <c r="F92" s="92"/>
      <c r="G92" s="92"/>
      <c r="H92" s="92"/>
      <c r="I92" s="93"/>
      <c r="J92" s="94"/>
      <c r="K92" s="305">
        <v>0.05</v>
      </c>
      <c r="L92" s="860">
        <f>N85*K92</f>
        <v>9552.8926800887493</v>
      </c>
      <c r="M92" s="861"/>
      <c r="N92" s="51"/>
    </row>
    <row r="93" spans="1:14" ht="15.75" thickBot="1">
      <c r="B93" s="823" t="s">
        <v>953</v>
      </c>
      <c r="C93" s="824"/>
      <c r="D93" s="824"/>
      <c r="E93" s="824"/>
      <c r="F93" s="824"/>
      <c r="G93" s="824"/>
      <c r="H93" s="824"/>
      <c r="I93" s="824"/>
      <c r="J93" s="824"/>
      <c r="K93" s="824"/>
      <c r="L93" s="824"/>
      <c r="M93" s="825"/>
      <c r="N93" s="52">
        <f>L90+L91+L92</f>
        <v>57317.356080532496</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248375.2096823075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9"/>
      <c r="K125" s="889"/>
      <c r="L125" s="889"/>
      <c r="M125" s="889"/>
      <c r="N125" s="890"/>
    </row>
    <row r="126" spans="2:14" ht="15.75" thickBot="1">
      <c r="B126" s="261" t="s">
        <v>2221</v>
      </c>
      <c r="C126" s="393"/>
      <c r="D126" s="393"/>
      <c r="E126" s="57"/>
      <c r="F126" s="57"/>
      <c r="G126" s="57"/>
      <c r="H126" s="57"/>
      <c r="I126" s="57"/>
      <c r="J126" s="891"/>
      <c r="K126" s="891"/>
      <c r="L126" s="891"/>
      <c r="M126" s="891"/>
      <c r="N126" s="892"/>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151879.57086264453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741.23817975225336</v>
      </c>
      <c r="M64" s="911"/>
      <c r="N64" s="287">
        <f>K64*L64</f>
        <v>1037.7334516531546</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0">
        <f>VLOOKUP(A65,TRANSPORTE!A6:D117,4,FALSE)</f>
        <v>741.23817975225336</v>
      </c>
      <c r="M65" s="911"/>
      <c r="N65" s="287">
        <f>K65*L65</f>
        <v>926.54772469031673</v>
      </c>
    </row>
    <row r="66" spans="1:15">
      <c r="B66" s="46"/>
      <c r="C66" s="47"/>
      <c r="D66" s="47"/>
      <c r="E66" s="47"/>
      <c r="F66" s="47"/>
      <c r="G66" s="47"/>
      <c r="H66" s="288"/>
      <c r="I66" s="279"/>
      <c r="J66" s="279"/>
      <c r="K66" s="279"/>
      <c r="L66" s="910"/>
      <c r="M66" s="911"/>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191057.85360177499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38211.570720354997</v>
      </c>
      <c r="M88" s="859"/>
      <c r="N88" s="51"/>
    </row>
    <row r="89" spans="1:14">
      <c r="B89" s="89" t="s">
        <v>973</v>
      </c>
      <c r="C89" s="90"/>
      <c r="D89" s="90"/>
      <c r="E89" s="90"/>
      <c r="F89" s="90"/>
      <c r="G89" s="90"/>
      <c r="H89" s="90"/>
      <c r="I89" s="87"/>
      <c r="J89" s="88"/>
      <c r="K89" s="304">
        <v>0.05</v>
      </c>
      <c r="L89" s="858">
        <f>N83*K89</f>
        <v>9552.8926800887493</v>
      </c>
      <c r="M89" s="859"/>
      <c r="N89" s="51"/>
    </row>
    <row r="90" spans="1:14" ht="15.75" thickBot="1">
      <c r="B90" s="91" t="s">
        <v>974</v>
      </c>
      <c r="C90" s="92"/>
      <c r="D90" s="92"/>
      <c r="E90" s="92"/>
      <c r="F90" s="92"/>
      <c r="G90" s="92"/>
      <c r="H90" s="92"/>
      <c r="I90" s="93"/>
      <c r="J90" s="94"/>
      <c r="K90" s="305">
        <v>0.05</v>
      </c>
      <c r="L90" s="860">
        <f>N83*K90</f>
        <v>9552.8926800887493</v>
      </c>
      <c r="M90" s="861"/>
      <c r="N90" s="51"/>
    </row>
    <row r="91" spans="1:14" ht="15.75" thickBot="1">
      <c r="B91" s="823" t="s">
        <v>953</v>
      </c>
      <c r="C91" s="824"/>
      <c r="D91" s="824"/>
      <c r="E91" s="824"/>
      <c r="F91" s="824"/>
      <c r="G91" s="824"/>
      <c r="H91" s="824"/>
      <c r="I91" s="824"/>
      <c r="J91" s="824"/>
      <c r="K91" s="824"/>
      <c r="L91" s="824"/>
      <c r="M91" s="825"/>
      <c r="N91" s="52">
        <f>L88+L89+L90</f>
        <v>57317.356080532496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248375.2096823075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151879.57086264453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741.23817975225336</v>
      </c>
      <c r="M64" s="911"/>
      <c r="N64" s="287">
        <f>K64*L64</f>
        <v>1037.7334516531546</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0">
        <f>VLOOKUP(A65,TRANSPORTE!A6:D117,4,FALSE)</f>
        <v>741.23817975225336</v>
      </c>
      <c r="M65" s="911"/>
      <c r="N65" s="287">
        <f>K65*L65</f>
        <v>926.54772469031673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191057.85360177499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38211.570720354997</v>
      </c>
      <c r="M88" s="859"/>
      <c r="N88" s="51"/>
    </row>
    <row r="89" spans="1:14">
      <c r="B89" s="89" t="s">
        <v>973</v>
      </c>
      <c r="C89" s="90"/>
      <c r="D89" s="90"/>
      <c r="E89" s="90"/>
      <c r="F89" s="90"/>
      <c r="G89" s="90"/>
      <c r="H89" s="90"/>
      <c r="I89" s="87"/>
      <c r="J89" s="88"/>
      <c r="K89" s="304">
        <v>0.05</v>
      </c>
      <c r="L89" s="858">
        <f>N83*K89</f>
        <v>9552.8926800887493</v>
      </c>
      <c r="M89" s="859"/>
      <c r="N89" s="51"/>
    </row>
    <row r="90" spans="1:14" ht="15.75" thickBot="1">
      <c r="B90" s="91" t="s">
        <v>974</v>
      </c>
      <c r="C90" s="92"/>
      <c r="D90" s="92"/>
      <c r="E90" s="92"/>
      <c r="F90" s="92"/>
      <c r="G90" s="92"/>
      <c r="H90" s="92"/>
      <c r="I90" s="93"/>
      <c r="J90" s="94"/>
      <c r="K90" s="305">
        <v>0.05</v>
      </c>
      <c r="L90" s="860">
        <f>N83*K90</f>
        <v>9552.8926800887493</v>
      </c>
      <c r="M90" s="861"/>
      <c r="N90" s="51"/>
    </row>
    <row r="91" spans="1:14" ht="15.75" thickBot="1">
      <c r="B91" s="823" t="s">
        <v>953</v>
      </c>
      <c r="C91" s="824"/>
      <c r="D91" s="824"/>
      <c r="E91" s="824"/>
      <c r="F91" s="824"/>
      <c r="G91" s="824"/>
      <c r="H91" s="824"/>
      <c r="I91" s="824"/>
      <c r="J91" s="824"/>
      <c r="K91" s="824"/>
      <c r="L91" s="824"/>
      <c r="M91" s="825"/>
      <c r="N91" s="52">
        <f>L88+L89+L90</f>
        <v>57317.356080532496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248375.2096823075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ht="15" customHeight="1">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151879.57086264453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19594.753689103669</v>
      </c>
      <c r="N53" s="272">
        <f>K53*M53</f>
        <v>27432.655164745134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41.372051403663789</v>
      </c>
      <c r="N54" s="272">
        <f>K54*M54</f>
        <v>1034.3012850915948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28466.956449836729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741.23817975225336</v>
      </c>
      <c r="M63" s="911"/>
      <c r="N63" s="287">
        <f>K63*L63</f>
        <v>1037.7334516531546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0">
        <f>VLOOKUP(A64,TRANSPORTE!A6:D117,4,FALSE)</f>
        <v>741.23817975225336</v>
      </c>
      <c r="M64" s="911"/>
      <c r="N64" s="287">
        <f>K64*L64</f>
        <v>926.54772469031673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1964.2811763434713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191057.85360177499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38211.570720354997</v>
      </c>
      <c r="M87" s="859"/>
      <c r="N87" s="51"/>
    </row>
    <row r="88" spans="1:14">
      <c r="B88" s="89" t="s">
        <v>973</v>
      </c>
      <c r="C88" s="90"/>
      <c r="D88" s="90"/>
      <c r="E88" s="90"/>
      <c r="F88" s="90"/>
      <c r="G88" s="90"/>
      <c r="H88" s="90"/>
      <c r="I88" s="87"/>
      <c r="J88" s="88"/>
      <c r="K88" s="304">
        <v>0.05</v>
      </c>
      <c r="L88" s="858">
        <f>N82*K88</f>
        <v>9552.8926800887493</v>
      </c>
      <c r="M88" s="859"/>
      <c r="N88" s="51"/>
    </row>
    <row r="89" spans="1:14" ht="15.75" thickBot="1">
      <c r="B89" s="91" t="s">
        <v>974</v>
      </c>
      <c r="C89" s="92"/>
      <c r="D89" s="92"/>
      <c r="E89" s="92"/>
      <c r="F89" s="92"/>
      <c r="G89" s="92"/>
      <c r="H89" s="92"/>
      <c r="I89" s="93"/>
      <c r="J89" s="94"/>
      <c r="K89" s="305">
        <v>0.05</v>
      </c>
      <c r="L89" s="860">
        <f>N82*K89</f>
        <v>9552.8926800887493</v>
      </c>
      <c r="M89" s="861"/>
      <c r="N89" s="51"/>
    </row>
    <row r="90" spans="1:14" ht="15.75" thickBot="1">
      <c r="B90" s="823" t="s">
        <v>953</v>
      </c>
      <c r="C90" s="824"/>
      <c r="D90" s="824"/>
      <c r="E90" s="824"/>
      <c r="F90" s="824"/>
      <c r="G90" s="824"/>
      <c r="H90" s="824"/>
      <c r="I90" s="824"/>
      <c r="J90" s="824"/>
      <c r="K90" s="824"/>
      <c r="L90" s="824"/>
      <c r="M90" s="825"/>
      <c r="N90" s="52">
        <f>L87+L88+L89</f>
        <v>57317.356080532496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248375.2096823075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151879.57086264453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19594.753689103669</v>
      </c>
      <c r="N53" s="272">
        <f>K53*M53</f>
        <v>27432.655164745134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41.372051403663789</v>
      </c>
      <c r="N54" s="272">
        <f>K54*M54</f>
        <v>1034.3012850915948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28466.956449836729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741.23817975225336</v>
      </c>
      <c r="M63" s="911"/>
      <c r="N63" s="287">
        <f>K63*L63</f>
        <v>1037.7334516531546</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0">
        <f>VLOOKUP(A64,TRANSPORTE!A6:D117,4,FALSE)</f>
        <v>741.23817975225336</v>
      </c>
      <c r="M64" s="911"/>
      <c r="N64" s="287">
        <f>K64*L64</f>
        <v>926.54772469031673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1964.2811763434713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191057.85360177499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38211.570720354997</v>
      </c>
      <c r="M87" s="859"/>
      <c r="N87" s="51"/>
    </row>
    <row r="88" spans="1:14">
      <c r="B88" s="89" t="s">
        <v>973</v>
      </c>
      <c r="C88" s="90"/>
      <c r="D88" s="90"/>
      <c r="E88" s="90"/>
      <c r="F88" s="90"/>
      <c r="G88" s="90"/>
      <c r="H88" s="90"/>
      <c r="I88" s="87"/>
      <c r="J88" s="88"/>
      <c r="K88" s="304">
        <v>0.05</v>
      </c>
      <c r="L88" s="858">
        <f>N82*K88</f>
        <v>9552.8926800887493</v>
      </c>
      <c r="M88" s="859"/>
      <c r="N88" s="51"/>
    </row>
    <row r="89" spans="1:14" ht="15.75" thickBot="1">
      <c r="B89" s="91" t="s">
        <v>974</v>
      </c>
      <c r="C89" s="92"/>
      <c r="D89" s="92"/>
      <c r="E89" s="92"/>
      <c r="F89" s="92"/>
      <c r="G89" s="92"/>
      <c r="H89" s="92"/>
      <c r="I89" s="93"/>
      <c r="J89" s="94"/>
      <c r="K89" s="305">
        <v>0.05</v>
      </c>
      <c r="L89" s="860">
        <f>N82*K89</f>
        <v>9552.8926800887493</v>
      </c>
      <c r="M89" s="861"/>
      <c r="N89" s="51"/>
    </row>
    <row r="90" spans="1:14" ht="15.75" thickBot="1">
      <c r="B90" s="823" t="s">
        <v>953</v>
      </c>
      <c r="C90" s="824"/>
      <c r="D90" s="824"/>
      <c r="E90" s="824"/>
      <c r="F90" s="824"/>
      <c r="G90" s="824"/>
      <c r="H90" s="824"/>
      <c r="I90" s="824"/>
      <c r="J90" s="824"/>
      <c r="K90" s="824"/>
      <c r="L90" s="824"/>
      <c r="M90" s="825"/>
      <c r="N90" s="52">
        <f>L87+L88+L89</f>
        <v>57317.356080532496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248375.2096823075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151879.57086264453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741.23817975225336</v>
      </c>
      <c r="M64" s="911"/>
      <c r="N64" s="287">
        <f>K64*L64</f>
        <v>1037.7334516531546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0">
        <f>VLOOKUP(A65,TRANSPORTE!A6:D117,4,FALSE)</f>
        <v>741.23817975225336</v>
      </c>
      <c r="M65" s="911"/>
      <c r="N65" s="287">
        <f>K65*L65</f>
        <v>926.54772469031673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191057.85360177499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38211.570720354997</v>
      </c>
      <c r="M88" s="859"/>
      <c r="N88" s="51"/>
    </row>
    <row r="89" spans="1:14">
      <c r="B89" s="89" t="s">
        <v>973</v>
      </c>
      <c r="C89" s="90"/>
      <c r="D89" s="90"/>
      <c r="E89" s="90"/>
      <c r="F89" s="90"/>
      <c r="G89" s="90"/>
      <c r="H89" s="90"/>
      <c r="I89" s="87"/>
      <c r="J89" s="88"/>
      <c r="K89" s="304">
        <v>0.05</v>
      </c>
      <c r="L89" s="858">
        <f>N83*K89</f>
        <v>9552.8926800887493</v>
      </c>
      <c r="M89" s="859"/>
      <c r="N89" s="51"/>
    </row>
    <row r="90" spans="1:14" ht="15.75" thickBot="1">
      <c r="B90" s="91" t="s">
        <v>974</v>
      </c>
      <c r="C90" s="92"/>
      <c r="D90" s="92"/>
      <c r="E90" s="92"/>
      <c r="F90" s="92"/>
      <c r="G90" s="92"/>
      <c r="H90" s="92"/>
      <c r="I90" s="93"/>
      <c r="J90" s="94"/>
      <c r="K90" s="305">
        <v>0.05</v>
      </c>
      <c r="L90" s="860">
        <f>N83*K90</f>
        <v>9552.8926800887493</v>
      </c>
      <c r="M90" s="861"/>
      <c r="N90" s="51"/>
    </row>
    <row r="91" spans="1:14" ht="15.75" thickBot="1">
      <c r="B91" s="823" t="s">
        <v>953</v>
      </c>
      <c r="C91" s="824"/>
      <c r="D91" s="824"/>
      <c r="E91" s="824"/>
      <c r="F91" s="824"/>
      <c r="G91" s="824"/>
      <c r="H91" s="824"/>
      <c r="I91" s="824"/>
      <c r="J91" s="824"/>
      <c r="K91" s="824"/>
      <c r="L91" s="824"/>
      <c r="M91" s="825"/>
      <c r="N91" s="52">
        <f>L88+L89+L90</f>
        <v>57317.356080532496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248375.2096823075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151879.57086264453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741.23817975225336</v>
      </c>
      <c r="M64" s="911"/>
      <c r="N64" s="287">
        <f>K64*L64</f>
        <v>1037.7334516531546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0">
        <f>VLOOKUP(A65,TRANSPORTE!A6:D117,4,FALSE)</f>
        <v>741.23817975225336</v>
      </c>
      <c r="M65" s="911"/>
      <c r="N65" s="287">
        <f>K65*L65</f>
        <v>926.54772469031673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191057.85360177499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38211.570720354997</v>
      </c>
      <c r="M88" s="859"/>
      <c r="N88" s="51"/>
    </row>
    <row r="89" spans="1:14">
      <c r="B89" s="89" t="s">
        <v>973</v>
      </c>
      <c r="C89" s="90"/>
      <c r="D89" s="90"/>
      <c r="E89" s="90"/>
      <c r="F89" s="90"/>
      <c r="G89" s="90"/>
      <c r="H89" s="90"/>
      <c r="I89" s="87"/>
      <c r="J89" s="88"/>
      <c r="K89" s="304">
        <v>0.05</v>
      </c>
      <c r="L89" s="858">
        <f>N83*K89</f>
        <v>9552.8926800887493</v>
      </c>
      <c r="M89" s="859"/>
      <c r="N89" s="51"/>
    </row>
    <row r="90" spans="1:14" ht="15.75" thickBot="1">
      <c r="B90" s="91" t="s">
        <v>974</v>
      </c>
      <c r="C90" s="92"/>
      <c r="D90" s="92"/>
      <c r="E90" s="92"/>
      <c r="F90" s="92"/>
      <c r="G90" s="92"/>
      <c r="H90" s="92"/>
      <c r="I90" s="93"/>
      <c r="J90" s="94"/>
      <c r="K90" s="305">
        <v>0.05</v>
      </c>
      <c r="L90" s="860">
        <f>N83*K90</f>
        <v>9552.8926800887493</v>
      </c>
      <c r="M90" s="861"/>
      <c r="N90" s="51"/>
    </row>
    <row r="91" spans="1:14" ht="15.75" thickBot="1">
      <c r="B91" s="823" t="s">
        <v>953</v>
      </c>
      <c r="C91" s="824"/>
      <c r="D91" s="824"/>
      <c r="E91" s="824"/>
      <c r="F91" s="824"/>
      <c r="G91" s="824"/>
      <c r="H91" s="824"/>
      <c r="I91" s="824"/>
      <c r="J91" s="824"/>
      <c r="K91" s="824"/>
      <c r="L91" s="824"/>
      <c r="M91" s="825"/>
      <c r="N91" s="52">
        <f>L88+L89+L90</f>
        <v>57317.356080532496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248375.2096823075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151879.57086264453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741.23817975225336</v>
      </c>
      <c r="M64" s="911"/>
      <c r="N64" s="287">
        <f>K64*L64</f>
        <v>1037.7334516531546</v>
      </c>
    </row>
    <row r="65" spans="1:15">
      <c r="A65" t="s">
        <v>1293</v>
      </c>
      <c r="B65" s="46" t="str">
        <f>VLOOKUP(A65,TRANSPORTE!A6:D117,3,FALSE)</f>
        <v>Transporte de mezcla</v>
      </c>
      <c r="C65" s="47"/>
      <c r="D65" s="47"/>
      <c r="E65" s="47"/>
      <c r="F65" s="47"/>
      <c r="G65" s="47"/>
      <c r="H65" s="311" t="s">
        <v>1468</v>
      </c>
      <c r="I65" s="279">
        <v>1.25</v>
      </c>
      <c r="J65" s="286">
        <v>1</v>
      </c>
      <c r="K65" s="279">
        <f>I65*J65</f>
        <v>1.25</v>
      </c>
      <c r="L65" s="910">
        <f>VLOOKUP(A65,TRANSPORTE!A6:D117,4,FALSE)</f>
        <v>741.23817975225336</v>
      </c>
      <c r="M65" s="911"/>
      <c r="N65" s="287">
        <f>K65*L65</f>
        <v>926.54772469031673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191057.85360177499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38211.570720354997</v>
      </c>
      <c r="M88" s="859"/>
      <c r="N88" s="51"/>
    </row>
    <row r="89" spans="1:14">
      <c r="B89" s="89" t="s">
        <v>973</v>
      </c>
      <c r="C89" s="90"/>
      <c r="D89" s="90"/>
      <c r="E89" s="90"/>
      <c r="F89" s="90"/>
      <c r="G89" s="90"/>
      <c r="H89" s="90"/>
      <c r="I89" s="87"/>
      <c r="J89" s="88"/>
      <c r="K89" s="304">
        <v>0.05</v>
      </c>
      <c r="L89" s="858">
        <f>N83*K89</f>
        <v>9552.8926800887493</v>
      </c>
      <c r="M89" s="859"/>
      <c r="N89" s="51"/>
    </row>
    <row r="90" spans="1:14" ht="15.75" thickBot="1">
      <c r="B90" s="91" t="s">
        <v>974</v>
      </c>
      <c r="C90" s="92"/>
      <c r="D90" s="92"/>
      <c r="E90" s="92"/>
      <c r="F90" s="92"/>
      <c r="G90" s="92"/>
      <c r="H90" s="92"/>
      <c r="I90" s="93"/>
      <c r="J90" s="94"/>
      <c r="K90" s="305">
        <v>0.05</v>
      </c>
      <c r="L90" s="860">
        <f>N83*K90</f>
        <v>9552.8926800887493</v>
      </c>
      <c r="M90" s="861"/>
      <c r="N90" s="51"/>
    </row>
    <row r="91" spans="1:14" ht="15.75" thickBot="1">
      <c r="B91" s="823" t="s">
        <v>953</v>
      </c>
      <c r="C91" s="824"/>
      <c r="D91" s="824"/>
      <c r="E91" s="824"/>
      <c r="F91" s="824"/>
      <c r="G91" s="824"/>
      <c r="H91" s="824"/>
      <c r="I91" s="824"/>
      <c r="J91" s="824"/>
      <c r="K91" s="824"/>
      <c r="L91" s="824"/>
      <c r="M91" s="825"/>
      <c r="N91" s="52">
        <f>L88+L89+L90</f>
        <v>57317.356080532496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248375.2096823075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8</v>
      </c>
      <c r="N37" s="272">
        <f t="shared" ref="N37:N43" si="0">K37/M37</f>
        <v>20676.057740198605</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8</v>
      </c>
      <c r="N38" s="272">
        <f t="shared" si="0"/>
        <v>13487.779420468285</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8</v>
      </c>
      <c r="N39" s="272">
        <f t="shared" si="0"/>
        <v>77535.216525744763</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8</v>
      </c>
      <c r="N42" s="272">
        <f t="shared" si="0"/>
        <v>33229.378511033472</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8</v>
      </c>
      <c r="N43" s="272">
        <f t="shared" si="0"/>
        <v>6167.6884292371369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182195.98437812491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19594.753689103669</v>
      </c>
      <c r="N53" s="272">
        <f>K53*M53</f>
        <v>27432.655164745134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41.372051403663789</v>
      </c>
      <c r="N54" s="272">
        <f>K54*M54</f>
        <v>1034.3012850915948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28466.956449836729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741.23817975225336</v>
      </c>
      <c r="M63" s="911"/>
      <c r="N63" s="287">
        <f>K63*L63</f>
        <v>1037.7334516531546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0">
        <f>VLOOKUP(A64,TRANSPORTE!A6:D117,4,FALSE)</f>
        <v>741.23817975225336</v>
      </c>
      <c r="M64" s="911"/>
      <c r="N64" s="287">
        <f>K64*L64</f>
        <v>926.54772469031673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1964.2811763434713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222346.16101869429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44469.232203738859</v>
      </c>
      <c r="M87" s="859"/>
      <c r="N87" s="51"/>
    </row>
    <row r="88" spans="1:14">
      <c r="B88" s="89" t="s">
        <v>973</v>
      </c>
      <c r="C88" s="90"/>
      <c r="D88" s="90"/>
      <c r="E88" s="90"/>
      <c r="F88" s="90"/>
      <c r="G88" s="90"/>
      <c r="H88" s="90"/>
      <c r="I88" s="87"/>
      <c r="J88" s="88"/>
      <c r="K88" s="304">
        <v>0.05</v>
      </c>
      <c r="L88" s="858">
        <f>N82*K88</f>
        <v>11117.308050934715</v>
      </c>
      <c r="M88" s="859"/>
      <c r="N88" s="51"/>
    </row>
    <row r="89" spans="1:14" ht="15.75" thickBot="1">
      <c r="B89" s="91" t="s">
        <v>974</v>
      </c>
      <c r="C89" s="92"/>
      <c r="D89" s="92"/>
      <c r="E89" s="92"/>
      <c r="F89" s="92"/>
      <c r="G89" s="92"/>
      <c r="H89" s="92"/>
      <c r="I89" s="93"/>
      <c r="J89" s="94"/>
      <c r="K89" s="305">
        <v>0.05</v>
      </c>
      <c r="L89" s="860">
        <f>N82*K89</f>
        <v>11117.308050934715</v>
      </c>
      <c r="M89" s="861"/>
      <c r="N89" s="51"/>
    </row>
    <row r="90" spans="1:14" ht="15.75" thickBot="1">
      <c r="B90" s="823" t="s">
        <v>953</v>
      </c>
      <c r="C90" s="824"/>
      <c r="D90" s="824"/>
      <c r="E90" s="824"/>
      <c r="F90" s="824"/>
      <c r="G90" s="824"/>
      <c r="H90" s="824"/>
      <c r="I90" s="824"/>
      <c r="J90" s="824"/>
      <c r="K90" s="824"/>
      <c r="L90" s="824"/>
      <c r="M90" s="825"/>
      <c r="N90" s="52">
        <f>L87+L88+L89</f>
        <v>66703.848305608291</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289050.00932430255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8</v>
      </c>
      <c r="N37" s="272">
        <f t="shared" ref="N37:N43" si="0">K37/M37</f>
        <v>20676.057740198605</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8</v>
      </c>
      <c r="N38" s="272">
        <f t="shared" si="0"/>
        <v>13487.779420468285</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8</v>
      </c>
      <c r="N39" s="272">
        <f t="shared" si="0"/>
        <v>77535.216525744763</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8</v>
      </c>
      <c r="N42" s="272">
        <f t="shared" si="0"/>
        <v>33229.378511033472</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8</v>
      </c>
      <c r="N43" s="272">
        <f t="shared" si="0"/>
        <v>6167.6884292371369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182195.98437812491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19594.753689103669</v>
      </c>
      <c r="N53" s="272">
        <f>K53*M53</f>
        <v>27432.655164745134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41.372051403663789</v>
      </c>
      <c r="N54" s="272">
        <f>K54*M54</f>
        <v>1034.3012850915948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28466.956449836729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741.23817975225336</v>
      </c>
      <c r="M63" s="911"/>
      <c r="N63" s="287">
        <f>K63*L63</f>
        <v>1037.7334516531546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0">
        <f>VLOOKUP(A64,TRANSPORTE!A6:D117,4,FALSE)</f>
        <v>741.23817975225336</v>
      </c>
      <c r="M64" s="911"/>
      <c r="N64" s="287">
        <f>K64*L64</f>
        <v>926.54772469031673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1964.2811763434713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127"/>
    </row>
    <row r="80" spans="1:15" ht="15.75" thickBot="1">
      <c r="B80" s="912" t="s">
        <v>953</v>
      </c>
      <c r="C80" s="866"/>
      <c r="D80" s="866"/>
      <c r="E80" s="866"/>
      <c r="F80" s="866"/>
      <c r="G80" s="866"/>
      <c r="H80" s="866"/>
      <c r="I80" s="866"/>
      <c r="J80" s="866"/>
      <c r="K80" s="866"/>
      <c r="L80" s="866"/>
      <c r="M80" s="867"/>
      <c r="N80" s="460">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222346.16101869429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44469.232203738859</v>
      </c>
      <c r="M87" s="859"/>
      <c r="N87" s="51"/>
    </row>
    <row r="88" spans="1:14">
      <c r="B88" s="89" t="s">
        <v>973</v>
      </c>
      <c r="C88" s="90"/>
      <c r="D88" s="90"/>
      <c r="E88" s="90"/>
      <c r="F88" s="90"/>
      <c r="G88" s="90"/>
      <c r="H88" s="90"/>
      <c r="I88" s="87"/>
      <c r="J88" s="88"/>
      <c r="K88" s="304">
        <v>0.05</v>
      </c>
      <c r="L88" s="858">
        <f>N82*K88</f>
        <v>11117.308050934715</v>
      </c>
      <c r="M88" s="859"/>
      <c r="N88" s="51"/>
    </row>
    <row r="89" spans="1:14" ht="15.75" thickBot="1">
      <c r="B89" s="91" t="s">
        <v>974</v>
      </c>
      <c r="C89" s="92"/>
      <c r="D89" s="92"/>
      <c r="E89" s="92"/>
      <c r="F89" s="92"/>
      <c r="G89" s="92"/>
      <c r="H89" s="92"/>
      <c r="I89" s="93"/>
      <c r="J89" s="94"/>
      <c r="K89" s="305">
        <v>0.05</v>
      </c>
      <c r="L89" s="860">
        <f>N82*K89</f>
        <v>11117.308050934715</v>
      </c>
      <c r="M89" s="861"/>
      <c r="N89" s="51"/>
    </row>
    <row r="90" spans="1:14" ht="15.75" thickBot="1">
      <c r="B90" s="823" t="s">
        <v>953</v>
      </c>
      <c r="C90" s="824"/>
      <c r="D90" s="824"/>
      <c r="E90" s="824"/>
      <c r="F90" s="824"/>
      <c r="G90" s="824"/>
      <c r="H90" s="824"/>
      <c r="I90" s="824"/>
      <c r="J90" s="824"/>
      <c r="K90" s="824"/>
      <c r="L90" s="824"/>
      <c r="M90" s="825"/>
      <c r="N90" s="52">
        <f>L87+L88+L89</f>
        <v>66703.848305608291</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289050.00932430255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8</v>
      </c>
      <c r="N37" s="272">
        <f t="shared" ref="N37:N43" si="0">K37/M37</f>
        <v>20676.057740198605</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8</v>
      </c>
      <c r="N38" s="272">
        <f t="shared" si="0"/>
        <v>13487.779420468285</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8</v>
      </c>
      <c r="N39" s="272">
        <f t="shared" si="0"/>
        <v>77535.216525744763</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8</v>
      </c>
      <c r="N42" s="272">
        <f t="shared" si="0"/>
        <v>33229.378511033472</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8</v>
      </c>
      <c r="N43" s="272">
        <f t="shared" si="0"/>
        <v>6167.6884292371369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182195.98437812491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19594.753689103669</v>
      </c>
      <c r="N53" s="272">
        <f>K53*M53</f>
        <v>27432.655164745134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41.372051403663789</v>
      </c>
      <c r="N54" s="272">
        <f>K54*M54</f>
        <v>1034.3012850915948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28466.956449836729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741.23817975225336</v>
      </c>
      <c r="M63" s="911"/>
      <c r="N63" s="287">
        <f>K63*L63</f>
        <v>1037.7334516531546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0">
        <f>VLOOKUP(A64,TRANSPORTE!A6:D117,4,FALSE)</f>
        <v>741.23817975225336</v>
      </c>
      <c r="M64" s="911"/>
      <c r="N64" s="287">
        <f>K64*L64</f>
        <v>926.54772469031673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1964.2811763434713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222346.16101869429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44469.232203738859</v>
      </c>
      <c r="M87" s="859"/>
      <c r="N87" s="51"/>
    </row>
    <row r="88" spans="1:14">
      <c r="B88" s="89" t="s">
        <v>973</v>
      </c>
      <c r="C88" s="90"/>
      <c r="D88" s="90"/>
      <c r="E88" s="90"/>
      <c r="F88" s="90"/>
      <c r="G88" s="90"/>
      <c r="H88" s="90"/>
      <c r="I88" s="87"/>
      <c r="J88" s="88"/>
      <c r="K88" s="304">
        <v>0.05</v>
      </c>
      <c r="L88" s="858">
        <f>N82*K88</f>
        <v>11117.308050934715</v>
      </c>
      <c r="M88" s="859"/>
      <c r="N88" s="51"/>
    </row>
    <row r="89" spans="1:14" ht="15.75" thickBot="1">
      <c r="B89" s="91" t="s">
        <v>974</v>
      </c>
      <c r="C89" s="92"/>
      <c r="D89" s="92"/>
      <c r="E89" s="92"/>
      <c r="F89" s="92"/>
      <c r="G89" s="92"/>
      <c r="H89" s="92"/>
      <c r="I89" s="93"/>
      <c r="J89" s="94"/>
      <c r="K89" s="305">
        <v>0.05</v>
      </c>
      <c r="L89" s="860">
        <f>N82*K89</f>
        <v>11117.308050934715</v>
      </c>
      <c r="M89" s="861"/>
      <c r="N89" s="51"/>
    </row>
    <row r="90" spans="1:14" ht="15.75" thickBot="1">
      <c r="B90" s="823" t="s">
        <v>953</v>
      </c>
      <c r="C90" s="824"/>
      <c r="D90" s="824"/>
      <c r="E90" s="824"/>
      <c r="F90" s="824"/>
      <c r="G90" s="824"/>
      <c r="H90" s="824"/>
      <c r="I90" s="824"/>
      <c r="J90" s="824"/>
      <c r="K90" s="824"/>
      <c r="L90" s="824"/>
      <c r="M90" s="825"/>
      <c r="N90" s="52">
        <f>L87+L88+L89</f>
        <v>66703.848305608291</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289050.00932430255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151879.57086264453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19594.753689103669</v>
      </c>
      <c r="N53" s="272">
        <f>K53*M53</f>
        <v>27432.655164745134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41.372051403663789</v>
      </c>
      <c r="N54" s="272">
        <f>K54*M54</f>
        <v>1034.3012850915948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28466.956449836729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741.23817975225336</v>
      </c>
      <c r="M63" s="911"/>
      <c r="N63" s="287">
        <f>K63*L63</f>
        <v>1037.7334516531546</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0">
        <f>VLOOKUP(A64,TRANSPORTE!A6:D117,4,FALSE)</f>
        <v>741.23817975225336</v>
      </c>
      <c r="M64" s="911"/>
      <c r="N64" s="287">
        <f>K64*L64</f>
        <v>926.54772469031673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1964.2811763434713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191057.85360177499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38211.570720354997</v>
      </c>
      <c r="M87" s="859"/>
      <c r="N87" s="51"/>
    </row>
    <row r="88" spans="1:14">
      <c r="B88" s="89" t="s">
        <v>973</v>
      </c>
      <c r="C88" s="90"/>
      <c r="D88" s="90"/>
      <c r="E88" s="90"/>
      <c r="F88" s="90"/>
      <c r="G88" s="90"/>
      <c r="H88" s="90"/>
      <c r="I88" s="87"/>
      <c r="J88" s="88"/>
      <c r="K88" s="304">
        <v>0.05</v>
      </c>
      <c r="L88" s="858">
        <f>N82*K88</f>
        <v>9552.8926800887493</v>
      </c>
      <c r="M88" s="859"/>
      <c r="N88" s="51"/>
    </row>
    <row r="89" spans="1:14" ht="15.75" thickBot="1">
      <c r="B89" s="91" t="s">
        <v>974</v>
      </c>
      <c r="C89" s="92"/>
      <c r="D89" s="92"/>
      <c r="E89" s="92"/>
      <c r="F89" s="92"/>
      <c r="G89" s="92"/>
      <c r="H89" s="92"/>
      <c r="I89" s="93"/>
      <c r="J89" s="94"/>
      <c r="K89" s="305">
        <v>0.05</v>
      </c>
      <c r="L89" s="860">
        <f>N82*K89</f>
        <v>9552.8926800887493</v>
      </c>
      <c r="M89" s="861"/>
      <c r="N89" s="51"/>
    </row>
    <row r="90" spans="1:14" ht="15.75" thickBot="1">
      <c r="B90" s="823" t="s">
        <v>953</v>
      </c>
      <c r="C90" s="824"/>
      <c r="D90" s="824"/>
      <c r="E90" s="824"/>
      <c r="F90" s="824"/>
      <c r="G90" s="824"/>
      <c r="H90" s="824"/>
      <c r="I90" s="824"/>
      <c r="J90" s="824"/>
      <c r="K90" s="824"/>
      <c r="L90" s="824"/>
      <c r="M90" s="825"/>
      <c r="N90" s="52">
        <f>L87+L88+L89</f>
        <v>57317.356080532496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248375.2096823075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151879.57086264453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741.23817975225336</v>
      </c>
      <c r="M64" s="911"/>
      <c r="N64" s="287">
        <f>K64*L64</f>
        <v>1037.7334516531546</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0">
        <f>VLOOKUP(A65,TRANSPORTE!A6:D117,4,FALSE)</f>
        <v>741.23817975225336</v>
      </c>
      <c r="M65" s="911"/>
      <c r="N65" s="287">
        <f>K65*L65</f>
        <v>926.54772469031673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127"/>
    </row>
    <row r="81" spans="1:14" ht="15.75" thickBot="1">
      <c r="B81" s="912" t="s">
        <v>953</v>
      </c>
      <c r="C81" s="866"/>
      <c r="D81" s="866"/>
      <c r="E81" s="866"/>
      <c r="F81" s="866"/>
      <c r="G81" s="866"/>
      <c r="H81" s="866"/>
      <c r="I81" s="866"/>
      <c r="J81" s="866"/>
      <c r="K81" s="866"/>
      <c r="L81" s="866"/>
      <c r="M81" s="867"/>
      <c r="N81" s="460">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191057.85360177499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38211.570720354997</v>
      </c>
      <c r="M88" s="859"/>
      <c r="N88" s="51"/>
    </row>
    <row r="89" spans="1:14">
      <c r="B89" s="89" t="s">
        <v>973</v>
      </c>
      <c r="C89" s="90"/>
      <c r="D89" s="90"/>
      <c r="E89" s="90"/>
      <c r="F89" s="90"/>
      <c r="G89" s="90"/>
      <c r="H89" s="90"/>
      <c r="I89" s="87"/>
      <c r="J89" s="88"/>
      <c r="K89" s="304">
        <v>0.05</v>
      </c>
      <c r="L89" s="858">
        <f>N83*K89</f>
        <v>9552.8926800887493</v>
      </c>
      <c r="M89" s="859"/>
      <c r="N89" s="51"/>
    </row>
    <row r="90" spans="1:14" ht="15.75" thickBot="1">
      <c r="B90" s="91" t="s">
        <v>974</v>
      </c>
      <c r="C90" s="92"/>
      <c r="D90" s="92"/>
      <c r="E90" s="92"/>
      <c r="F90" s="92"/>
      <c r="G90" s="92"/>
      <c r="H90" s="92"/>
      <c r="I90" s="93"/>
      <c r="J90" s="94"/>
      <c r="K90" s="305">
        <v>0.05</v>
      </c>
      <c r="L90" s="860">
        <f>N83*K90</f>
        <v>9552.8926800887493</v>
      </c>
      <c r="M90" s="861"/>
      <c r="N90" s="51"/>
    </row>
    <row r="91" spans="1:14" ht="15.75" thickBot="1">
      <c r="B91" s="823" t="s">
        <v>953</v>
      </c>
      <c r="C91" s="824"/>
      <c r="D91" s="824"/>
      <c r="E91" s="824"/>
      <c r="F91" s="824"/>
      <c r="G91" s="824"/>
      <c r="H91" s="824"/>
      <c r="I91" s="824"/>
      <c r="J91" s="824"/>
      <c r="K91" s="824"/>
      <c r="L91" s="824"/>
      <c r="M91" s="825"/>
      <c r="N91" s="52">
        <f>L88+L89+L90</f>
        <v>57317.356080532496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248375.2096823075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151879.57086264453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19594.753689103669</v>
      </c>
      <c r="N53" s="272">
        <f>K53*M53</f>
        <v>27432.655164745134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41.372051403663789</v>
      </c>
      <c r="N54" s="272">
        <f>K54*M54</f>
        <v>1034.3012850915948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28466.956449836729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741.23817975225336</v>
      </c>
      <c r="M63" s="911"/>
      <c r="N63" s="287">
        <f>K63*L63</f>
        <v>1037.7334516531546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0">
        <f>VLOOKUP(A64,TRANSPORTE!A6:D117,4,FALSE)</f>
        <v>741.23817975225336</v>
      </c>
      <c r="M64" s="911"/>
      <c r="N64" s="287">
        <f>K64*L64</f>
        <v>926.54772469031673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1964.2811763434713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191057.85360177499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38211.570720354997</v>
      </c>
      <c r="M87" s="859"/>
      <c r="N87" s="51"/>
    </row>
    <row r="88" spans="1:14">
      <c r="B88" s="89" t="s">
        <v>973</v>
      </c>
      <c r="C88" s="90"/>
      <c r="D88" s="90"/>
      <c r="E88" s="90"/>
      <c r="F88" s="90"/>
      <c r="G88" s="90"/>
      <c r="H88" s="90"/>
      <c r="I88" s="87"/>
      <c r="J88" s="88"/>
      <c r="K88" s="304">
        <v>0.05</v>
      </c>
      <c r="L88" s="858">
        <f>N82*K88</f>
        <v>9552.8926800887493</v>
      </c>
      <c r="M88" s="859"/>
      <c r="N88" s="51"/>
    </row>
    <row r="89" spans="1:14" ht="15.75" thickBot="1">
      <c r="B89" s="91" t="s">
        <v>974</v>
      </c>
      <c r="C89" s="92"/>
      <c r="D89" s="92"/>
      <c r="E89" s="92"/>
      <c r="F89" s="92"/>
      <c r="G89" s="92"/>
      <c r="H89" s="92"/>
      <c r="I89" s="93"/>
      <c r="J89" s="94"/>
      <c r="K89" s="305">
        <v>0.05</v>
      </c>
      <c r="L89" s="860">
        <f>N82*K89</f>
        <v>9552.8926800887493</v>
      </c>
      <c r="M89" s="861"/>
      <c r="N89" s="51"/>
    </row>
    <row r="90" spans="1:14" ht="15.75" thickBot="1">
      <c r="B90" s="823" t="s">
        <v>953</v>
      </c>
      <c r="C90" s="824"/>
      <c r="D90" s="824"/>
      <c r="E90" s="824"/>
      <c r="F90" s="824"/>
      <c r="G90" s="824"/>
      <c r="H90" s="824"/>
      <c r="I90" s="824"/>
      <c r="J90" s="824"/>
      <c r="K90" s="824"/>
      <c r="L90" s="824"/>
      <c r="M90" s="825"/>
      <c r="N90" s="52">
        <f>L87+L88+L89</f>
        <v>57317.356080532496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248375.2096823075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8</v>
      </c>
      <c r="N37" s="272">
        <f t="shared" ref="N37:N43" si="0">K37/M37</f>
        <v>20676.057740198605</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8</v>
      </c>
      <c r="N38" s="272">
        <f t="shared" si="0"/>
        <v>13487.779420468285</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8</v>
      </c>
      <c r="N39" s="272">
        <f t="shared" si="0"/>
        <v>77535.216525744763</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8</v>
      </c>
      <c r="N42" s="272">
        <f t="shared" si="0"/>
        <v>33229.378511033472</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8</v>
      </c>
      <c r="N43" s="272">
        <f t="shared" si="0"/>
        <v>6167.6884292371369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182195.98437812491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19594.753689103669</v>
      </c>
      <c r="N53" s="272">
        <f>K53*M53</f>
        <v>27432.655164745134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41.372051403663789</v>
      </c>
      <c r="N54" s="272">
        <f>K54*M54</f>
        <v>1034.3012850915948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28466.956449836729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741.23817975225336</v>
      </c>
      <c r="M63" s="911"/>
      <c r="N63" s="287">
        <f>K63*L63</f>
        <v>1037.7334516531546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0">
        <f>VLOOKUP(A64,TRANSPORTE!A6:D117,4,FALSE)</f>
        <v>741.23817975225336</v>
      </c>
      <c r="M64" s="911"/>
      <c r="N64" s="287">
        <f>K64*L64</f>
        <v>926.54772469031673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1964.2811763434713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222346.16101869429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44469.232203738859</v>
      </c>
      <c r="M87" s="859"/>
      <c r="N87" s="51"/>
    </row>
    <row r="88" spans="1:14">
      <c r="B88" s="89" t="s">
        <v>973</v>
      </c>
      <c r="C88" s="90"/>
      <c r="D88" s="90"/>
      <c r="E88" s="90"/>
      <c r="F88" s="90"/>
      <c r="G88" s="90"/>
      <c r="H88" s="90"/>
      <c r="I88" s="87"/>
      <c r="J88" s="88"/>
      <c r="K88" s="304">
        <v>0.05</v>
      </c>
      <c r="L88" s="858">
        <f>N82*K88</f>
        <v>11117.308050934715</v>
      </c>
      <c r="M88" s="859"/>
      <c r="N88" s="51"/>
    </row>
    <row r="89" spans="1:14" ht="15.75" thickBot="1">
      <c r="B89" s="91" t="s">
        <v>974</v>
      </c>
      <c r="C89" s="92"/>
      <c r="D89" s="92"/>
      <c r="E89" s="92"/>
      <c r="F89" s="92"/>
      <c r="G89" s="92"/>
      <c r="H89" s="92"/>
      <c r="I89" s="93"/>
      <c r="J89" s="94"/>
      <c r="K89" s="305">
        <v>0.05</v>
      </c>
      <c r="L89" s="860">
        <f>N82*K89</f>
        <v>11117.308050934715</v>
      </c>
      <c r="M89" s="861"/>
      <c r="N89" s="51"/>
    </row>
    <row r="90" spans="1:14" ht="15.75" thickBot="1">
      <c r="B90" s="823" t="s">
        <v>953</v>
      </c>
      <c r="C90" s="824"/>
      <c r="D90" s="824"/>
      <c r="E90" s="824"/>
      <c r="F90" s="824"/>
      <c r="G90" s="824"/>
      <c r="H90" s="824"/>
      <c r="I90" s="824"/>
      <c r="J90" s="824"/>
      <c r="K90" s="824"/>
      <c r="L90" s="824"/>
      <c r="M90" s="825"/>
      <c r="N90" s="52">
        <f>L87+L88+L89</f>
        <v>66703.848305608291</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289050.00932430255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151879.57086264453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741.23817975225336</v>
      </c>
      <c r="M64" s="911"/>
      <c r="N64" s="287">
        <f>K64*L64</f>
        <v>1037.7334516531546</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0">
        <f>VLOOKUP(A65,TRANSPORTE!A6:D117,4,FALSE)</f>
        <v>741.23817975225336</v>
      </c>
      <c r="M65" s="911"/>
      <c r="N65" s="287">
        <f>K65*L65</f>
        <v>926.54772469031673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191057.85360177499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38211.570720354997</v>
      </c>
      <c r="M88" s="859"/>
      <c r="N88" s="51"/>
    </row>
    <row r="89" spans="1:14">
      <c r="B89" s="89" t="s">
        <v>973</v>
      </c>
      <c r="C89" s="90"/>
      <c r="D89" s="90"/>
      <c r="E89" s="90"/>
      <c r="F89" s="90"/>
      <c r="G89" s="90"/>
      <c r="H89" s="90"/>
      <c r="I89" s="87"/>
      <c r="J89" s="88"/>
      <c r="K89" s="304">
        <v>0.05</v>
      </c>
      <c r="L89" s="858">
        <f>N83*K89</f>
        <v>9552.8926800887493</v>
      </c>
      <c r="M89" s="859"/>
      <c r="N89" s="51"/>
    </row>
    <row r="90" spans="1:14" ht="15.75" thickBot="1">
      <c r="B90" s="91" t="s">
        <v>974</v>
      </c>
      <c r="C90" s="92"/>
      <c r="D90" s="92"/>
      <c r="E90" s="92"/>
      <c r="F90" s="92"/>
      <c r="G90" s="92"/>
      <c r="H90" s="92"/>
      <c r="I90" s="93"/>
      <c r="J90" s="94"/>
      <c r="K90" s="305">
        <v>0.05</v>
      </c>
      <c r="L90" s="860">
        <f>N83*K90</f>
        <v>9552.8926800887493</v>
      </c>
      <c r="M90" s="861"/>
      <c r="N90" s="51"/>
    </row>
    <row r="91" spans="1:14" ht="15.75" thickBot="1">
      <c r="B91" s="823" t="s">
        <v>953</v>
      </c>
      <c r="C91" s="824"/>
      <c r="D91" s="824"/>
      <c r="E91" s="824"/>
      <c r="F91" s="824"/>
      <c r="G91" s="824"/>
      <c r="H91" s="824"/>
      <c r="I91" s="824"/>
      <c r="J91" s="824"/>
      <c r="K91" s="824"/>
      <c r="L91" s="824"/>
      <c r="M91" s="825"/>
      <c r="N91" s="52">
        <f>L88+L89+L90</f>
        <v>57317.356080532496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248375.2096823075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151879.57086264453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741.23817975225336</v>
      </c>
      <c r="M64" s="911"/>
      <c r="N64" s="287">
        <f>K64*L64</f>
        <v>1037.7334516531546</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0">
        <f>VLOOKUP(A65,TRANSPORTE!A6:D117,4,FALSE)</f>
        <v>741.23817975225336</v>
      </c>
      <c r="M65" s="911"/>
      <c r="N65" s="287">
        <f>K65*L65</f>
        <v>926.54772469031673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191057.85360177499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38211.570720354997</v>
      </c>
      <c r="M88" s="859"/>
      <c r="N88" s="51"/>
    </row>
    <row r="89" spans="1:14">
      <c r="B89" s="89" t="s">
        <v>973</v>
      </c>
      <c r="C89" s="90"/>
      <c r="D89" s="90"/>
      <c r="E89" s="90"/>
      <c r="F89" s="90"/>
      <c r="G89" s="90"/>
      <c r="H89" s="90"/>
      <c r="I89" s="87"/>
      <c r="J89" s="88"/>
      <c r="K89" s="304">
        <v>0.05</v>
      </c>
      <c r="L89" s="858">
        <f>N83*K89</f>
        <v>9552.8926800887493</v>
      </c>
      <c r="M89" s="859"/>
      <c r="N89" s="51"/>
    </row>
    <row r="90" spans="1:14" ht="15.75" thickBot="1">
      <c r="B90" s="91" t="s">
        <v>974</v>
      </c>
      <c r="C90" s="92"/>
      <c r="D90" s="92"/>
      <c r="E90" s="92"/>
      <c r="F90" s="92"/>
      <c r="G90" s="92"/>
      <c r="H90" s="92"/>
      <c r="I90" s="93"/>
      <c r="J90" s="94"/>
      <c r="K90" s="305">
        <v>0.05</v>
      </c>
      <c r="L90" s="860">
        <f>N83*K90</f>
        <v>9552.8926800887493</v>
      </c>
      <c r="M90" s="861"/>
      <c r="N90" s="51"/>
    </row>
    <row r="91" spans="1:14" ht="15.75" thickBot="1">
      <c r="B91" s="823" t="s">
        <v>953</v>
      </c>
      <c r="C91" s="824"/>
      <c r="D91" s="824"/>
      <c r="E91" s="824"/>
      <c r="F91" s="824"/>
      <c r="G91" s="824"/>
      <c r="H91" s="824"/>
      <c r="I91" s="824"/>
      <c r="J91" s="824"/>
      <c r="K91" s="824"/>
      <c r="L91" s="824"/>
      <c r="M91" s="825"/>
      <c r="N91" s="52">
        <f>L88+L89+L90</f>
        <v>57317.356080532496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248375.2096823075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151879.57086264453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19594.753689103669</v>
      </c>
      <c r="N53" s="272">
        <f>K53*M53</f>
        <v>27432.655164745134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41.372051403663789</v>
      </c>
      <c r="N54" s="272">
        <f>K54*M54</f>
        <v>1034.3012850915948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28466.956449836729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741.23817975225336</v>
      </c>
      <c r="M63" s="911"/>
      <c r="N63" s="287">
        <f>K63*L63</f>
        <v>1037.7334516531546</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0">
        <f>VLOOKUP(A64,TRANSPORTE!A6:D117,4,FALSE)</f>
        <v>741.23817975225336</v>
      </c>
      <c r="M64" s="911"/>
      <c r="N64" s="287">
        <f>K64*L64</f>
        <v>926.54772469031673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1964.2811763434713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191057.85360177499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38211.570720354997</v>
      </c>
      <c r="M87" s="859"/>
      <c r="N87" s="51"/>
    </row>
    <row r="88" spans="1:14">
      <c r="B88" s="89" t="s">
        <v>973</v>
      </c>
      <c r="C88" s="90"/>
      <c r="D88" s="90"/>
      <c r="E88" s="90"/>
      <c r="F88" s="90"/>
      <c r="G88" s="90"/>
      <c r="H88" s="90"/>
      <c r="I88" s="87"/>
      <c r="J88" s="88"/>
      <c r="K88" s="304">
        <v>0.05</v>
      </c>
      <c r="L88" s="858">
        <f>N82*K88</f>
        <v>9552.8926800887493</v>
      </c>
      <c r="M88" s="859"/>
      <c r="N88" s="51"/>
    </row>
    <row r="89" spans="1:14" ht="15.75" thickBot="1">
      <c r="B89" s="91" t="s">
        <v>974</v>
      </c>
      <c r="C89" s="92"/>
      <c r="D89" s="92"/>
      <c r="E89" s="92"/>
      <c r="F89" s="92"/>
      <c r="G89" s="92"/>
      <c r="H89" s="92"/>
      <c r="I89" s="93"/>
      <c r="J89" s="94"/>
      <c r="K89" s="305">
        <v>0.05</v>
      </c>
      <c r="L89" s="860">
        <f>N82*K89</f>
        <v>9552.8926800887493</v>
      </c>
      <c r="M89" s="861"/>
      <c r="N89" s="51"/>
    </row>
    <row r="90" spans="1:14" ht="15.75" thickBot="1">
      <c r="B90" s="823" t="s">
        <v>953</v>
      </c>
      <c r="C90" s="824"/>
      <c r="D90" s="824"/>
      <c r="E90" s="824"/>
      <c r="F90" s="824"/>
      <c r="G90" s="824"/>
      <c r="H90" s="824"/>
      <c r="I90" s="824"/>
      <c r="J90" s="824"/>
      <c r="K90" s="824"/>
      <c r="L90" s="824"/>
      <c r="M90" s="825"/>
      <c r="N90" s="52">
        <f>L87+L88+L89</f>
        <v>57317.356080532496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248375.2096823075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165408.46192158884</v>
      </c>
      <c r="L36" s="270"/>
      <c r="M36" s="271">
        <v>30</v>
      </c>
      <c r="N36" s="272">
        <f>K36/M36</f>
        <v>5513.6153973862947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107902.23536374628</v>
      </c>
      <c r="L38" s="270"/>
      <c r="M38" s="271">
        <v>10</v>
      </c>
      <c r="N38" s="272">
        <f t="shared" si="0"/>
        <v>10790.223536374628</v>
      </c>
    </row>
    <row r="39" spans="1:14">
      <c r="A39" t="s">
        <v>284</v>
      </c>
      <c r="B39" s="872" t="str">
        <f>VLOOKUP(A39,EQUIPOS!A9:D154,3,FALSE)</f>
        <v>Planta de asfalto en caliente</v>
      </c>
      <c r="C39" s="873"/>
      <c r="D39" s="873"/>
      <c r="E39" s="873"/>
      <c r="F39" s="873"/>
      <c r="G39" s="873"/>
      <c r="H39" s="874"/>
      <c r="I39" s="267"/>
      <c r="J39" s="268"/>
      <c r="K39" s="269">
        <f>VLOOKUP(A39,EQUIPOS!A9:D166,4,FALSE)</f>
        <v>620281.73220595811</v>
      </c>
      <c r="L39" s="270"/>
      <c r="M39" s="271">
        <v>10</v>
      </c>
      <c r="N39" s="272">
        <f t="shared" si="0"/>
        <v>62028.173220595811</v>
      </c>
    </row>
    <row r="40" spans="1:14">
      <c r="A40" t="s">
        <v>290</v>
      </c>
      <c r="B40" s="872" t="str">
        <f>VLOOKUP(A40,EQUIPOS!A10:D154,3,FALSE)</f>
        <v>Planta trituradora</v>
      </c>
      <c r="C40" s="873"/>
      <c r="D40" s="873"/>
      <c r="E40" s="873"/>
      <c r="F40" s="873"/>
      <c r="G40" s="873"/>
      <c r="H40" s="874"/>
      <c r="I40" s="267"/>
      <c r="J40" s="268"/>
      <c r="K40" s="269">
        <f>VLOOKUP(A40,EQUIPOS!A10:D167,4,FALSE)</f>
        <v>531670.05617653555</v>
      </c>
      <c r="L40" s="270"/>
      <c r="M40" s="271">
        <v>30</v>
      </c>
      <c r="N40" s="272">
        <f t="shared" si="0"/>
        <v>17722.335205884519</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206760.57740198608</v>
      </c>
      <c r="L41" s="270"/>
      <c r="M41" s="271">
        <v>30</v>
      </c>
      <c r="N41" s="272">
        <f t="shared" si="0"/>
        <v>6892.0192467328698</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265835.02808826778</v>
      </c>
      <c r="L42" s="270"/>
      <c r="M42" s="271">
        <v>10</v>
      </c>
      <c r="N42" s="272">
        <f t="shared" si="0"/>
        <v>26583.502808826779</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151879.57086264453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19594.753689103669</v>
      </c>
      <c r="N54" s="272">
        <f>K54*M54</f>
        <v>27432.655164745134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41.372051403663789</v>
      </c>
      <c r="N55" s="272">
        <f>K55*M55</f>
        <v>1034.3012850915948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28466.956449836729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741.23817975225336</v>
      </c>
      <c r="M64" s="911"/>
      <c r="N64" s="287">
        <f>K64*L64</f>
        <v>1037.7334516531546</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0">
        <f>VLOOKUP(A65,TRANSPORTE!A6:D117,4,FALSE)</f>
        <v>741.23817975225336</v>
      </c>
      <c r="M65" s="911"/>
      <c r="N65" s="287">
        <f>K65*L65</f>
        <v>926.54772469031673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1964.2811763434713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191057.85360177499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38211.570720354997</v>
      </c>
      <c r="M88" s="859"/>
      <c r="N88" s="51"/>
    </row>
    <row r="89" spans="1:14">
      <c r="B89" s="89" t="s">
        <v>973</v>
      </c>
      <c r="C89" s="90"/>
      <c r="D89" s="90"/>
      <c r="E89" s="90"/>
      <c r="F89" s="90"/>
      <c r="G89" s="90"/>
      <c r="H89" s="90"/>
      <c r="I89" s="87"/>
      <c r="J89" s="88"/>
      <c r="K89" s="304">
        <v>0.05</v>
      </c>
      <c r="L89" s="858">
        <f>N83*K89</f>
        <v>9552.8926800887493</v>
      </c>
      <c r="M89" s="859"/>
      <c r="N89" s="51"/>
    </row>
    <row r="90" spans="1:14" ht="15.75" thickBot="1">
      <c r="B90" s="91" t="s">
        <v>974</v>
      </c>
      <c r="C90" s="92"/>
      <c r="D90" s="92"/>
      <c r="E90" s="92"/>
      <c r="F90" s="92"/>
      <c r="G90" s="92"/>
      <c r="H90" s="92"/>
      <c r="I90" s="93"/>
      <c r="J90" s="94"/>
      <c r="K90" s="305">
        <v>0.05</v>
      </c>
      <c r="L90" s="860">
        <f>N83*K90</f>
        <v>9552.8926800887493</v>
      </c>
      <c r="M90" s="861"/>
      <c r="N90" s="51"/>
    </row>
    <row r="91" spans="1:14" ht="15.75" thickBot="1">
      <c r="B91" s="823" t="s">
        <v>953</v>
      </c>
      <c r="C91" s="824"/>
      <c r="D91" s="824"/>
      <c r="E91" s="824"/>
      <c r="F91" s="824"/>
      <c r="G91" s="824"/>
      <c r="H91" s="824"/>
      <c r="I91" s="824"/>
      <c r="J91" s="824"/>
      <c r="K91" s="824"/>
      <c r="L91" s="824"/>
      <c r="M91" s="825"/>
      <c r="N91" s="52">
        <f>L88+L89+L90</f>
        <v>57317.356080532496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248375.2096823075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148</v>
      </c>
      <c r="B36" s="872" t="str">
        <f>VLOOKUP(A36,EQUIPOS!A6:D154,3,FALSE)</f>
        <v>Cargador : Potencia en el volante 110 hp, Clasificación de RPM del motor 2300.</v>
      </c>
      <c r="C36" s="873"/>
      <c r="D36" s="873"/>
      <c r="E36" s="873"/>
      <c r="F36" s="873"/>
      <c r="G36" s="873"/>
      <c r="H36" s="874"/>
      <c r="I36" s="267"/>
      <c r="J36" s="268"/>
      <c r="K36" s="269">
        <f>VLOOKUP(A36,EQUIPOS!A6:D163,4,FALSE)</f>
        <v>159501.01685296069</v>
      </c>
      <c r="L36" s="270"/>
      <c r="M36" s="271">
        <v>30</v>
      </c>
      <c r="N36" s="272">
        <f>K36/M36</f>
        <v>5316.7005617653567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165408.46192158884</v>
      </c>
      <c r="L37" s="270"/>
      <c r="M37" s="271">
        <v>10</v>
      </c>
      <c r="N37" s="272">
        <f t="shared" ref="N37:N43" si="0">K37/M37</f>
        <v>16540.846192158882</v>
      </c>
    </row>
    <row r="38" spans="1:14">
      <c r="A38" t="s">
        <v>284</v>
      </c>
      <c r="B38" s="872" t="str">
        <f>VLOOKUP(A38,EQUIPOS!A8:D154,3,FALSE)</f>
        <v>Planta de asfalto en caliente</v>
      </c>
      <c r="C38" s="873"/>
      <c r="D38" s="873"/>
      <c r="E38" s="873"/>
      <c r="F38" s="873"/>
      <c r="G38" s="873"/>
      <c r="H38" s="874"/>
      <c r="I38" s="267"/>
      <c r="J38" s="268"/>
      <c r="K38" s="269">
        <f>VLOOKUP(A38,EQUIPOS!A8:D165,4,FALSE)</f>
        <v>620281.73220595811</v>
      </c>
      <c r="L38" s="270"/>
      <c r="M38" s="271">
        <v>10</v>
      </c>
      <c r="N38" s="272">
        <f t="shared" si="0"/>
        <v>62028.173220595811</v>
      </c>
    </row>
    <row r="39" spans="1:14">
      <c r="A39" t="s">
        <v>290</v>
      </c>
      <c r="B39" s="872" t="str">
        <f>VLOOKUP(A39,EQUIPOS!A9:D154,3,FALSE)</f>
        <v>Planta trituradora</v>
      </c>
      <c r="C39" s="873"/>
      <c r="D39" s="873"/>
      <c r="E39" s="873"/>
      <c r="F39" s="873"/>
      <c r="G39" s="873"/>
      <c r="H39" s="874"/>
      <c r="I39" s="267"/>
      <c r="J39" s="268"/>
      <c r="K39" s="269">
        <f>VLOOKUP(A39,EQUIPOS!A9:D166,4,FALSE)</f>
        <v>531670.05617653555</v>
      </c>
      <c r="L39" s="270"/>
      <c r="M39" s="271">
        <v>30</v>
      </c>
      <c r="N39" s="272">
        <f t="shared" si="0"/>
        <v>17722.335205884519</v>
      </c>
    </row>
    <row r="40" spans="1:14">
      <c r="A40" t="s">
        <v>316</v>
      </c>
      <c r="B40" s="872" t="str">
        <f>VLOOKUP(A40,EQUIPOS!A10:D154,3,FALSE)</f>
        <v>Retroexcavadora Tipo E-200 o  Equivalente</v>
      </c>
      <c r="C40" s="873"/>
      <c r="D40" s="873"/>
      <c r="E40" s="873"/>
      <c r="F40" s="873"/>
      <c r="G40" s="873"/>
      <c r="H40" s="874"/>
      <c r="I40" s="267"/>
      <c r="J40" s="268"/>
      <c r="K40" s="269">
        <f>VLOOKUP(A40,EQUIPOS!A10:D167,4,FALSE)</f>
        <v>206760.57740198608</v>
      </c>
      <c r="L40" s="270"/>
      <c r="M40" s="271">
        <v>30</v>
      </c>
      <c r="N40" s="272">
        <f t="shared" si="0"/>
        <v>6892.0192467328698</v>
      </c>
    </row>
    <row r="41" spans="1:14">
      <c r="A41" t="s">
        <v>358</v>
      </c>
      <c r="B41" s="872" t="str">
        <f>VLOOKUP(A41,EQUIPOS!A11:D155,3,FALSE)</f>
        <v xml:space="preserve">Terminadora de asfalto (Finisher), potencia en el volante 174 HP, R=20M3/H, velocidad de desplazamiento 114 m/min
</v>
      </c>
      <c r="C41" s="873"/>
      <c r="D41" s="873"/>
      <c r="E41" s="873"/>
      <c r="F41" s="873"/>
      <c r="G41" s="873"/>
      <c r="H41" s="874"/>
      <c r="I41" s="267"/>
      <c r="J41" s="268"/>
      <c r="K41" s="269">
        <f>VLOOKUP(A41,EQUIPOS!A11:D168,4,FALSE)</f>
        <v>265835.02808826778</v>
      </c>
      <c r="L41" s="270"/>
      <c r="M41" s="271">
        <v>10</v>
      </c>
      <c r="N41" s="272">
        <f t="shared" si="0"/>
        <v>26583.502808826779</v>
      </c>
    </row>
    <row r="42" spans="1:14">
      <c r="A42" t="s">
        <v>166</v>
      </c>
      <c r="B42" s="872" t="str">
        <f>VLOOKUP(A42,EQUIPOS!A12:D156,3,FALSE)</f>
        <v>Compactador de Rodillo POTENCIA: 99HP, PESO: 8 ton</v>
      </c>
      <c r="C42" s="873"/>
      <c r="D42" s="873"/>
      <c r="E42" s="873"/>
      <c r="F42" s="873"/>
      <c r="G42" s="873"/>
      <c r="H42" s="874"/>
      <c r="I42" s="267"/>
      <c r="J42" s="268"/>
      <c r="K42" s="269">
        <f>VLOOKUP(A42,EQUIPOS!A12:D169,4,FALSE)</f>
        <v>107902.23536374628</v>
      </c>
      <c r="L42" s="270"/>
      <c r="M42" s="271">
        <v>10</v>
      </c>
      <c r="N42" s="272">
        <f t="shared" si="0"/>
        <v>10790.223536374628</v>
      </c>
    </row>
    <row r="43" spans="1:14">
      <c r="A43" t="s">
        <v>373</v>
      </c>
      <c r="B43" s="872" t="str">
        <f>VLOOKUP(A43,EQUIPOS!A13:D157,3,FALSE)</f>
        <v>Volqueta 6 m3</v>
      </c>
      <c r="C43" s="873"/>
      <c r="D43" s="873"/>
      <c r="E43" s="873"/>
      <c r="F43" s="873"/>
      <c r="G43" s="873"/>
      <c r="H43" s="874"/>
      <c r="I43" s="267"/>
      <c r="J43" s="268"/>
      <c r="K43" s="269">
        <f>VLOOKUP(A43,EQUIPOS!A13:D170,4,FALSE)</f>
        <v>49341.507433897095</v>
      </c>
      <c r="L43" s="270"/>
      <c r="M43" s="271">
        <v>10</v>
      </c>
      <c r="N43" s="272">
        <f t="shared" si="0"/>
        <v>4934.1507433897095</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1141.4201203310449</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151949.3716360596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19594.753689103669</v>
      </c>
      <c r="N53" s="272">
        <f>K53*M53</f>
        <v>27432.655164745134</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27432.655164745134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741.23817975225336</v>
      </c>
      <c r="M63" s="911"/>
      <c r="N63" s="287">
        <f>K63*L63</f>
        <v>1037.7334516531546</v>
      </c>
    </row>
    <row r="64" spans="1:14">
      <c r="A64" t="s">
        <v>1293</v>
      </c>
      <c r="B64" s="46" t="str">
        <f>VLOOKUP(A64,TRANSPORTE!A6:D117,3,FALSE)</f>
        <v>Transporte de mezcla</v>
      </c>
      <c r="C64" s="47"/>
      <c r="D64" s="47"/>
      <c r="E64" s="47"/>
      <c r="F64" s="47"/>
      <c r="G64" s="47"/>
      <c r="H64" s="311" t="s">
        <v>1468</v>
      </c>
      <c r="I64" s="279">
        <v>1.25</v>
      </c>
      <c r="J64" s="286">
        <v>1</v>
      </c>
      <c r="K64" s="279">
        <f>I64*J64</f>
        <v>1.25</v>
      </c>
      <c r="L64" s="910">
        <f>VLOOKUP(A64,TRANSPORTE!A6:D117,4,FALSE)</f>
        <v>741.23817975225336</v>
      </c>
      <c r="M64" s="911"/>
      <c r="N64" s="287">
        <f>K64*L64</f>
        <v>926.54772469031673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1964.2811763434713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11414.201203310449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192760.50918045867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38552.101836091737</v>
      </c>
      <c r="M87" s="859"/>
      <c r="N87" s="51"/>
    </row>
    <row r="88" spans="1:14">
      <c r="B88" s="89" t="s">
        <v>973</v>
      </c>
      <c r="C88" s="90"/>
      <c r="D88" s="90"/>
      <c r="E88" s="90"/>
      <c r="F88" s="90"/>
      <c r="G88" s="90"/>
      <c r="H88" s="90"/>
      <c r="I88" s="87"/>
      <c r="J88" s="88"/>
      <c r="K88" s="304">
        <v>0.05</v>
      </c>
      <c r="L88" s="858">
        <f>N82*K88</f>
        <v>9638.0254590229342</v>
      </c>
      <c r="M88" s="859"/>
      <c r="N88" s="51"/>
    </row>
    <row r="89" spans="1:14" ht="15.75" thickBot="1">
      <c r="B89" s="91" t="s">
        <v>974</v>
      </c>
      <c r="C89" s="92"/>
      <c r="D89" s="92"/>
      <c r="E89" s="92"/>
      <c r="F89" s="92"/>
      <c r="G89" s="92"/>
      <c r="H89" s="92"/>
      <c r="I89" s="93"/>
      <c r="J89" s="94"/>
      <c r="K89" s="305">
        <v>0.05</v>
      </c>
      <c r="L89" s="860">
        <f>N82*K89</f>
        <v>9638.0254590229342</v>
      </c>
      <c r="M89" s="861"/>
      <c r="N89" s="51"/>
    </row>
    <row r="90" spans="1:14" ht="15.75" thickBot="1">
      <c r="B90" s="823" t="s">
        <v>953</v>
      </c>
      <c r="C90" s="824"/>
      <c r="D90" s="824"/>
      <c r="E90" s="824"/>
      <c r="F90" s="824"/>
      <c r="G90" s="824"/>
      <c r="H90" s="824"/>
      <c r="I90" s="824"/>
      <c r="J90" s="824"/>
      <c r="K90" s="824"/>
      <c r="L90" s="824"/>
      <c r="M90" s="825"/>
      <c r="N90" s="52">
        <f>L87+L88+L89</f>
        <v>57828.152754137598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250588.66193459625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117</v>
      </c>
      <c r="B36" s="872" t="str">
        <f>VLOOKUP(A36,EQUIPOS!A6:D154,3,FALSE)</f>
        <v xml:space="preserve">Barredora mecánica de cepillo de 3658 mm ; 6 m3 </v>
      </c>
      <c r="C36" s="873"/>
      <c r="D36" s="873"/>
      <c r="E36" s="873"/>
      <c r="F36" s="873"/>
      <c r="G36" s="873"/>
      <c r="H36" s="874"/>
      <c r="I36" s="267"/>
      <c r="J36" s="268"/>
      <c r="K36" s="269">
        <f>VLOOKUP(A36,EQUIPOS!A6:D163,4,FALSE)</f>
        <v>76796.785892166256</v>
      </c>
      <c r="L36" s="270"/>
      <c r="M36" s="271">
        <v>150</v>
      </c>
      <c r="N36" s="272">
        <f>K36/M36</f>
        <v>511.9785726144417</v>
      </c>
    </row>
    <row r="37" spans="1:14">
      <c r="A37" s="113" t="s">
        <v>148</v>
      </c>
      <c r="B37" s="872" t="str">
        <f>VLOOKUP(A37,EQUIPOS!A7:D154,3,FALSE)</f>
        <v>Cargador : Potencia en el volante 110 hp, Clasificación de RPM del motor 2300.</v>
      </c>
      <c r="C37" s="873"/>
      <c r="D37" s="873"/>
      <c r="E37" s="873"/>
      <c r="F37" s="873"/>
      <c r="G37" s="873"/>
      <c r="H37" s="874"/>
      <c r="I37" s="267"/>
      <c r="J37" s="268"/>
      <c r="K37" s="269">
        <f>VLOOKUP(A37,EQUIPOS!A7:D164,4,FALSE)</f>
        <v>159501.01685296069</v>
      </c>
      <c r="L37" s="270"/>
      <c r="M37" s="271">
        <v>150</v>
      </c>
      <c r="N37" s="272">
        <f>K37/M37</f>
        <v>1063.3401123530712</v>
      </c>
    </row>
    <row r="38" spans="1:14">
      <c r="A38" t="s">
        <v>236</v>
      </c>
      <c r="B38" s="872" t="str">
        <f>VLOOKUP(A38,EQUIPOS!A8:D154,3,FALSE)</f>
        <v>Fresadora de pavimento, potencia 255 HP, peso 19 Ton, PROFUNDIDAD DE CORTE 305 mm</v>
      </c>
      <c r="C38" s="873"/>
      <c r="D38" s="873"/>
      <c r="E38" s="873"/>
      <c r="F38" s="873"/>
      <c r="G38" s="873"/>
      <c r="H38" s="874"/>
      <c r="I38" s="267"/>
      <c r="J38" s="268"/>
      <c r="K38" s="269">
        <f>VLOOKUP(A38,EQUIPOS!A8:D165,4,FALSE)</f>
        <v>378076.48439220304</v>
      </c>
      <c r="L38" s="270"/>
      <c r="M38" s="271">
        <v>150</v>
      </c>
      <c r="N38" s="272">
        <f>K38/M38</f>
        <v>2520.5098959480201</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1.8043666666666667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4097.6329475821994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0">
        <f>VLOOKUP(A58,TRANSPORTE!A5:D117,4,FALSE)</f>
        <v>741.23817975225336</v>
      </c>
      <c r="M58" s="911"/>
      <c r="N58" s="287">
        <f>K58*L58</f>
        <v>96.360963367792934</v>
      </c>
    </row>
    <row r="59" spans="1:14">
      <c r="B59" s="46"/>
      <c r="C59" s="47"/>
      <c r="D59" s="47"/>
      <c r="E59" s="47"/>
      <c r="F59" s="47"/>
      <c r="G59" s="47"/>
      <c r="H59" s="311"/>
      <c r="I59" s="279"/>
      <c r="J59" s="286"/>
      <c r="K59" s="279"/>
      <c r="L59" s="910"/>
      <c r="M59" s="911"/>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96.360963367792934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180.43666666666667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4374.4305776166593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874.88611552333191</v>
      </c>
      <c r="M82" s="859"/>
      <c r="N82" s="51"/>
    </row>
    <row r="83" spans="1:14">
      <c r="B83" s="89" t="s">
        <v>973</v>
      </c>
      <c r="C83" s="90"/>
      <c r="D83" s="90"/>
      <c r="E83" s="90"/>
      <c r="F83" s="90"/>
      <c r="G83" s="90"/>
      <c r="H83" s="90"/>
      <c r="I83" s="87"/>
      <c r="J83" s="88"/>
      <c r="K83" s="304">
        <v>0.05</v>
      </c>
      <c r="L83" s="858">
        <f>N77*K83</f>
        <v>218.72152888083298</v>
      </c>
      <c r="M83" s="859"/>
      <c r="N83" s="51"/>
    </row>
    <row r="84" spans="1:14" ht="15.75" thickBot="1">
      <c r="B84" s="91" t="s">
        <v>974</v>
      </c>
      <c r="C84" s="92"/>
      <c r="D84" s="92"/>
      <c r="E84" s="92"/>
      <c r="F84" s="92"/>
      <c r="G84" s="92"/>
      <c r="H84" s="92"/>
      <c r="I84" s="93"/>
      <c r="J84" s="94"/>
      <c r="K84" s="305">
        <v>0.05</v>
      </c>
      <c r="L84" s="860">
        <f>N77*K84</f>
        <v>218.72152888083298</v>
      </c>
      <c r="M84" s="861"/>
      <c r="N84" s="51"/>
    </row>
    <row r="85" spans="1:14" ht="15.75" thickBot="1">
      <c r="B85" s="823" t="s">
        <v>953</v>
      </c>
      <c r="C85" s="824"/>
      <c r="D85" s="824"/>
      <c r="E85" s="824"/>
      <c r="F85" s="824"/>
      <c r="G85" s="824"/>
      <c r="H85" s="824"/>
      <c r="I85" s="824"/>
      <c r="J85" s="824"/>
      <c r="K85" s="824"/>
      <c r="L85" s="824"/>
      <c r="M85" s="825"/>
      <c r="N85" s="52">
        <f>L82+L83+L84</f>
        <v>1312.3291732849978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5686.7597509016568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117</v>
      </c>
      <c r="B36" s="872" t="str">
        <f>VLOOKUP(A36,EQUIPOS!A6:D154,3,FALSE)</f>
        <v xml:space="preserve">Barredora mecánica de cepillo de 3658 mm ; 6 m3 </v>
      </c>
      <c r="C36" s="873"/>
      <c r="D36" s="873"/>
      <c r="E36" s="873"/>
      <c r="F36" s="873"/>
      <c r="G36" s="873"/>
      <c r="H36" s="874"/>
      <c r="I36" s="267"/>
      <c r="J36" s="268"/>
      <c r="K36" s="269">
        <f>VLOOKUP(A36,EQUIPOS!A6:D163,4,FALSE)</f>
        <v>76796.785892166256</v>
      </c>
      <c r="L36" s="270"/>
      <c r="M36" s="271">
        <v>300</v>
      </c>
      <c r="N36" s="272">
        <f>K36/M36</f>
        <v>255.98928630722085</v>
      </c>
    </row>
    <row r="37" spans="1:14">
      <c r="A37" s="113" t="s">
        <v>148</v>
      </c>
      <c r="B37" s="872" t="str">
        <f>VLOOKUP(A37,EQUIPOS!A7:D154,3,FALSE)</f>
        <v>Cargador : Potencia en el volante 110 hp, Clasificación de RPM del motor 2300.</v>
      </c>
      <c r="C37" s="873"/>
      <c r="D37" s="873"/>
      <c r="E37" s="873"/>
      <c r="F37" s="873"/>
      <c r="G37" s="873"/>
      <c r="H37" s="874"/>
      <c r="I37" s="267"/>
      <c r="J37" s="268"/>
      <c r="K37" s="269">
        <f>VLOOKUP(A37,EQUIPOS!A7:D164,4,FALSE)</f>
        <v>159501.01685296069</v>
      </c>
      <c r="L37" s="270"/>
      <c r="M37" s="271">
        <v>300</v>
      </c>
      <c r="N37" s="272">
        <f>K37/M37</f>
        <v>531.67005617653558</v>
      </c>
    </row>
    <row r="38" spans="1:14">
      <c r="A38" t="s">
        <v>236</v>
      </c>
      <c r="B38" s="872" t="str">
        <f>VLOOKUP(A38,EQUIPOS!A8:D154,3,FALSE)</f>
        <v>Fresadora de pavimento, potencia 255 HP, peso 19 Ton, PROFUNDIDAD DE CORTE 305 mm</v>
      </c>
      <c r="C38" s="873"/>
      <c r="D38" s="873"/>
      <c r="E38" s="873"/>
      <c r="F38" s="873"/>
      <c r="G38" s="873"/>
      <c r="H38" s="874"/>
      <c r="I38" s="267"/>
      <c r="J38" s="268"/>
      <c r="K38" s="269">
        <f>VLOOKUP(A38,EQUIPOS!A8:D165,4,FALSE)</f>
        <v>378076.48439220304</v>
      </c>
      <c r="L38" s="270"/>
      <c r="M38" s="271">
        <v>300</v>
      </c>
      <c r="N38" s="272">
        <f>K38/M38</f>
        <v>1260.2549479740101</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0.90218333333333334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2048.8164737910997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0">
        <f>VLOOKUP(A58,TRANSPORTE!A5:D117,4,FALSE)</f>
        <v>741.23817975225336</v>
      </c>
      <c r="M58" s="911"/>
      <c r="N58" s="287">
        <f>K58*L58</f>
        <v>48.180481683896467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48.180481683896467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90.218333333333334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2187.2152888083297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437.44305776166595</v>
      </c>
      <c r="M82" s="859"/>
      <c r="N82" s="51"/>
    </row>
    <row r="83" spans="1:14">
      <c r="B83" s="89" t="s">
        <v>973</v>
      </c>
      <c r="C83" s="90"/>
      <c r="D83" s="90"/>
      <c r="E83" s="90"/>
      <c r="F83" s="90"/>
      <c r="G83" s="90"/>
      <c r="H83" s="90"/>
      <c r="I83" s="87"/>
      <c r="J83" s="88"/>
      <c r="K83" s="304">
        <v>0.05</v>
      </c>
      <c r="L83" s="858">
        <f>N77*K83</f>
        <v>109.36076444041649</v>
      </c>
      <c r="M83" s="859"/>
      <c r="N83" s="51"/>
    </row>
    <row r="84" spans="1:14" ht="15.75" thickBot="1">
      <c r="B84" s="91" t="s">
        <v>974</v>
      </c>
      <c r="C84" s="92"/>
      <c r="D84" s="92"/>
      <c r="E84" s="92"/>
      <c r="F84" s="92"/>
      <c r="G84" s="92"/>
      <c r="H84" s="92"/>
      <c r="I84" s="93"/>
      <c r="J84" s="94"/>
      <c r="K84" s="305">
        <v>0.05</v>
      </c>
      <c r="L84" s="860">
        <f>N77*K84</f>
        <v>109.36076444041649</v>
      </c>
      <c r="M84" s="861"/>
      <c r="N84" s="51"/>
    </row>
    <row r="85" spans="1:14" ht="15.75" thickBot="1">
      <c r="B85" s="823" t="s">
        <v>953</v>
      </c>
      <c r="C85" s="824"/>
      <c r="D85" s="824"/>
      <c r="E85" s="824"/>
      <c r="F85" s="824"/>
      <c r="G85" s="824"/>
      <c r="H85" s="824"/>
      <c r="I85" s="824"/>
      <c r="J85" s="824"/>
      <c r="K85" s="824"/>
      <c r="L85" s="824"/>
      <c r="M85" s="825"/>
      <c r="N85" s="52">
        <f>L82+L83+L84</f>
        <v>656.16458664249888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2843.3798754508284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18</v>
      </c>
      <c r="N36" s="272">
        <f>K36/M36</f>
        <v>3979.2022010392038</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112241.45630393528</v>
      </c>
      <c r="L37" s="270"/>
      <c r="M37" s="271">
        <v>18</v>
      </c>
      <c r="N37" s="272">
        <f>K37/M37</f>
        <v>6235.6364613297374</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218575.46753924238</v>
      </c>
      <c r="L38" s="270"/>
      <c r="M38" s="271">
        <v>18</v>
      </c>
      <c r="N38" s="272">
        <f>K38/M38</f>
        <v>12143.08152995791</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531670.05617653555</v>
      </c>
      <c r="L39" s="877">
        <v>18</v>
      </c>
      <c r="M39" s="878"/>
      <c r="N39" s="272">
        <f>K39/L39</f>
        <v>29537.225343140864</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125021.23206227313</v>
      </c>
      <c r="L40" s="276"/>
      <c r="M40" s="277">
        <v>18</v>
      </c>
      <c r="N40" s="272">
        <f>K40/M40</f>
        <v>6945.6240034596185</v>
      </c>
    </row>
    <row r="41" spans="1:14">
      <c r="B41" s="880" t="s">
        <v>952</v>
      </c>
      <c r="C41" s="881"/>
      <c r="D41" s="881"/>
      <c r="E41" s="38"/>
      <c r="F41" s="39"/>
      <c r="G41" s="39"/>
      <c r="H41" s="40"/>
      <c r="I41" s="36"/>
      <c r="J41" s="37"/>
      <c r="K41" s="279"/>
      <c r="L41" s="276"/>
      <c r="M41" s="401">
        <v>0.01</v>
      </c>
      <c r="N41" s="344">
        <f>N75*M41</f>
        <v>29.963350251000556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58870.73288917834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46728.275162168371</v>
      </c>
      <c r="N48" s="272">
        <f>K48*M48</f>
        <v>1635.4896306758931</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50458.259089372797</v>
      </c>
      <c r="N49" s="272">
        <f>K49*M49</f>
        <v>12614.564772343199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14250.054403019092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0">
        <f>VLOOKUP(A58,TRANSPORTE!A5:D117,4,FALSE)</f>
        <v>741.23817975225336</v>
      </c>
      <c r="M58" s="911"/>
      <c r="N58" s="287">
        <f>K58*L58</f>
        <v>211.25288122939224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211.25288122939224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2996.3350251000556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76328.375198526875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15265.675039705377</v>
      </c>
      <c r="M82" s="859"/>
      <c r="N82" s="51"/>
    </row>
    <row r="83" spans="1:14">
      <c r="B83" s="89" t="s">
        <v>973</v>
      </c>
      <c r="C83" s="90"/>
      <c r="D83" s="90"/>
      <c r="E83" s="90"/>
      <c r="F83" s="90"/>
      <c r="G83" s="90"/>
      <c r="H83" s="90"/>
      <c r="I83" s="87"/>
      <c r="J83" s="88"/>
      <c r="K83" s="304">
        <v>0.05</v>
      </c>
      <c r="L83" s="858">
        <f>N77*K83</f>
        <v>3816.4187599263441</v>
      </c>
      <c r="M83" s="859"/>
      <c r="N83" s="51"/>
    </row>
    <row r="84" spans="1:14" ht="15.75" thickBot="1">
      <c r="B84" s="91" t="s">
        <v>974</v>
      </c>
      <c r="C84" s="92"/>
      <c r="D84" s="92"/>
      <c r="E84" s="92"/>
      <c r="F84" s="92"/>
      <c r="G84" s="92"/>
      <c r="H84" s="92"/>
      <c r="I84" s="93"/>
      <c r="J84" s="94"/>
      <c r="K84" s="305">
        <v>0.05</v>
      </c>
      <c r="L84" s="860">
        <f>N77*K84</f>
        <v>3816.4187599263441</v>
      </c>
      <c r="M84" s="861"/>
      <c r="N84" s="51"/>
    </row>
    <row r="85" spans="1:14" ht="15.75" thickBot="1">
      <c r="B85" s="823" t="s">
        <v>953</v>
      </c>
      <c r="C85" s="824"/>
      <c r="D85" s="824"/>
      <c r="E85" s="824"/>
      <c r="F85" s="824"/>
      <c r="G85" s="824"/>
      <c r="H85" s="824"/>
      <c r="I85" s="824"/>
      <c r="J85" s="824"/>
      <c r="K85" s="824"/>
      <c r="L85" s="824"/>
      <c r="M85" s="825"/>
      <c r="N85" s="52">
        <f>L82+L83+L84</f>
        <v>22898.512559558068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99226.887758084951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12</v>
      </c>
      <c r="N36" s="272">
        <f>K36/M36</f>
        <v>5968.8033015588053</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112241.45630393528</v>
      </c>
      <c r="L37" s="270"/>
      <c r="M37" s="271">
        <v>12</v>
      </c>
      <c r="N37" s="272">
        <f>K37/M37</f>
        <v>9353.454691994606</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218575.46753924238</v>
      </c>
      <c r="L38" s="270"/>
      <c r="M38" s="271">
        <v>12</v>
      </c>
      <c r="N38" s="272">
        <f>K38/M38</f>
        <v>18214.622294936864</v>
      </c>
    </row>
    <row r="39" spans="1:14">
      <c r="A39" s="113" t="s">
        <v>299</v>
      </c>
      <c r="B39" s="872" t="str">
        <f>VLOOKUP(A39,EQUIPOS!A7:D154,3,FALSE)</f>
        <v xml:space="preserve">Recicladora, potencia 430HP </v>
      </c>
      <c r="C39" s="873"/>
      <c r="D39" s="873"/>
      <c r="E39" s="873"/>
      <c r="F39" s="873"/>
      <c r="G39" s="873"/>
      <c r="H39" s="874"/>
      <c r="I39" s="267"/>
      <c r="J39" s="268"/>
      <c r="K39" s="269">
        <f>VLOOKUP(A39,EQUIPOS!A7:D164,4,FALSE)</f>
        <v>531670.05617653555</v>
      </c>
      <c r="L39" s="270"/>
      <c r="M39" s="271">
        <v>12</v>
      </c>
      <c r="N39" s="272">
        <f>K39/M39</f>
        <v>44305.838014711298</v>
      </c>
    </row>
    <row r="40" spans="1:14">
      <c r="A40" t="s">
        <v>365</v>
      </c>
      <c r="B40" s="872" t="str">
        <f>VLOOKUP(A40,EQUIPOS!A8:D154,3,FALSE)</f>
        <v xml:space="preserve">Vibrocompatador, potencia 153 HP, peso 10 Ton. </v>
      </c>
      <c r="C40" s="873"/>
      <c r="D40" s="873"/>
      <c r="E40" s="873"/>
      <c r="F40" s="873"/>
      <c r="G40" s="873"/>
      <c r="H40" s="874"/>
      <c r="I40" s="267"/>
      <c r="J40" s="268"/>
      <c r="K40" s="269">
        <f>VLOOKUP(A40,EQUIPOS!A8:D165,4,FALSE)</f>
        <v>125021.23206227313</v>
      </c>
      <c r="L40" s="270"/>
      <c r="M40" s="271">
        <v>12</v>
      </c>
      <c r="N40" s="272">
        <f>K40/M40</f>
        <v>10418.436005189427</v>
      </c>
    </row>
    <row r="41" spans="1:14">
      <c r="B41" s="872"/>
      <c r="C41" s="873"/>
      <c r="D41" s="873"/>
      <c r="E41" s="873"/>
      <c r="F41" s="873"/>
      <c r="G41" s="873"/>
      <c r="H41" s="874"/>
      <c r="I41" s="875"/>
      <c r="J41" s="876"/>
      <c r="K41" s="269"/>
      <c r="L41" s="877"/>
      <c r="M41" s="878"/>
      <c r="N41" s="272"/>
    </row>
    <row r="42" spans="1:14">
      <c r="B42" s="872"/>
      <c r="C42" s="873"/>
      <c r="D42" s="873"/>
      <c r="E42" s="879"/>
      <c r="F42" s="873"/>
      <c r="G42" s="873"/>
      <c r="H42" s="874"/>
      <c r="I42" s="36"/>
      <c r="J42" s="37"/>
      <c r="K42" s="274"/>
      <c r="L42" s="276"/>
      <c r="M42" s="277"/>
      <c r="N42" s="278"/>
    </row>
    <row r="43" spans="1:14">
      <c r="B43" s="880" t="s">
        <v>952</v>
      </c>
      <c r="C43" s="958"/>
      <c r="D43" s="958"/>
      <c r="E43" s="38"/>
      <c r="F43" s="39"/>
      <c r="G43" s="39"/>
      <c r="H43" s="40"/>
      <c r="I43" s="36"/>
      <c r="J43" s="37"/>
      <c r="K43" s="279"/>
      <c r="L43" s="276"/>
      <c r="M43" s="401">
        <v>0.1</v>
      </c>
      <c r="N43" s="344">
        <f>N77*M43</f>
        <v>449.45025376500837</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88710.604562156019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41.372051403663789</v>
      </c>
      <c r="N50" s="272">
        <f>K50*M50</f>
        <v>3102.9038552747843</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1143.9342100520971</v>
      </c>
      <c r="N51" s="272">
        <f>K51*M51</f>
        <v>1487.1144730677263</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5"/>
      <c r="C54" s="906"/>
      <c r="D54" s="906"/>
      <c r="E54" s="906"/>
      <c r="F54" s="906"/>
      <c r="G54" s="906"/>
      <c r="H54" s="906"/>
      <c r="I54" s="876"/>
      <c r="J54" s="42"/>
      <c r="K54" s="44"/>
      <c r="L54" s="907"/>
      <c r="M54" s="908"/>
      <c r="N54" s="45"/>
    </row>
    <row r="55" spans="1:14" ht="15.75" thickBot="1">
      <c r="B55" s="823" t="s">
        <v>953</v>
      </c>
      <c r="C55" s="824"/>
      <c r="D55" s="824"/>
      <c r="E55" s="824"/>
      <c r="F55" s="824"/>
      <c r="G55" s="824"/>
      <c r="H55" s="824"/>
      <c r="I55" s="824"/>
      <c r="J55" s="824"/>
      <c r="K55" s="824"/>
      <c r="L55" s="824"/>
      <c r="M55" s="825"/>
      <c r="N55" s="394">
        <f>SUM(N50:N54)</f>
        <v>4590.0183283425104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4494.5025376500835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N45+N55+N66+N77</f>
        <v>97795.125428148618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19559.025085629724</v>
      </c>
      <c r="M84" s="859"/>
      <c r="N84" s="51"/>
    </row>
    <row r="85" spans="1:14">
      <c r="B85" s="89" t="s">
        <v>973</v>
      </c>
      <c r="C85" s="90"/>
      <c r="D85" s="90"/>
      <c r="E85" s="90"/>
      <c r="F85" s="90"/>
      <c r="G85" s="90"/>
      <c r="H85" s="90"/>
      <c r="I85" s="87"/>
      <c r="J85" s="88"/>
      <c r="K85" s="304">
        <v>0.05</v>
      </c>
      <c r="L85" s="858">
        <f>N79*K85</f>
        <v>4889.7562714074311</v>
      </c>
      <c r="M85" s="859"/>
      <c r="N85" s="51"/>
    </row>
    <row r="86" spans="1:14" ht="15.75" thickBot="1">
      <c r="B86" s="91" t="s">
        <v>974</v>
      </c>
      <c r="C86" s="92"/>
      <c r="D86" s="92"/>
      <c r="E86" s="92"/>
      <c r="F86" s="92"/>
      <c r="G86" s="92"/>
      <c r="H86" s="92"/>
      <c r="I86" s="93"/>
      <c r="J86" s="94"/>
      <c r="K86" s="305">
        <v>0.05</v>
      </c>
      <c r="L86" s="860">
        <f>N79*K86</f>
        <v>4889.7562714074311</v>
      </c>
      <c r="M86" s="861"/>
      <c r="N86" s="51"/>
    </row>
    <row r="87" spans="1:14" ht="15.75" thickBot="1">
      <c r="B87" s="823" t="s">
        <v>953</v>
      </c>
      <c r="C87" s="824"/>
      <c r="D87" s="824"/>
      <c r="E87" s="824"/>
      <c r="F87" s="824"/>
      <c r="G87" s="824"/>
      <c r="H87" s="824"/>
      <c r="I87" s="824"/>
      <c r="J87" s="824"/>
      <c r="K87" s="824"/>
      <c r="L87" s="824"/>
      <c r="M87" s="825"/>
      <c r="N87" s="52">
        <f>L84+L85+L86</f>
        <v>29338.537628444585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127133.6630565932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9"/>
      <c r="K119" s="889"/>
      <c r="L119" s="889"/>
      <c r="M119" s="889"/>
      <c r="N119" s="890"/>
    </row>
    <row r="120" spans="2:14" ht="15.75" thickBot="1">
      <c r="B120" s="261" t="s">
        <v>2221</v>
      </c>
      <c r="C120" s="393"/>
      <c r="D120" s="393"/>
      <c r="E120" s="57"/>
      <c r="F120" s="57"/>
      <c r="G120" s="57"/>
      <c r="H120" s="57"/>
      <c r="I120" s="57"/>
      <c r="J120" s="891"/>
      <c r="K120" s="891"/>
      <c r="L120" s="891"/>
      <c r="M120" s="891"/>
      <c r="N120" s="892"/>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18</v>
      </c>
      <c r="N36" s="272">
        <f>K36/M36</f>
        <v>3979.2022010392038</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112241.45630393528</v>
      </c>
      <c r="L37" s="270"/>
      <c r="M37" s="271">
        <v>18</v>
      </c>
      <c r="N37" s="272">
        <f>K37/M37</f>
        <v>6235.6364613297374</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218575.46753924238</v>
      </c>
      <c r="L38" s="270"/>
      <c r="M38" s="271">
        <v>18</v>
      </c>
      <c r="N38" s="272">
        <f>K38/M38</f>
        <v>12143.08152995791</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531670.05617653555</v>
      </c>
      <c r="L39" s="877">
        <v>18</v>
      </c>
      <c r="M39" s="878"/>
      <c r="N39" s="272">
        <f>K39/L39</f>
        <v>29537.225343140864</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125021.23206227313</v>
      </c>
      <c r="L40" s="276"/>
      <c r="M40" s="277">
        <v>18</v>
      </c>
      <c r="N40" s="272">
        <f>K40/M40</f>
        <v>6945.6240034596185</v>
      </c>
    </row>
    <row r="41" spans="1:14">
      <c r="B41" s="320"/>
      <c r="C41" s="321"/>
      <c r="D41" s="321"/>
      <c r="E41" s="321"/>
      <c r="F41" s="323"/>
      <c r="G41" s="323"/>
      <c r="H41" s="125"/>
      <c r="I41" s="36"/>
      <c r="J41" s="37"/>
      <c r="K41" s="274"/>
      <c r="L41" s="276"/>
      <c r="M41" s="277"/>
      <c r="N41" s="272"/>
    </row>
    <row r="42" spans="1:14">
      <c r="B42" s="880" t="s">
        <v>952</v>
      </c>
      <c r="C42" s="881"/>
      <c r="D42" s="881"/>
      <c r="E42" s="38"/>
      <c r="F42" s="39"/>
      <c r="G42" s="39"/>
      <c r="H42" s="40"/>
      <c r="I42" s="36"/>
      <c r="J42" s="37"/>
      <c r="K42" s="279"/>
      <c r="L42" s="276"/>
      <c r="M42" s="401">
        <v>0.01</v>
      </c>
      <c r="N42" s="344">
        <f>N76*M42</f>
        <v>29.963350251000556</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58870.73288917834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310364.95381490537</v>
      </c>
      <c r="N49" s="272">
        <f>K49*M49</f>
        <v>47485.837933680523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47485.837933680523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0">
        <f>VLOOKUP(A59,TRANSPORTE!A5:D117,4,FALSE)</f>
        <v>741.23817975225336</v>
      </c>
      <c r="M59" s="911"/>
      <c r="N59" s="287">
        <f>K59*L59</f>
        <v>113.40944150209477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113.40944150209477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2996.3350251000556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109466.31528946101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21893.263057892204</v>
      </c>
      <c r="M83" s="859"/>
      <c r="N83" s="51"/>
    </row>
    <row r="84" spans="1:14">
      <c r="B84" s="89" t="s">
        <v>973</v>
      </c>
      <c r="C84" s="90"/>
      <c r="D84" s="90"/>
      <c r="E84" s="90"/>
      <c r="F84" s="90"/>
      <c r="G84" s="90"/>
      <c r="H84" s="90"/>
      <c r="I84" s="87"/>
      <c r="J84" s="88"/>
      <c r="K84" s="304">
        <v>0.05</v>
      </c>
      <c r="L84" s="858">
        <f>N78*K84</f>
        <v>5473.3157644730509</v>
      </c>
      <c r="M84" s="859"/>
      <c r="N84" s="51"/>
    </row>
    <row r="85" spans="1:14" ht="15.75" thickBot="1">
      <c r="B85" s="91" t="s">
        <v>974</v>
      </c>
      <c r="C85" s="92"/>
      <c r="D85" s="92"/>
      <c r="E85" s="92"/>
      <c r="F85" s="92"/>
      <c r="G85" s="92"/>
      <c r="H85" s="92"/>
      <c r="I85" s="93"/>
      <c r="J85" s="94"/>
      <c r="K85" s="305">
        <v>0.05</v>
      </c>
      <c r="L85" s="860">
        <f>N78*K85</f>
        <v>5473.3157644730509</v>
      </c>
      <c r="M85" s="861"/>
      <c r="N85" s="51"/>
    </row>
    <row r="86" spans="1:14" ht="15.75" thickBot="1">
      <c r="B86" s="823" t="s">
        <v>953</v>
      </c>
      <c r="C86" s="824"/>
      <c r="D86" s="824"/>
      <c r="E86" s="824"/>
      <c r="F86" s="824"/>
      <c r="G86" s="824"/>
      <c r="H86" s="824"/>
      <c r="I86" s="824"/>
      <c r="J86" s="824"/>
      <c r="K86" s="824"/>
      <c r="L86" s="824"/>
      <c r="M86" s="825"/>
      <c r="N86" s="52">
        <f>L83+L84+L85</f>
        <v>32839.894586838309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142306.20987629931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18</v>
      </c>
      <c r="N36" s="272">
        <f>K36/M36</f>
        <v>3979.2022010392038</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112241.45630393528</v>
      </c>
      <c r="L37" s="270"/>
      <c r="M37" s="271">
        <v>18</v>
      </c>
      <c r="N37" s="272">
        <f>K37/M37</f>
        <v>6235.6364613297374</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218575.46753924238</v>
      </c>
      <c r="L38" s="270"/>
      <c r="M38" s="271">
        <v>18</v>
      </c>
      <c r="N38" s="272">
        <f>K38/M38</f>
        <v>12143.08152995791</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531670.05617653555</v>
      </c>
      <c r="L39" s="877">
        <v>18</v>
      </c>
      <c r="M39" s="878"/>
      <c r="N39" s="272">
        <f>K39/L39</f>
        <v>29537.225343140864</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125021.23206227313</v>
      </c>
      <c r="L40" s="276"/>
      <c r="M40" s="277">
        <v>18</v>
      </c>
      <c r="N40" s="272">
        <f>K40/M40</f>
        <v>6945.6240034596185</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29.963350251000556</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58870.73288917834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314468.75924592855</v>
      </c>
      <c r="N49" s="272">
        <f>K49*M49</f>
        <v>48113.72016462707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48113.72016462707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0">
        <f>VLOOKUP(A59,TRANSPORTE!A5:D117,4,FALSE)</f>
        <v>741.23817975225336</v>
      </c>
      <c r="M59" s="911"/>
      <c r="N59" s="287">
        <f>K59*L59</f>
        <v>113.40944150209477</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113.40944150209477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2996.3350251000556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110094.19752040756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22018.839504081512</v>
      </c>
      <c r="M83" s="859"/>
      <c r="N83" s="51"/>
    </row>
    <row r="84" spans="1:14">
      <c r="B84" s="89" t="s">
        <v>973</v>
      </c>
      <c r="C84" s="90"/>
      <c r="D84" s="90"/>
      <c r="E84" s="90"/>
      <c r="F84" s="90"/>
      <c r="G84" s="90"/>
      <c r="H84" s="90"/>
      <c r="I84" s="87"/>
      <c r="J84" s="88"/>
      <c r="K84" s="304">
        <v>0.05</v>
      </c>
      <c r="L84" s="858">
        <f>N78*K84</f>
        <v>5504.709876020378</v>
      </c>
      <c r="M84" s="859"/>
      <c r="N84" s="51"/>
    </row>
    <row r="85" spans="1:14" ht="15.75" thickBot="1">
      <c r="B85" s="91" t="s">
        <v>974</v>
      </c>
      <c r="C85" s="92"/>
      <c r="D85" s="92"/>
      <c r="E85" s="92"/>
      <c r="F85" s="92"/>
      <c r="G85" s="92"/>
      <c r="H85" s="92"/>
      <c r="I85" s="93"/>
      <c r="J85" s="94"/>
      <c r="K85" s="305">
        <v>0.05</v>
      </c>
      <c r="L85" s="860">
        <f>N78*K85</f>
        <v>5504.709876020378</v>
      </c>
      <c r="M85" s="861"/>
      <c r="N85" s="51"/>
    </row>
    <row r="86" spans="1:14" ht="15.75" thickBot="1">
      <c r="B86" s="823" t="s">
        <v>953</v>
      </c>
      <c r="C86" s="824"/>
      <c r="D86" s="824"/>
      <c r="E86" s="824"/>
      <c r="F86" s="824"/>
      <c r="G86" s="824"/>
      <c r="H86" s="824"/>
      <c r="I86" s="824"/>
      <c r="J86" s="824"/>
      <c r="K86" s="824"/>
      <c r="L86" s="824"/>
      <c r="M86" s="825"/>
      <c r="N86" s="52">
        <f>L83+L84+L85</f>
        <v>33028.25925612227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143122.45677652984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15</v>
      </c>
      <c r="N36" s="272">
        <f>K36/M36</f>
        <v>4775.0426412470442</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112241.45630393528</v>
      </c>
      <c r="L37" s="270"/>
      <c r="M37" s="271">
        <v>15</v>
      </c>
      <c r="N37" s="272">
        <f>K37/M37</f>
        <v>7482.7637535956856</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218575.46753924238</v>
      </c>
      <c r="L38" s="270"/>
      <c r="M38" s="271">
        <v>15</v>
      </c>
      <c r="N38" s="272">
        <f>K38/M38</f>
        <v>14571.697835949491</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531670.05617653555</v>
      </c>
      <c r="L39" s="877">
        <v>15</v>
      </c>
      <c r="M39" s="878"/>
      <c r="N39" s="272">
        <f>K39/L39</f>
        <v>35444.670411769039</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125021.23206227313</v>
      </c>
      <c r="L40" s="276"/>
      <c r="M40" s="277">
        <v>15</v>
      </c>
      <c r="N40" s="272">
        <f>K40/M40</f>
        <v>8334.7488041515426</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35.956020301200674</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70644.879467014005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310364.95381490537</v>
      </c>
      <c r="N49" s="272">
        <f>K49*M49</f>
        <v>47485.837933680523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47485.837933680523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0">
        <f>VLOOKUP(A59,TRANSPORTE!A5:D117,4,FALSE)</f>
        <v>741.23817975225336</v>
      </c>
      <c r="M59" s="911"/>
      <c r="N59" s="287">
        <f>K59*L59</f>
        <v>113.40944150209477</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113.40944150209477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3595.602030120067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121839.72887231669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24367.94577446334</v>
      </c>
      <c r="M83" s="859"/>
      <c r="N83" s="51"/>
    </row>
    <row r="84" spans="1:14">
      <c r="B84" s="89" t="s">
        <v>973</v>
      </c>
      <c r="C84" s="90"/>
      <c r="D84" s="90"/>
      <c r="E84" s="90"/>
      <c r="F84" s="90"/>
      <c r="G84" s="90"/>
      <c r="H84" s="90"/>
      <c r="I84" s="87"/>
      <c r="J84" s="88"/>
      <c r="K84" s="304">
        <v>0.05</v>
      </c>
      <c r="L84" s="858">
        <f>N78*K84</f>
        <v>6091.986443615835</v>
      </c>
      <c r="M84" s="859"/>
      <c r="N84" s="51"/>
    </row>
    <row r="85" spans="1:14" ht="15.75" thickBot="1">
      <c r="B85" s="91" t="s">
        <v>974</v>
      </c>
      <c r="C85" s="92"/>
      <c r="D85" s="92"/>
      <c r="E85" s="92"/>
      <c r="F85" s="92"/>
      <c r="G85" s="92"/>
      <c r="H85" s="92"/>
      <c r="I85" s="93"/>
      <c r="J85" s="94"/>
      <c r="K85" s="305">
        <v>0.05</v>
      </c>
      <c r="L85" s="860">
        <f>N78*K85</f>
        <v>6091.986443615835</v>
      </c>
      <c r="M85" s="861"/>
      <c r="N85" s="51"/>
    </row>
    <row r="86" spans="1:14" ht="15.75" thickBot="1">
      <c r="B86" s="823" t="s">
        <v>953</v>
      </c>
      <c r="C86" s="824"/>
      <c r="D86" s="824"/>
      <c r="E86" s="824"/>
      <c r="F86" s="824"/>
      <c r="G86" s="824"/>
      <c r="H86" s="824"/>
      <c r="I86" s="824"/>
      <c r="J86" s="824"/>
      <c r="K86" s="824"/>
      <c r="L86" s="824"/>
      <c r="M86" s="825"/>
      <c r="N86" s="52">
        <f>L83+L84+L85</f>
        <v>36551.91866169501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158391.64753401169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271">
        <v>15</v>
      </c>
      <c r="N36" s="272">
        <f>K36/M36</f>
        <v>4775.0426412470442</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112241.45630393528</v>
      </c>
      <c r="L37" s="270"/>
      <c r="M37" s="271">
        <v>15</v>
      </c>
      <c r="N37" s="272">
        <f>K37/M37</f>
        <v>7482.7637535956856</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218575.46753924238</v>
      </c>
      <c r="L38" s="270"/>
      <c r="M38" s="271">
        <v>15</v>
      </c>
      <c r="N38" s="272">
        <f>K38/M38</f>
        <v>14571.697835949491</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531670.05617653555</v>
      </c>
      <c r="L39" s="877">
        <v>15</v>
      </c>
      <c r="M39" s="878"/>
      <c r="N39" s="272">
        <f>K39/L39</f>
        <v>35444.670411769039</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125021.23206227313</v>
      </c>
      <c r="L40" s="276"/>
      <c r="M40" s="277">
        <v>15</v>
      </c>
      <c r="N40" s="272">
        <f>K40/M40</f>
        <v>8334.7488041515426</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35.956020301200674</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70644.879467014005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314468.75924592855</v>
      </c>
      <c r="N49" s="272">
        <f>K49*M49</f>
        <v>48113.72016462707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48113.72016462707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0">
        <f>VLOOKUP(A59,TRANSPORTE!A5:D117,4,FALSE)</f>
        <v>741.23817975225336</v>
      </c>
      <c r="M59" s="911"/>
      <c r="N59" s="287">
        <f>K59*L59</f>
        <v>113.40944150209477</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113.40944150209477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3595.602030120067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122467.61110326323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24493.522220652649</v>
      </c>
      <c r="M83" s="859"/>
      <c r="N83" s="51"/>
    </row>
    <row r="84" spans="1:14">
      <c r="B84" s="89" t="s">
        <v>973</v>
      </c>
      <c r="C84" s="90"/>
      <c r="D84" s="90"/>
      <c r="E84" s="90"/>
      <c r="F84" s="90"/>
      <c r="G84" s="90"/>
      <c r="H84" s="90"/>
      <c r="I84" s="87"/>
      <c r="J84" s="88"/>
      <c r="K84" s="304">
        <v>0.05</v>
      </c>
      <c r="L84" s="858">
        <f>N78*K84</f>
        <v>6123.3805551631622</v>
      </c>
      <c r="M84" s="859"/>
      <c r="N84" s="51"/>
    </row>
    <row r="85" spans="1:14" ht="15.75" thickBot="1">
      <c r="B85" s="91" t="s">
        <v>974</v>
      </c>
      <c r="C85" s="92"/>
      <c r="D85" s="92"/>
      <c r="E85" s="92"/>
      <c r="F85" s="92"/>
      <c r="G85" s="92"/>
      <c r="H85" s="92"/>
      <c r="I85" s="93"/>
      <c r="J85" s="94"/>
      <c r="K85" s="305">
        <v>0.05</v>
      </c>
      <c r="L85" s="860">
        <f>N78*K85</f>
        <v>6123.3805551631622</v>
      </c>
      <c r="M85" s="861"/>
      <c r="N85" s="51"/>
    </row>
    <row r="86" spans="1:14" ht="15.75" thickBot="1">
      <c r="B86" s="823" t="s">
        <v>953</v>
      </c>
      <c r="C86" s="824"/>
      <c r="D86" s="824"/>
      <c r="E86" s="824"/>
      <c r="F86" s="824"/>
      <c r="G86" s="824"/>
      <c r="H86" s="824"/>
      <c r="I86" s="824"/>
      <c r="J86" s="824"/>
      <c r="K86" s="824"/>
      <c r="L86" s="824"/>
      <c r="M86" s="825"/>
      <c r="N86" s="52">
        <f>L83+L84+L85</f>
        <v>36740.283330978971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159207.89443424222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4.3147224361440797</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6517.9578182140731</v>
      </c>
      <c r="N49" s="272">
        <f>K49*M49</f>
        <v>6876.4454982158468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6876.4454982158468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431.472243614408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7312.2324642663989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1462.4464928532798</v>
      </c>
      <c r="M83" s="859"/>
      <c r="N83" s="51"/>
    </row>
    <row r="84" spans="1:14">
      <c r="B84" s="89" t="s">
        <v>973</v>
      </c>
      <c r="C84" s="90"/>
      <c r="D84" s="90"/>
      <c r="E84" s="90"/>
      <c r="F84" s="90"/>
      <c r="G84" s="90"/>
      <c r="H84" s="90"/>
      <c r="I84" s="87"/>
      <c r="J84" s="88"/>
      <c r="K84" s="304">
        <v>0.05</v>
      </c>
      <c r="L84" s="858">
        <f>N78*K84</f>
        <v>365.61162321331994</v>
      </c>
      <c r="M84" s="859"/>
      <c r="N84" s="51"/>
    </row>
    <row r="85" spans="1:14" ht="15.75" thickBot="1">
      <c r="B85" s="91" t="s">
        <v>974</v>
      </c>
      <c r="C85" s="92"/>
      <c r="D85" s="92"/>
      <c r="E85" s="92"/>
      <c r="F85" s="92"/>
      <c r="G85" s="92"/>
      <c r="H85" s="92"/>
      <c r="I85" s="93"/>
      <c r="J85" s="94"/>
      <c r="K85" s="305">
        <v>0.05</v>
      </c>
      <c r="L85" s="860">
        <f>N78*K85</f>
        <v>365.61162321331994</v>
      </c>
      <c r="M85" s="861"/>
      <c r="N85" s="51"/>
    </row>
    <row r="86" spans="1:14" ht="15.75" thickBot="1">
      <c r="B86" s="823" t="s">
        <v>953</v>
      </c>
      <c r="C86" s="824"/>
      <c r="D86" s="824"/>
      <c r="E86" s="824"/>
      <c r="F86" s="824"/>
      <c r="G86" s="824"/>
      <c r="H86" s="824"/>
      <c r="I86" s="824"/>
      <c r="J86" s="824"/>
      <c r="K86" s="824"/>
      <c r="L86" s="824"/>
      <c r="M86" s="825"/>
      <c r="N86" s="52">
        <f>L83+L84+L85</f>
        <v>2193.6697392799197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9505.9022035463186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164</v>
      </c>
      <c r="B36" s="872" t="str">
        <f>VLOOKUP(A36,EQUIPOS!A6:D154,3,FALSE)</f>
        <v>Compactador manual de rodillo</v>
      </c>
      <c r="C36" s="873"/>
      <c r="D36" s="873"/>
      <c r="E36" s="873"/>
      <c r="F36" s="873"/>
      <c r="G36" s="873"/>
      <c r="H36" s="874"/>
      <c r="I36" s="267"/>
      <c r="J36" s="268"/>
      <c r="K36" s="269">
        <f>VLOOKUP(A36,EQUIPOS!A6:D163,4,FALSE)</f>
        <v>23198.98926646039</v>
      </c>
      <c r="L36" s="270"/>
      <c r="M36" s="271">
        <v>2</v>
      </c>
      <c r="N36" s="272">
        <f>K36/M36</f>
        <v>11599.494633230195</v>
      </c>
    </row>
    <row r="37" spans="1:14">
      <c r="A37" s="113" t="s">
        <v>180</v>
      </c>
      <c r="B37" s="872" t="str">
        <f>VLOOKUP(A37,EQUIPOS!A7:D154,3,FALSE)</f>
        <v>Compresor 120 HP, con martillo.</v>
      </c>
      <c r="C37" s="873"/>
      <c r="D37" s="873"/>
      <c r="E37" s="873"/>
      <c r="F37" s="873"/>
      <c r="G37" s="873"/>
      <c r="H37" s="874"/>
      <c r="I37" s="267"/>
      <c r="J37" s="268"/>
      <c r="K37" s="269">
        <f>VLOOKUP(A37,EQUIPOS!A7:D164,4,FALSE)</f>
        <v>87951.419931451514</v>
      </c>
      <c r="L37" s="270"/>
      <c r="M37" s="271">
        <v>4</v>
      </c>
      <c r="N37" s="272">
        <f>K37/M37</f>
        <v>21987.854982862878</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VLOOKUP(A38,EQUIPOS!A8:D165,4,FALSE)</f>
        <v>21200.943820587156</v>
      </c>
      <c r="L38" s="270"/>
      <c r="M38" s="271">
        <v>10</v>
      </c>
      <c r="N38" s="272">
        <f>K38/M38</f>
        <v>2120.0943820587154</v>
      </c>
    </row>
    <row r="39" spans="1:14">
      <c r="A39" t="s">
        <v>303</v>
      </c>
      <c r="B39" s="872" t="str">
        <f>VLOOKUP(A39,EQUIPOS!A9:D154,3,FALSE)</f>
        <v>Retrocargador, pala de 1,1 m3 de capacidad, profundidad de excavación de 4.400 mm y una altura de 5.680 mm</v>
      </c>
      <c r="C39" s="873"/>
      <c r="D39" s="873"/>
      <c r="E39" s="873"/>
      <c r="F39" s="873"/>
      <c r="G39" s="873"/>
      <c r="H39" s="874"/>
      <c r="I39" s="267"/>
      <c r="J39" s="268"/>
      <c r="K39" s="269">
        <f>VLOOKUP(A39,EQUIPOS!A9:D166,4,FALSE)</f>
        <v>117891.49813652187</v>
      </c>
      <c r="L39" s="270"/>
      <c r="M39" s="271">
        <v>10</v>
      </c>
      <c r="N39" s="272">
        <f>K39/M39</f>
        <v>11789.149813652188</v>
      </c>
    </row>
    <row r="40" spans="1:14">
      <c r="A40" t="s">
        <v>129</v>
      </c>
      <c r="B40" s="872" t="str">
        <f>VLOOKUP(A40,EQUIPOS!A10:D154,3,FALSE)</f>
        <v xml:space="preserve">Buldozer, Potencia al volante de 140 HP, motor de 2200 RPM, longitud de hoja 4,80m. </v>
      </c>
      <c r="C40" s="873"/>
      <c r="D40" s="873"/>
      <c r="E40" s="873"/>
      <c r="F40" s="873"/>
      <c r="G40" s="873"/>
      <c r="H40" s="874"/>
      <c r="I40" s="267"/>
      <c r="J40" s="268"/>
      <c r="K40" s="269">
        <f>VLOOKUP(A40,EQUIPOS!A10:D167,4,FALSE)</f>
        <v>218575.46753924238</v>
      </c>
      <c r="L40" s="270"/>
      <c r="M40" s="271">
        <v>100</v>
      </c>
      <c r="N40" s="272">
        <f>K40/M40</f>
        <v>2185.7546753924239</v>
      </c>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1348.350761295025</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51030.69924849143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3231.2853073192805</v>
      </c>
      <c r="N53" s="272">
        <f>K53*M53</f>
        <v>3231.2853073192805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3231.2853073192805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0">
        <f>VLOOKUP(A63,TRANSPORTE!A5:D117,4,FALSE)</f>
        <v>741.23817975225336</v>
      </c>
      <c r="M63" s="911"/>
      <c r="N63" s="287">
        <f>K63*L63</f>
        <v>963.60963367792942</v>
      </c>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963.60963367792942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127"/>
    </row>
    <row r="80" spans="1:15" ht="15.75" thickBot="1">
      <c r="B80" s="912" t="s">
        <v>953</v>
      </c>
      <c r="C80" s="866"/>
      <c r="D80" s="866"/>
      <c r="E80" s="866"/>
      <c r="F80" s="866"/>
      <c r="G80" s="866"/>
      <c r="H80" s="866"/>
      <c r="I80" s="866"/>
      <c r="J80" s="866"/>
      <c r="K80" s="866"/>
      <c r="L80" s="866"/>
      <c r="M80" s="867"/>
      <c r="N80" s="460">
        <f>SUM(N74:N79)</f>
        <v>13483.507612950249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68709.10180243889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13741.820360487778</v>
      </c>
      <c r="M87" s="859"/>
      <c r="N87" s="51"/>
    </row>
    <row r="88" spans="1:14">
      <c r="B88" s="89" t="s">
        <v>973</v>
      </c>
      <c r="C88" s="90"/>
      <c r="D88" s="90"/>
      <c r="E88" s="90"/>
      <c r="F88" s="90"/>
      <c r="G88" s="90"/>
      <c r="H88" s="90"/>
      <c r="I88" s="87"/>
      <c r="J88" s="88"/>
      <c r="K88" s="304">
        <v>0.05</v>
      </c>
      <c r="L88" s="858">
        <f>N82*K88</f>
        <v>3435.4550901219445</v>
      </c>
      <c r="M88" s="859"/>
      <c r="N88" s="51"/>
    </row>
    <row r="89" spans="1:14" ht="15.75" thickBot="1">
      <c r="B89" s="91" t="s">
        <v>974</v>
      </c>
      <c r="C89" s="92"/>
      <c r="D89" s="92"/>
      <c r="E89" s="92"/>
      <c r="F89" s="92"/>
      <c r="G89" s="92"/>
      <c r="H89" s="92"/>
      <c r="I89" s="93"/>
      <c r="J89" s="94"/>
      <c r="K89" s="305">
        <v>0.05</v>
      </c>
      <c r="L89" s="860">
        <f>N82*K89</f>
        <v>3435.4550901219445</v>
      </c>
      <c r="M89" s="861"/>
      <c r="N89" s="51"/>
    </row>
    <row r="90" spans="1:14" ht="15.75" thickBot="1">
      <c r="B90" s="823" t="s">
        <v>953</v>
      </c>
      <c r="C90" s="824"/>
      <c r="D90" s="824"/>
      <c r="E90" s="824"/>
      <c r="F90" s="824"/>
      <c r="G90" s="824"/>
      <c r="H90" s="824"/>
      <c r="I90" s="824"/>
      <c r="J90" s="824"/>
      <c r="K90" s="824"/>
      <c r="L90" s="824"/>
      <c r="M90" s="825"/>
      <c r="N90" s="52">
        <f>L87+L88+L89</f>
        <v>20612.730540731667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89321.832343170565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7830.921651859544</v>
      </c>
      <c r="L36" s="270"/>
      <c r="M36" s="271">
        <v>2</v>
      </c>
      <c r="N36" s="272">
        <f>K36/M36</f>
        <v>3915.460825929772</v>
      </c>
    </row>
    <row r="37" spans="1:14">
      <c r="A37" s="113" t="s">
        <v>303</v>
      </c>
      <c r="B37" s="872" t="str">
        <f>VLOOKUP(A37,EQUIPOS!A7:D154,3,FALSE)</f>
        <v>Retrocargador, pala de 1,1 m3 de capacidad, profundidad de excavación de 4.400 mm y una altura de 5.680 mm</v>
      </c>
      <c r="C37" s="873"/>
      <c r="D37" s="873"/>
      <c r="E37" s="873"/>
      <c r="F37" s="873"/>
      <c r="G37" s="873"/>
      <c r="H37" s="874"/>
      <c r="I37" s="267"/>
      <c r="J37" s="268"/>
      <c r="K37" s="269">
        <f>VLOOKUP(A37,EQUIPOS!A7:D164,4,FALSE)</f>
        <v>117891.49813652187</v>
      </c>
      <c r="L37" s="270"/>
      <c r="M37" s="271">
        <v>10</v>
      </c>
      <c r="N37" s="272">
        <f>K37/M37</f>
        <v>11789.149813652188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267"/>
      <c r="J39" s="268"/>
      <c r="K39" s="269"/>
      <c r="L39" s="270"/>
      <c r="M39" s="271"/>
      <c r="N39" s="272"/>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N80*M46</f>
        <v>269.67015225900496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15974.280791840964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B63" s="46"/>
      <c r="C63" s="317"/>
      <c r="D63" s="317"/>
      <c r="E63" s="317"/>
      <c r="F63" s="317"/>
      <c r="G63" s="31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5393.4030451800991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21367.683837021061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4273.5367674042127</v>
      </c>
      <c r="M87" s="859"/>
      <c r="N87" s="51"/>
    </row>
    <row r="88" spans="1:14">
      <c r="B88" s="89" t="s">
        <v>973</v>
      </c>
      <c r="C88" s="90"/>
      <c r="D88" s="90"/>
      <c r="E88" s="90"/>
      <c r="F88" s="90"/>
      <c r="G88" s="90"/>
      <c r="H88" s="90"/>
      <c r="I88" s="87"/>
      <c r="J88" s="88"/>
      <c r="K88" s="304">
        <v>0.05</v>
      </c>
      <c r="L88" s="858">
        <f>N82*K88</f>
        <v>1068.3841918510532</v>
      </c>
      <c r="M88" s="859"/>
      <c r="N88" s="51"/>
    </row>
    <row r="89" spans="1:14" ht="15.75" thickBot="1">
      <c r="B89" s="91" t="s">
        <v>974</v>
      </c>
      <c r="C89" s="92"/>
      <c r="D89" s="92"/>
      <c r="E89" s="92"/>
      <c r="F89" s="92"/>
      <c r="G89" s="92"/>
      <c r="H89" s="92"/>
      <c r="I89" s="93"/>
      <c r="J89" s="94"/>
      <c r="K89" s="305">
        <v>0.05</v>
      </c>
      <c r="L89" s="860">
        <f>N82*K89</f>
        <v>1068.3841918510532</v>
      </c>
      <c r="M89" s="861"/>
      <c r="N89" s="51"/>
    </row>
    <row r="90" spans="1:14" ht="15.75" thickBot="1">
      <c r="B90" s="823" t="s">
        <v>953</v>
      </c>
      <c r="C90" s="824"/>
      <c r="D90" s="824"/>
      <c r="E90" s="824"/>
      <c r="F90" s="824"/>
      <c r="G90" s="824"/>
      <c r="H90" s="824"/>
      <c r="I90" s="824"/>
      <c r="J90" s="824"/>
      <c r="K90" s="824"/>
      <c r="L90" s="824"/>
      <c r="M90" s="825"/>
      <c r="N90" s="52">
        <f>L87+L88+L89</f>
        <v>6410.3051511063195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27777.988988127381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1603</v>
      </c>
      <c r="B36" s="872" t="str">
        <f>VLOOKUP(A36,EQUIPOS!A6:D154,3,FALSE)</f>
        <v>Derretidora de asfalto (crafco o similar)</v>
      </c>
      <c r="C36" s="873"/>
      <c r="D36" s="873"/>
      <c r="E36" s="873"/>
      <c r="F36" s="873"/>
      <c r="G36" s="873"/>
      <c r="H36" s="874"/>
      <c r="I36" s="267"/>
      <c r="J36" s="268"/>
      <c r="K36" s="269">
        <f>VLOOKUP(A36,EQUIPOS!A6:D163,4,FALSE)</f>
        <v>2061.9104899509216</v>
      </c>
      <c r="L36" s="270"/>
      <c r="M36" s="271">
        <v>60</v>
      </c>
      <c r="N36" s="272">
        <f>K36/M36</f>
        <v>34.365174832515358</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60</v>
      </c>
      <c r="N37" s="272">
        <f>K37/M37</f>
        <v>1069.5686639336743</v>
      </c>
    </row>
    <row r="38" spans="1:14">
      <c r="A38" t="s">
        <v>138</v>
      </c>
      <c r="B38" s="872" t="str">
        <f>VLOOKUP(A38,EQUIPOS!A8:D154,3,FALSE)</f>
        <v>Camioneta D-300</v>
      </c>
      <c r="C38" s="873"/>
      <c r="D38" s="873"/>
      <c r="E38" s="873"/>
      <c r="F38" s="873"/>
      <c r="G38" s="873"/>
      <c r="H38" s="874"/>
      <c r="I38" s="267"/>
      <c r="J38" s="268"/>
      <c r="K38" s="269">
        <f>VLOOKUP(A38,EQUIPOS!A8:D165,4,FALSE)</f>
        <v>53167.005617653551</v>
      </c>
      <c r="L38" s="270"/>
      <c r="M38" s="271">
        <v>60</v>
      </c>
      <c r="N38" s="272">
        <f>K38/M38</f>
        <v>886.11676029422586</v>
      </c>
    </row>
    <row r="39" spans="1:14">
      <c r="B39" s="872"/>
      <c r="C39" s="873"/>
      <c r="D39" s="873"/>
      <c r="E39" s="873"/>
      <c r="F39" s="873"/>
      <c r="G39" s="873"/>
      <c r="H39" s="874"/>
      <c r="I39" s="267"/>
      <c r="J39" s="268"/>
      <c r="K39" s="269"/>
      <c r="L39" s="270"/>
      <c r="M39" s="271"/>
      <c r="N39" s="272"/>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N80*M46</f>
        <v>22.390442043167496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2012.4410411035831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2039.0672739522367</v>
      </c>
      <c r="N53" s="272">
        <f>K53*M53</f>
        <v>244.68807287426841</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244.68807287426841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B63" s="46"/>
      <c r="C63" s="317"/>
      <c r="D63" s="317"/>
      <c r="E63" s="317"/>
      <c r="F63" s="317"/>
      <c r="G63" s="31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447.80884086334993</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2704.9379548412012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540.98759096824028</v>
      </c>
      <c r="M87" s="859"/>
      <c r="N87" s="51"/>
    </row>
    <row r="88" spans="1:14">
      <c r="B88" s="89" t="s">
        <v>973</v>
      </c>
      <c r="C88" s="90"/>
      <c r="D88" s="90"/>
      <c r="E88" s="90"/>
      <c r="F88" s="90"/>
      <c r="G88" s="90"/>
      <c r="H88" s="90"/>
      <c r="I88" s="87"/>
      <c r="J88" s="88"/>
      <c r="K88" s="304">
        <v>0.05</v>
      </c>
      <c r="L88" s="858">
        <f>N82*K88</f>
        <v>135.24689774206007</v>
      </c>
      <c r="M88" s="859"/>
      <c r="N88" s="51"/>
    </row>
    <row r="89" spans="1:14" ht="15.75" thickBot="1">
      <c r="B89" s="91" t="s">
        <v>974</v>
      </c>
      <c r="C89" s="92"/>
      <c r="D89" s="92"/>
      <c r="E89" s="92"/>
      <c r="F89" s="92"/>
      <c r="G89" s="92"/>
      <c r="H89" s="92"/>
      <c r="I89" s="93"/>
      <c r="J89" s="94"/>
      <c r="K89" s="305">
        <v>0.05</v>
      </c>
      <c r="L89" s="860">
        <f>N82*K89</f>
        <v>135.24689774206007</v>
      </c>
      <c r="M89" s="861"/>
      <c r="N89" s="51"/>
    </row>
    <row r="90" spans="1:14" ht="15.75" thickBot="1">
      <c r="B90" s="823" t="s">
        <v>953</v>
      </c>
      <c r="C90" s="824"/>
      <c r="D90" s="824"/>
      <c r="E90" s="824"/>
      <c r="F90" s="824"/>
      <c r="G90" s="824"/>
      <c r="H90" s="824"/>
      <c r="I90" s="824"/>
      <c r="J90" s="824"/>
      <c r="K90" s="824"/>
      <c r="L90" s="824"/>
      <c r="M90" s="825"/>
      <c r="N90" s="52">
        <f>L87+L88+L89</f>
        <v>811.48138645236054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3516.419341293562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1603</v>
      </c>
      <c r="B36" s="872" t="str">
        <f>VLOOKUP(A36,EQUIPOS!A6:D154,3,FALSE)</f>
        <v>Derretidora de asfalto (crafco o similar)</v>
      </c>
      <c r="C36" s="873"/>
      <c r="D36" s="873"/>
      <c r="E36" s="873"/>
      <c r="F36" s="873"/>
      <c r="G36" s="873"/>
      <c r="H36" s="874"/>
      <c r="I36" s="267"/>
      <c r="J36" s="268"/>
      <c r="K36" s="269">
        <f>VLOOKUP(A36,EQUIPOS!A6:D163,4,FALSE)</f>
        <v>2061.9104899509216</v>
      </c>
      <c r="L36" s="270"/>
      <c r="M36" s="271">
        <v>60</v>
      </c>
      <c r="N36" s="272">
        <f t="shared" ref="N36:N39" si="0">K36/M36</f>
        <v>34.365174832515358</v>
      </c>
    </row>
    <row r="37" spans="1:14">
      <c r="A37" s="113" t="s">
        <v>324</v>
      </c>
      <c r="B37" s="872" t="str">
        <f>VLOOKUP(A37,EQUIPOS!A7:D154,3,FALSE)</f>
        <v xml:space="preserve">Ruteadora </v>
      </c>
      <c r="C37" s="873"/>
      <c r="D37" s="873"/>
      <c r="E37" s="873"/>
      <c r="F37" s="873"/>
      <c r="G37" s="873"/>
      <c r="H37" s="874"/>
      <c r="I37" s="267"/>
      <c r="J37" s="268"/>
      <c r="K37" s="269">
        <f>VLOOKUP(A37,EQUIPOS!A7:D164,4,FALSE)</f>
        <v>3489.7905663154388</v>
      </c>
      <c r="L37" s="270"/>
      <c r="M37" s="271">
        <v>60</v>
      </c>
      <c r="N37" s="272">
        <f t="shared" si="0"/>
        <v>58.163176105257314</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64174.119836020458</v>
      </c>
      <c r="L38" s="270"/>
      <c r="M38" s="271">
        <v>60</v>
      </c>
      <c r="N38" s="272">
        <f t="shared" si="0"/>
        <v>1069.5686639336743</v>
      </c>
    </row>
    <row r="39" spans="1:14">
      <c r="A39" t="s">
        <v>138</v>
      </c>
      <c r="B39" s="872" t="str">
        <f>VLOOKUP(A39,EQUIPOS!A9:D154,3,FALSE)</f>
        <v>Camioneta D-300</v>
      </c>
      <c r="C39" s="873"/>
      <c r="D39" s="873"/>
      <c r="E39" s="873"/>
      <c r="F39" s="873"/>
      <c r="G39" s="873"/>
      <c r="H39" s="874"/>
      <c r="I39" s="267"/>
      <c r="J39" s="268"/>
      <c r="K39" s="269">
        <f>VLOOKUP(A39,EQUIPOS!A9:D166,4,FALSE)</f>
        <v>53167.005617653551</v>
      </c>
      <c r="L39" s="270"/>
      <c r="M39" s="271">
        <v>60</v>
      </c>
      <c r="N39" s="272">
        <f t="shared" si="0"/>
        <v>886.11676029422586</v>
      </c>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N84*M46</f>
        <v>22.390442043167496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2070.6042172088405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55798.592163402718</v>
      </c>
      <c r="N53" s="272">
        <f t="shared" ref="N53:N54" si="1">K53*M53</f>
        <v>390.59014514381903</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2039.0672739522367</v>
      </c>
      <c r="N54" s="272">
        <f t="shared" si="1"/>
        <v>244.68807287426841</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5"/>
      <c r="C61" s="906"/>
      <c r="D61" s="906"/>
      <c r="E61" s="906"/>
      <c r="F61" s="906"/>
      <c r="G61" s="906"/>
      <c r="H61" s="906"/>
      <c r="I61" s="876"/>
      <c r="J61" s="42"/>
      <c r="K61" s="44"/>
      <c r="L61" s="907"/>
      <c r="M61" s="908"/>
      <c r="N61" s="45"/>
    </row>
    <row r="62" spans="1:14" ht="15.75" thickBot="1">
      <c r="B62" s="823" t="s">
        <v>953</v>
      </c>
      <c r="C62" s="824"/>
      <c r="D62" s="824"/>
      <c r="E62" s="824"/>
      <c r="F62" s="824"/>
      <c r="G62" s="824"/>
      <c r="H62" s="824"/>
      <c r="I62" s="824"/>
      <c r="J62" s="824"/>
      <c r="K62" s="824"/>
      <c r="L62" s="824"/>
      <c r="M62" s="825"/>
      <c r="N62" s="394">
        <f>SUM(N53:N61)</f>
        <v>635.2782180180875</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9" t="s">
        <v>961</v>
      </c>
      <c r="M66" s="888"/>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0">
        <f>VLOOKUP(A67,TRANSPORTE!A6:D120,4,FALSE)</f>
        <v>741.23817975225336</v>
      </c>
      <c r="M67" s="911"/>
      <c r="N67" s="287">
        <f>L67*K67</f>
        <v>5.1886672582657738</v>
      </c>
    </row>
    <row r="68" spans="1:15">
      <c r="B68" s="46"/>
      <c r="C68" s="47"/>
      <c r="D68" s="47"/>
      <c r="E68" s="47"/>
      <c r="F68" s="47"/>
      <c r="G68" s="47"/>
      <c r="H68" s="311"/>
      <c r="I68" s="279"/>
      <c r="J68" s="286"/>
      <c r="K68" s="279"/>
      <c r="L68" s="910"/>
      <c r="M68" s="911"/>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1"/>
      <c r="M72" s="902"/>
      <c r="N72" s="127"/>
    </row>
    <row r="73" spans="1:15" ht="15.75" thickBot="1">
      <c r="B73" s="912" t="s">
        <v>953</v>
      </c>
      <c r="C73" s="866"/>
      <c r="D73" s="866"/>
      <c r="E73" s="866"/>
      <c r="F73" s="866"/>
      <c r="G73" s="866"/>
      <c r="H73" s="866"/>
      <c r="I73" s="866"/>
      <c r="J73" s="866"/>
      <c r="K73" s="866"/>
      <c r="L73" s="866"/>
      <c r="M73" s="867"/>
      <c r="N73" s="104">
        <f>N67+N68+N69+N70+N71</f>
        <v>5.1886672582657738</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2" t="s">
        <v>963</v>
      </c>
      <c r="C77" s="863"/>
      <c r="D77" s="863"/>
      <c r="E77" s="863"/>
      <c r="F77" s="863"/>
      <c r="G77" s="863"/>
      <c r="H77" s="863"/>
      <c r="I77" s="73" t="s">
        <v>964</v>
      </c>
      <c r="J77" s="75" t="s">
        <v>1410</v>
      </c>
      <c r="K77" s="74" t="s">
        <v>966</v>
      </c>
      <c r="L77" s="864" t="s">
        <v>950</v>
      </c>
      <c r="M77" s="865"/>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9"/>
      <c r="C83" s="900"/>
      <c r="D83" s="900"/>
      <c r="E83" s="900"/>
      <c r="F83" s="900"/>
      <c r="G83" s="900"/>
      <c r="H83" s="900"/>
      <c r="I83" s="126"/>
      <c r="J83" s="126"/>
      <c r="K83" s="126"/>
      <c r="L83" s="913"/>
      <c r="M83" s="913"/>
      <c r="N83" s="45"/>
    </row>
    <row r="84" spans="1:14" ht="15.75" thickBot="1">
      <c r="B84" s="912" t="s">
        <v>953</v>
      </c>
      <c r="C84" s="866"/>
      <c r="D84" s="866"/>
      <c r="E84" s="866"/>
      <c r="F84" s="866"/>
      <c r="G84" s="866"/>
      <c r="H84" s="866"/>
      <c r="I84" s="866"/>
      <c r="J84" s="866"/>
      <c r="K84" s="866"/>
      <c r="L84" s="866"/>
      <c r="M84" s="867"/>
      <c r="N84" s="301">
        <f>SUM(N78:N83)</f>
        <v>447.80884086334993</v>
      </c>
    </row>
    <row r="85" spans="1:14" ht="15.75" thickBot="1">
      <c r="B85" s="33"/>
      <c r="C85" s="34"/>
      <c r="D85" s="34"/>
      <c r="E85" s="34"/>
      <c r="F85" s="34"/>
      <c r="G85" s="34"/>
      <c r="H85" s="34"/>
      <c r="I85" s="34"/>
      <c r="J85" s="34"/>
      <c r="K85" s="34"/>
      <c r="L85" s="34"/>
      <c r="M85" s="34"/>
      <c r="N85" s="35"/>
    </row>
    <row r="86" spans="1:14" ht="15.75" thickBot="1">
      <c r="B86" s="823" t="s">
        <v>967</v>
      </c>
      <c r="C86" s="824"/>
      <c r="D86" s="824"/>
      <c r="E86" s="824"/>
      <c r="F86" s="824"/>
      <c r="G86" s="824"/>
      <c r="H86" s="824"/>
      <c r="I86" s="824"/>
      <c r="J86" s="824"/>
      <c r="K86" s="824"/>
      <c r="L86" s="824"/>
      <c r="M86" s="825"/>
      <c r="N86" s="99">
        <f>N48+N62+N73+N84</f>
        <v>3158.8799433485437</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8" t="s">
        <v>969</v>
      </c>
      <c r="C90" s="869"/>
      <c r="D90" s="869"/>
      <c r="E90" s="869"/>
      <c r="F90" s="869"/>
      <c r="G90" s="869"/>
      <c r="H90" s="869"/>
      <c r="I90" s="314"/>
      <c r="J90" s="334"/>
      <c r="K90" s="302" t="s">
        <v>970</v>
      </c>
      <c r="L90" s="870" t="s">
        <v>971</v>
      </c>
      <c r="M90" s="871"/>
      <c r="N90" s="303"/>
    </row>
    <row r="91" spans="1:14">
      <c r="B91" s="856" t="s">
        <v>972</v>
      </c>
      <c r="C91" s="857"/>
      <c r="D91" s="857"/>
      <c r="E91" s="857"/>
      <c r="F91" s="857"/>
      <c r="G91" s="857"/>
      <c r="H91" s="857"/>
      <c r="I91" s="87"/>
      <c r="J91" s="88"/>
      <c r="K91" s="304">
        <v>0.2</v>
      </c>
      <c r="L91" s="858">
        <f>N86*K91</f>
        <v>631.77598866970879</v>
      </c>
      <c r="M91" s="859"/>
      <c r="N91" s="51"/>
    </row>
    <row r="92" spans="1:14">
      <c r="B92" s="89" t="s">
        <v>973</v>
      </c>
      <c r="C92" s="90"/>
      <c r="D92" s="90"/>
      <c r="E92" s="90"/>
      <c r="F92" s="90"/>
      <c r="G92" s="90"/>
      <c r="H92" s="90"/>
      <c r="I92" s="87"/>
      <c r="J92" s="88"/>
      <c r="K92" s="304">
        <v>0.05</v>
      </c>
      <c r="L92" s="858">
        <f>N86*K92</f>
        <v>157.9439971674272</v>
      </c>
      <c r="M92" s="859"/>
      <c r="N92" s="51"/>
    </row>
    <row r="93" spans="1:14" ht="15.75" thickBot="1">
      <c r="B93" s="91" t="s">
        <v>974</v>
      </c>
      <c r="C93" s="92"/>
      <c r="D93" s="92"/>
      <c r="E93" s="92"/>
      <c r="F93" s="92"/>
      <c r="G93" s="92"/>
      <c r="H93" s="92"/>
      <c r="I93" s="93"/>
      <c r="J93" s="94"/>
      <c r="K93" s="305">
        <v>0.05</v>
      </c>
      <c r="L93" s="860">
        <f>N86*K93</f>
        <v>157.9439971674272</v>
      </c>
      <c r="M93" s="861"/>
      <c r="N93" s="51"/>
    </row>
    <row r="94" spans="1:14" ht="15.75" thickBot="1">
      <c r="B94" s="823" t="s">
        <v>953</v>
      </c>
      <c r="C94" s="824"/>
      <c r="D94" s="824"/>
      <c r="E94" s="824"/>
      <c r="F94" s="824"/>
      <c r="G94" s="824"/>
      <c r="H94" s="824"/>
      <c r="I94" s="824"/>
      <c r="J94" s="824"/>
      <c r="K94" s="824"/>
      <c r="L94" s="824"/>
      <c r="M94" s="825"/>
      <c r="N94" s="52">
        <f>L91+L92+L93</f>
        <v>947.66398300456308</v>
      </c>
    </row>
    <row r="95" spans="1:14" ht="15.75" thickBot="1">
      <c r="B95" s="33"/>
      <c r="C95" s="34"/>
      <c r="D95" s="34"/>
      <c r="E95" s="34"/>
      <c r="F95" s="34"/>
      <c r="G95" s="34"/>
      <c r="H95" s="34"/>
      <c r="I95" s="34"/>
      <c r="J95" s="34"/>
      <c r="K95" s="34"/>
      <c r="L95" s="34"/>
      <c r="M95" s="34"/>
      <c r="N95" s="35"/>
    </row>
    <row r="96" spans="1:14" ht="15.75" thickBot="1">
      <c r="A96" t="s">
        <v>2016</v>
      </c>
      <c r="B96" s="823" t="s">
        <v>975</v>
      </c>
      <c r="C96" s="824"/>
      <c r="D96" s="824"/>
      <c r="E96" s="824"/>
      <c r="F96" s="824"/>
      <c r="G96" s="824"/>
      <c r="H96" s="824"/>
      <c r="I96" s="824"/>
      <c r="J96" s="824"/>
      <c r="K96" s="824"/>
      <c r="L96" s="824"/>
      <c r="M96" s="825"/>
      <c r="N96" s="188">
        <f>N86+N94</f>
        <v>4106.5439263531071</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6" t="s">
        <v>2218</v>
      </c>
      <c r="C113" s="827"/>
      <c r="D113" s="827"/>
      <c r="E113" s="827"/>
      <c r="F113" s="827"/>
      <c r="G113" s="827"/>
      <c r="H113" s="827"/>
      <c r="I113" s="827"/>
      <c r="J113" s="827"/>
      <c r="K113" s="827"/>
      <c r="L113" s="827"/>
      <c r="M113" s="827"/>
      <c r="N113" s="828"/>
    </row>
    <row r="114" spans="2:14" ht="15" customHeight="1">
      <c r="B114" s="826"/>
      <c r="C114" s="827"/>
      <c r="D114" s="827"/>
      <c r="E114" s="827"/>
      <c r="F114" s="827"/>
      <c r="G114" s="827"/>
      <c r="H114" s="827"/>
      <c r="I114" s="827"/>
      <c r="J114" s="827"/>
      <c r="K114" s="827"/>
      <c r="L114" s="827"/>
      <c r="M114" s="827"/>
      <c r="N114" s="828"/>
    </row>
    <row r="115" spans="2:14" ht="30" customHeight="1">
      <c r="B115" s="829" t="s">
        <v>2219</v>
      </c>
      <c r="C115" s="830"/>
      <c r="D115" s="830"/>
      <c r="E115" s="830"/>
      <c r="F115" s="830"/>
      <c r="G115" s="830"/>
      <c r="H115" s="830"/>
      <c r="I115" s="830"/>
      <c r="J115" s="830"/>
      <c r="K115" s="830"/>
      <c r="L115" s="830"/>
      <c r="M115" s="830"/>
      <c r="N115" s="831"/>
    </row>
    <row r="116" spans="2:14">
      <c r="B116" s="829"/>
      <c r="C116" s="830"/>
      <c r="D116" s="830"/>
      <c r="E116" s="830"/>
      <c r="F116" s="830"/>
      <c r="G116" s="830"/>
      <c r="H116" s="830"/>
      <c r="I116" s="830"/>
      <c r="J116" s="830"/>
      <c r="K116" s="830"/>
      <c r="L116" s="830"/>
      <c r="M116" s="830"/>
      <c r="N116" s="831"/>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9"/>
      <c r="K126" s="889"/>
      <c r="L126" s="889"/>
      <c r="M126" s="889"/>
      <c r="N126" s="890"/>
    </row>
    <row r="127" spans="2:14" ht="15.75" thickBot="1">
      <c r="B127" s="261" t="s">
        <v>2221</v>
      </c>
      <c r="C127" s="393"/>
      <c r="D127" s="393"/>
      <c r="E127" s="57"/>
      <c r="F127" s="57"/>
      <c r="G127" s="57"/>
      <c r="H127" s="57"/>
      <c r="I127" s="57"/>
      <c r="J127" s="891"/>
      <c r="K127" s="891"/>
      <c r="L127" s="891"/>
      <c r="M127" s="891"/>
      <c r="N127" s="892"/>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2685.3392256083457</v>
      </c>
      <c r="L36" s="270"/>
      <c r="M36" s="271">
        <v>6.25</v>
      </c>
      <c r="N36" s="272">
        <f t="shared" ref="N36:N41" si="0">K36/M36</f>
        <v>429.6542760973353</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50</v>
      </c>
      <c r="N37" s="272">
        <f t="shared" si="0"/>
        <v>1283.4823967204093</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VLOOKUP(A38,EQUIPOS!A8:D165,4,FALSE)</f>
        <v>21200.943820587156</v>
      </c>
      <c r="L38" s="270"/>
      <c r="M38" s="271">
        <v>3.75</v>
      </c>
      <c r="N38" s="272">
        <f t="shared" si="0"/>
        <v>5653.5850188232416</v>
      </c>
    </row>
    <row r="39" spans="1:14">
      <c r="A39" t="s">
        <v>228</v>
      </c>
      <c r="B39" s="872" t="str">
        <f>VLOOKUP(A39,EQUIPOS!A9:D154,3,FALSE)</f>
        <v xml:space="preserve">Formaleta metálica (concreto hidráulico)
</v>
      </c>
      <c r="C39" s="873"/>
      <c r="D39" s="873"/>
      <c r="E39" s="873"/>
      <c r="F39" s="873"/>
      <c r="G39" s="873"/>
      <c r="H39" s="874"/>
      <c r="I39" s="267"/>
      <c r="J39" s="268"/>
      <c r="K39" s="269">
        <f>VLOOKUP(A39,EQUIPOS!A9:D166,4,FALSE)</f>
        <v>2752.7260297179719</v>
      </c>
      <c r="L39" s="270"/>
      <c r="M39" s="271">
        <v>6.25</v>
      </c>
      <c r="N39" s="272">
        <f t="shared" si="0"/>
        <v>440.43616475487551</v>
      </c>
    </row>
    <row r="40" spans="1:14">
      <c r="A40" t="s">
        <v>301</v>
      </c>
      <c r="B40" s="872" t="str">
        <f>VLOOKUP(A40,EQUIPOS!A10:D154,3,FALSE)</f>
        <v>Regla vibratoria, de longitud de 3 a 5 m, motor de 3600 rpm, potencia 6 HP</v>
      </c>
      <c r="C40" s="873"/>
      <c r="D40" s="873"/>
      <c r="E40" s="873"/>
      <c r="F40" s="873"/>
      <c r="G40" s="873"/>
      <c r="H40" s="874"/>
      <c r="I40" s="267"/>
      <c r="J40" s="268"/>
      <c r="K40" s="269">
        <f>VLOOKUP(A40,EQUIPOS!A10:D167,4,FALSE)</f>
        <v>5340.8931102180441</v>
      </c>
      <c r="L40" s="270"/>
      <c r="M40" s="271">
        <v>6.25</v>
      </c>
      <c r="N40" s="272">
        <f t="shared" si="0"/>
        <v>854.54289763488703</v>
      </c>
    </row>
    <row r="41" spans="1:14">
      <c r="A41" t="s">
        <v>363</v>
      </c>
      <c r="B41" s="872" t="str">
        <f>VLOOKUP(A41,EQUIPOS!A11:D155,3,FALSE)</f>
        <v>Vibrador de concreto, Motor de 3 hp a 18.000 rpm Mangueras de 4 mt</v>
      </c>
      <c r="C41" s="873"/>
      <c r="D41" s="873"/>
      <c r="E41" s="873"/>
      <c r="F41" s="873"/>
      <c r="G41" s="873"/>
      <c r="H41" s="874"/>
      <c r="I41" s="267"/>
      <c r="J41" s="268"/>
      <c r="K41" s="269">
        <f>VLOOKUP(A41,EQUIPOS!A11:D168,4,FALSE)</f>
        <v>7406.6322767813435</v>
      </c>
      <c r="L41" s="270"/>
      <c r="M41" s="271">
        <v>6.25</v>
      </c>
      <c r="N41" s="272">
        <f t="shared" si="0"/>
        <v>1185.0611642850149</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N83*M46</f>
        <v>971.20648722881606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10817.96840554458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3285.3409936803882</v>
      </c>
      <c r="N53" s="272">
        <f>K53*M53</f>
        <v>20153.133410307935</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3630.1432454827891</v>
      </c>
      <c r="N54" s="272">
        <f>K54*M54</f>
        <v>1344.497498326959</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736.61662140158683</v>
      </c>
      <c r="N55" s="272">
        <f>K55*M55</f>
        <v>818.46291266842979</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3961.4539563227445</v>
      </c>
      <c r="N56" s="272">
        <f>K56*M56</f>
        <v>4401.6155070252717</v>
      </c>
    </row>
    <row r="57" spans="1:14">
      <c r="A57" s="144" t="s">
        <v>778</v>
      </c>
      <c r="B57" s="905" t="str">
        <f>VLOOKUP(A57,MATERIALES!A7:D373,3,FALSE)</f>
        <v>Antisol blanco (presentación 20 kg)</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11" t="str">
        <f>VLOOKUP(A57,MATERIALES!A11:D649,2,FALSE)</f>
        <v>kg</v>
      </c>
      <c r="K57" s="44">
        <v>1.1200000000000001</v>
      </c>
      <c r="L57" s="910">
        <f>VLOOKUP(A57,MATERIALES!A4:D373,4,FALSE)</f>
        <v>4752.5442098226767</v>
      </c>
      <c r="M57" s="911"/>
      <c r="N57" s="272">
        <f>K57*L57</f>
        <v>5322.8495150013987</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365665.1646894507</v>
      </c>
      <c r="N58" s="272">
        <f>K58*M58</f>
        <v>369321.81633634522</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401362.37517967523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0">
        <f>VLOOKUP(A66,TRANSPORTE!A5:D117,4,FALSE)</f>
        <v>741.23817975225336</v>
      </c>
      <c r="M66" s="911"/>
      <c r="N66" s="287">
        <f>K66*L66</f>
        <v>748.65056154977594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748.65056154977594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127"/>
    </row>
    <row r="83" spans="1:14" ht="15.75" thickBot="1">
      <c r="B83" s="912" t="s">
        <v>953</v>
      </c>
      <c r="C83" s="866"/>
      <c r="D83" s="866"/>
      <c r="E83" s="866"/>
      <c r="F83" s="866"/>
      <c r="G83" s="866"/>
      <c r="H83" s="866"/>
      <c r="I83" s="866"/>
      <c r="J83" s="866"/>
      <c r="K83" s="866"/>
      <c r="L83" s="866"/>
      <c r="M83" s="867"/>
      <c r="N83" s="460">
        <f>SUM(N77:N82)</f>
        <v>9712.0648722881597</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422641.05901905772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84528.211803811544</v>
      </c>
      <c r="M90" s="859"/>
      <c r="N90" s="51"/>
    </row>
    <row r="91" spans="1:14">
      <c r="B91" s="89" t="s">
        <v>973</v>
      </c>
      <c r="C91" s="90"/>
      <c r="D91" s="90"/>
      <c r="E91" s="90"/>
      <c r="F91" s="90"/>
      <c r="G91" s="90"/>
      <c r="H91" s="90"/>
      <c r="I91" s="87"/>
      <c r="J91" s="88"/>
      <c r="K91" s="304">
        <v>0.05</v>
      </c>
      <c r="L91" s="858">
        <f>N85*K91</f>
        <v>21132.052950952886</v>
      </c>
      <c r="M91" s="859"/>
      <c r="N91" s="51"/>
    </row>
    <row r="92" spans="1:14" ht="15.75" thickBot="1">
      <c r="B92" s="91" t="s">
        <v>974</v>
      </c>
      <c r="C92" s="92"/>
      <c r="D92" s="92"/>
      <c r="E92" s="92"/>
      <c r="F92" s="92"/>
      <c r="G92" s="92"/>
      <c r="H92" s="92"/>
      <c r="I92" s="93"/>
      <c r="J92" s="94"/>
      <c r="K92" s="305">
        <v>0.05</v>
      </c>
      <c r="L92" s="860">
        <f>N85*K92</f>
        <v>21132.052950952886</v>
      </c>
      <c r="M92" s="861"/>
      <c r="N92" s="51"/>
    </row>
    <row r="93" spans="1:14" ht="15.75" thickBot="1">
      <c r="B93" s="823" t="s">
        <v>953</v>
      </c>
      <c r="C93" s="824"/>
      <c r="D93" s="824"/>
      <c r="E93" s="824"/>
      <c r="F93" s="824"/>
      <c r="G93" s="824"/>
      <c r="H93" s="824"/>
      <c r="I93" s="824"/>
      <c r="J93" s="824"/>
      <c r="K93" s="824"/>
      <c r="L93" s="824"/>
      <c r="M93" s="825"/>
      <c r="N93" s="52">
        <f>L90+L91+L92</f>
        <v>126792.31770571732</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549433.37672477507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9"/>
      <c r="K125" s="889"/>
      <c r="L125" s="889"/>
      <c r="M125" s="889"/>
      <c r="N125" s="890"/>
    </row>
    <row r="126" spans="2:14" ht="15.75" customHeight="1" thickBot="1">
      <c r="B126" s="261" t="s">
        <v>2221</v>
      </c>
      <c r="C126" s="393"/>
      <c r="D126" s="393"/>
      <c r="E126" s="57"/>
      <c r="F126" s="57"/>
      <c r="G126" s="57"/>
      <c r="H126" s="57"/>
      <c r="I126" s="57"/>
      <c r="J126" s="891"/>
      <c r="K126" s="891"/>
      <c r="L126" s="891"/>
      <c r="M126" s="891"/>
      <c r="N126" s="892"/>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2685.3392256083457</v>
      </c>
      <c r="L36" s="270"/>
      <c r="M36" s="271">
        <v>6.25</v>
      </c>
      <c r="N36" s="272">
        <f t="shared" ref="N36:N41" si="0">K36/M36</f>
        <v>429.6542760973353</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64174.119836020458</v>
      </c>
      <c r="L37" s="270"/>
      <c r="M37" s="271">
        <v>50</v>
      </c>
      <c r="N37" s="272">
        <f t="shared" si="0"/>
        <v>1283.4823967204093</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VLOOKUP(A38,EQUIPOS!A8:D165,4,FALSE)</f>
        <v>21200.943820587156</v>
      </c>
      <c r="L38" s="270"/>
      <c r="M38" s="271">
        <v>3.75</v>
      </c>
      <c r="N38" s="272">
        <f t="shared" si="0"/>
        <v>5653.5850188232416</v>
      </c>
    </row>
    <row r="39" spans="1:14">
      <c r="A39" t="s">
        <v>228</v>
      </c>
      <c r="B39" s="872" t="str">
        <f>VLOOKUP(A39,EQUIPOS!A9:D154,3,FALSE)</f>
        <v xml:space="preserve">Formaleta metálica (concreto hidráulico)
</v>
      </c>
      <c r="C39" s="873"/>
      <c r="D39" s="873"/>
      <c r="E39" s="873"/>
      <c r="F39" s="873"/>
      <c r="G39" s="873"/>
      <c r="H39" s="874"/>
      <c r="I39" s="267"/>
      <c r="J39" s="268"/>
      <c r="K39" s="269">
        <f>VLOOKUP(A39,EQUIPOS!A9:D166,4,FALSE)</f>
        <v>2752.7260297179719</v>
      </c>
      <c r="L39" s="270"/>
      <c r="M39" s="271">
        <v>6.25</v>
      </c>
      <c r="N39" s="272">
        <f t="shared" si="0"/>
        <v>440.43616475487551</v>
      </c>
    </row>
    <row r="40" spans="1:14">
      <c r="A40" t="s">
        <v>301</v>
      </c>
      <c r="B40" s="872" t="str">
        <f>VLOOKUP(A40,EQUIPOS!A10:D154,3,FALSE)</f>
        <v>Regla vibratoria, de longitud de 3 a 5 m, motor de 3600 rpm, potencia 6 HP</v>
      </c>
      <c r="C40" s="873"/>
      <c r="D40" s="873"/>
      <c r="E40" s="873"/>
      <c r="F40" s="873"/>
      <c r="G40" s="873"/>
      <c r="H40" s="874"/>
      <c r="I40" s="267"/>
      <c r="J40" s="268"/>
      <c r="K40" s="269">
        <f>VLOOKUP(A40,EQUIPOS!A10:D167,4,FALSE)</f>
        <v>5340.8931102180441</v>
      </c>
      <c r="L40" s="270"/>
      <c r="M40" s="271">
        <v>6.25</v>
      </c>
      <c r="N40" s="272">
        <f t="shared" si="0"/>
        <v>854.54289763488703</v>
      </c>
    </row>
    <row r="41" spans="1:14">
      <c r="A41" t="s">
        <v>363</v>
      </c>
      <c r="B41" s="872" t="str">
        <f>VLOOKUP(A41,EQUIPOS!A11:D155,3,FALSE)</f>
        <v>Vibrador de concreto, Motor de 3 hp a 18.000 rpm Mangueras de 4 mt</v>
      </c>
      <c r="C41" s="873"/>
      <c r="D41" s="873"/>
      <c r="E41" s="873"/>
      <c r="F41" s="873"/>
      <c r="G41" s="873"/>
      <c r="H41" s="874"/>
      <c r="I41" s="267"/>
      <c r="J41" s="268"/>
      <c r="K41" s="269">
        <f>VLOOKUP(A41,EQUIPOS!A11:D168,4,FALSE)</f>
        <v>7406.6322767813435</v>
      </c>
      <c r="L41" s="270"/>
      <c r="M41" s="271">
        <v>6.25</v>
      </c>
      <c r="N41" s="272">
        <f t="shared" si="0"/>
        <v>1185.0611642850149</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N83*M46</f>
        <v>971.20648722881606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10817.96840554458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3285.3409936803882</v>
      </c>
      <c r="N53" s="272">
        <f>K53*M53</f>
        <v>20153.133410307935</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8874.2005075673496</v>
      </c>
      <c r="N54" s="272">
        <f>K54*M54</f>
        <v>9939.1045684754317</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3630.1432454827891</v>
      </c>
      <c r="N55" s="272">
        <f>K55*M55</f>
        <v>1344.497498326959</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736.61662140158683</v>
      </c>
      <c r="N56" s="272">
        <f>K56*M56</f>
        <v>818.46291266842979</v>
      </c>
    </row>
    <row r="57" spans="1:14">
      <c r="A57" s="144" t="s">
        <v>646</v>
      </c>
      <c r="B57" s="905" t="str">
        <f>VLOOKUP(A57,MATERIALES!A7:D373,3,FALSE)</f>
        <v>Sello de silicona o sellador autonivelante</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11" t="s">
        <v>144</v>
      </c>
      <c r="K57" s="44">
        <v>1.1111111111111112</v>
      </c>
      <c r="L57" s="910">
        <f>VLOOKUP(A57,MATERIALES!A4:D373,4,FALSE)</f>
        <v>3961.4539563227445</v>
      </c>
      <c r="M57" s="911"/>
      <c r="N57" s="272">
        <f>K57*L57</f>
        <v>4401.6155070252717</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4752.5442098226767</v>
      </c>
      <c r="N58" s="272">
        <f>K58*M58</f>
        <v>5322.8495150013987</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365665.1646894507</v>
      </c>
      <c r="N59" s="272">
        <f>K59*M59</f>
        <v>369321.81633634522</v>
      </c>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411301.47974815062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0">
        <f>VLOOKUP(A66,TRANSPORTE!A5:D117,4,FALSE)</f>
        <v>741.23817975225336</v>
      </c>
      <c r="M66" s="911"/>
      <c r="N66" s="287">
        <f>K66*L66</f>
        <v>748.65056154977594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748.65056154977594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45"/>
    </row>
    <row r="83" spans="1:14" ht="15.75" thickBot="1">
      <c r="B83" s="912" t="s">
        <v>953</v>
      </c>
      <c r="C83" s="866"/>
      <c r="D83" s="866"/>
      <c r="E83" s="866"/>
      <c r="F83" s="866"/>
      <c r="G83" s="866"/>
      <c r="H83" s="866"/>
      <c r="I83" s="866"/>
      <c r="J83" s="866"/>
      <c r="K83" s="866"/>
      <c r="L83" s="866"/>
      <c r="M83" s="867"/>
      <c r="N83" s="301">
        <f>SUM(N77:N82)</f>
        <v>9712.0648722881597</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432580.16358753311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86516.032717506634</v>
      </c>
      <c r="M90" s="859"/>
      <c r="N90" s="51"/>
    </row>
    <row r="91" spans="1:14">
      <c r="B91" s="89" t="s">
        <v>973</v>
      </c>
      <c r="C91" s="90"/>
      <c r="D91" s="90"/>
      <c r="E91" s="90"/>
      <c r="F91" s="90"/>
      <c r="G91" s="90"/>
      <c r="H91" s="90"/>
      <c r="I91" s="87"/>
      <c r="J91" s="88"/>
      <c r="K91" s="304">
        <v>0.05</v>
      </c>
      <c r="L91" s="858">
        <f>N85*K91</f>
        <v>21629.008179376659</v>
      </c>
      <c r="M91" s="859"/>
      <c r="N91" s="51"/>
    </row>
    <row r="92" spans="1:14" ht="15.75" thickBot="1">
      <c r="B92" s="91" t="s">
        <v>974</v>
      </c>
      <c r="C92" s="92"/>
      <c r="D92" s="92"/>
      <c r="E92" s="92"/>
      <c r="F92" s="92"/>
      <c r="G92" s="92"/>
      <c r="H92" s="92"/>
      <c r="I92" s="93"/>
      <c r="J92" s="94"/>
      <c r="K92" s="305">
        <v>0.05</v>
      </c>
      <c r="L92" s="860">
        <f>N85*K92</f>
        <v>21629.008179376659</v>
      </c>
      <c r="M92" s="861"/>
      <c r="N92" s="51"/>
    </row>
    <row r="93" spans="1:14" ht="15.75" thickBot="1">
      <c r="B93" s="823" t="s">
        <v>953</v>
      </c>
      <c r="C93" s="824"/>
      <c r="D93" s="824"/>
      <c r="E93" s="824"/>
      <c r="F93" s="824"/>
      <c r="G93" s="824"/>
      <c r="H93" s="824"/>
      <c r="I93" s="824"/>
      <c r="J93" s="824"/>
      <c r="K93" s="824"/>
      <c r="L93" s="824"/>
      <c r="M93" s="825"/>
      <c r="N93" s="52">
        <f>L90+L91+L92</f>
        <v>129774.04907625995</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562354.21266379301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9"/>
      <c r="K125" s="889"/>
      <c r="L125" s="889"/>
      <c r="M125" s="889"/>
      <c r="N125" s="890"/>
    </row>
    <row r="126" spans="2:14" ht="15.75" customHeight="1" thickBot="1">
      <c r="B126" s="261" t="s">
        <v>2221</v>
      </c>
      <c r="C126" s="393"/>
      <c r="D126" s="393"/>
      <c r="E126" s="57"/>
      <c r="F126" s="57"/>
      <c r="G126" s="57"/>
      <c r="H126" s="57"/>
      <c r="I126" s="57"/>
      <c r="J126" s="891"/>
      <c r="K126" s="891"/>
      <c r="L126" s="891"/>
      <c r="M126" s="891"/>
      <c r="N126" s="892"/>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9.25" customHeight="1" thickBot="1">
      <c r="A31" s="157" t="s">
        <v>1845</v>
      </c>
      <c r="B31" s="80" t="s">
        <v>1093</v>
      </c>
      <c r="C31" s="965" t="s">
        <v>1625</v>
      </c>
      <c r="D31" s="966"/>
      <c r="E31" s="966"/>
      <c r="F31" s="966"/>
      <c r="G31" s="966"/>
      <c r="H31" s="966"/>
      <c r="I31" s="966"/>
      <c r="J31" s="966"/>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471.05327666770177</v>
      </c>
      <c r="N49" s="272">
        <f>K49*M49</f>
        <v>471.05327666770177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471.05327666770177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471.05327666770177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94.210655333540359</v>
      </c>
      <c r="M83" s="859"/>
      <c r="N83" s="51"/>
    </row>
    <row r="84" spans="1:14">
      <c r="B84" s="89" t="s">
        <v>973</v>
      </c>
      <c r="C84" s="90"/>
      <c r="D84" s="90"/>
      <c r="E84" s="90"/>
      <c r="F84" s="90"/>
      <c r="G84" s="90"/>
      <c r="H84" s="90"/>
      <c r="I84" s="87"/>
      <c r="J84" s="88"/>
      <c r="K84" s="304">
        <v>0.05</v>
      </c>
      <c r="L84" s="858">
        <f>N78*K84</f>
        <v>23.55266383338509</v>
      </c>
      <c r="M84" s="859"/>
      <c r="N84" s="51"/>
    </row>
    <row r="85" spans="1:14" ht="15.75" thickBot="1">
      <c r="B85" s="91" t="s">
        <v>974</v>
      </c>
      <c r="C85" s="92"/>
      <c r="D85" s="92"/>
      <c r="E85" s="92"/>
      <c r="F85" s="92"/>
      <c r="G85" s="92"/>
      <c r="H85" s="92"/>
      <c r="I85" s="93"/>
      <c r="J85" s="94"/>
      <c r="K85" s="305">
        <v>0.05</v>
      </c>
      <c r="L85" s="860">
        <f>N78*K85</f>
        <v>23.55266383338509</v>
      </c>
      <c r="M85" s="861"/>
      <c r="N85" s="51"/>
    </row>
    <row r="86" spans="1:14" ht="15.75" thickBot="1">
      <c r="B86" s="823" t="s">
        <v>953</v>
      </c>
      <c r="C86" s="824"/>
      <c r="D86" s="824"/>
      <c r="E86" s="824"/>
      <c r="F86" s="824"/>
      <c r="G86" s="824"/>
      <c r="H86" s="824"/>
      <c r="I86" s="824"/>
      <c r="J86" s="824"/>
      <c r="K86" s="824"/>
      <c r="L86" s="824"/>
      <c r="M86" s="825"/>
      <c r="N86" s="52">
        <f>L83+L84+L85</f>
        <v>141.31598300031052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612.36925966801232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9.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1626</v>
      </c>
      <c r="C31" s="965" t="s">
        <v>2040</v>
      </c>
      <c r="D31" s="966"/>
      <c r="E31" s="966"/>
      <c r="F31" s="966"/>
      <c r="G31" s="966"/>
      <c r="H31" s="966"/>
      <c r="I31" s="966"/>
      <c r="J31" s="966"/>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541.47389088461648</v>
      </c>
      <c r="N49" s="272">
        <f>K49*M49</f>
        <v>541.47389088461648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541.47389088461648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541.47389088461648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108.2947781769233</v>
      </c>
      <c r="M83" s="859"/>
      <c r="N83" s="51"/>
    </row>
    <row r="84" spans="1:14">
      <c r="B84" s="89" t="s">
        <v>973</v>
      </c>
      <c r="C84" s="90"/>
      <c r="D84" s="90"/>
      <c r="E84" s="90"/>
      <c r="F84" s="90"/>
      <c r="G84" s="90"/>
      <c r="H84" s="90"/>
      <c r="I84" s="87"/>
      <c r="J84" s="88"/>
      <c r="K84" s="304">
        <v>0.05</v>
      </c>
      <c r="L84" s="858">
        <f>N78*K84</f>
        <v>27.073694544230825</v>
      </c>
      <c r="M84" s="859"/>
      <c r="N84" s="51"/>
    </row>
    <row r="85" spans="1:14" ht="15.75" thickBot="1">
      <c r="B85" s="91" t="s">
        <v>974</v>
      </c>
      <c r="C85" s="92"/>
      <c r="D85" s="92"/>
      <c r="E85" s="92"/>
      <c r="F85" s="92"/>
      <c r="G85" s="92"/>
      <c r="H85" s="92"/>
      <c r="I85" s="93"/>
      <c r="J85" s="94"/>
      <c r="K85" s="305">
        <v>0.05</v>
      </c>
      <c r="L85" s="860">
        <f>N78*K85</f>
        <v>27.073694544230825</v>
      </c>
      <c r="M85" s="861"/>
      <c r="N85" s="51"/>
    </row>
    <row r="86" spans="1:14" ht="15.75" thickBot="1">
      <c r="B86" s="823" t="s">
        <v>953</v>
      </c>
      <c r="C86" s="824"/>
      <c r="D86" s="824"/>
      <c r="E86" s="824"/>
      <c r="F86" s="824"/>
      <c r="G86" s="824"/>
      <c r="H86" s="824"/>
      <c r="I86" s="824"/>
      <c r="J86" s="824"/>
      <c r="K86" s="824"/>
      <c r="L86" s="824"/>
      <c r="M86" s="825"/>
      <c r="N86" s="52">
        <f>L83+L84+L85</f>
        <v>162.44216726538494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703.91605815000139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41.25" customHeight="1" thickBot="1">
      <c r="A31" t="s">
        <v>1845</v>
      </c>
      <c r="B31" s="80" t="s">
        <v>1627</v>
      </c>
      <c r="C31" s="965" t="s">
        <v>2041</v>
      </c>
      <c r="D31" s="966"/>
      <c r="E31" s="966"/>
      <c r="F31" s="966"/>
      <c r="G31" s="966"/>
      <c r="H31" s="966"/>
      <c r="I31" s="966"/>
      <c r="J31" s="966"/>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560.57934982443999</v>
      </c>
      <c r="N49" s="272">
        <f>K49*M49</f>
        <v>560.57934982443999</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560.57934982443999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560.57934982443999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112.11586996488801</v>
      </c>
      <c r="M83" s="859"/>
      <c r="N83" s="51"/>
    </row>
    <row r="84" spans="1:14">
      <c r="B84" s="89" t="s">
        <v>973</v>
      </c>
      <c r="C84" s="90"/>
      <c r="D84" s="90"/>
      <c r="E84" s="90"/>
      <c r="F84" s="90"/>
      <c r="G84" s="90"/>
      <c r="H84" s="90"/>
      <c r="I84" s="87"/>
      <c r="J84" s="88"/>
      <c r="K84" s="304">
        <v>0.05</v>
      </c>
      <c r="L84" s="858">
        <f>N78*K84</f>
        <v>28.028967491222001</v>
      </c>
      <c r="M84" s="859"/>
      <c r="N84" s="51"/>
    </row>
    <row r="85" spans="1:14" ht="15.75" thickBot="1">
      <c r="B85" s="91" t="s">
        <v>974</v>
      </c>
      <c r="C85" s="92"/>
      <c r="D85" s="92"/>
      <c r="E85" s="92"/>
      <c r="F85" s="92"/>
      <c r="G85" s="92"/>
      <c r="H85" s="92"/>
      <c r="I85" s="93"/>
      <c r="J85" s="94"/>
      <c r="K85" s="305">
        <v>0.05</v>
      </c>
      <c r="L85" s="860">
        <f>N78*K85</f>
        <v>28.028967491222001</v>
      </c>
      <c r="M85" s="861"/>
      <c r="N85" s="51"/>
    </row>
    <row r="86" spans="1:14" ht="15.75" thickBot="1">
      <c r="B86" s="823" t="s">
        <v>953</v>
      </c>
      <c r="C86" s="824"/>
      <c r="D86" s="824"/>
      <c r="E86" s="824"/>
      <c r="F86" s="824"/>
      <c r="G86" s="824"/>
      <c r="H86" s="824"/>
      <c r="I86" s="824"/>
      <c r="J86" s="824"/>
      <c r="K86" s="824"/>
      <c r="L86" s="824"/>
      <c r="M86" s="825"/>
      <c r="N86" s="52">
        <f>L83+L84+L85</f>
        <v>168.173804947332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728.75315477177196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2685.3392256083457</v>
      </c>
      <c r="L36" s="270"/>
      <c r="M36" s="271">
        <v>30</v>
      </c>
      <c r="N36" s="272">
        <f>K36/M36</f>
        <v>89.511307520278194</v>
      </c>
    </row>
    <row r="37" spans="1:14">
      <c r="A37" t="s">
        <v>363</v>
      </c>
      <c r="B37" s="872" t="str">
        <f>VLOOKUP(A37,EQUIPOS!A7:D154,3,FALSE)</f>
        <v>Vibrador de concreto, Motor de 3 hp a 18.000 rpm Mangueras de 4 mt</v>
      </c>
      <c r="C37" s="873"/>
      <c r="D37" s="873"/>
      <c r="E37" s="873"/>
      <c r="F37" s="873"/>
      <c r="G37" s="873"/>
      <c r="H37" s="874"/>
      <c r="I37" s="267"/>
      <c r="J37" s="268"/>
      <c r="K37" s="269">
        <f>VLOOKUP(A37,EQUIPOS!A7:D164,4,FALSE)</f>
        <v>7406.6322767813435</v>
      </c>
      <c r="L37" s="270"/>
      <c r="M37" s="271">
        <v>30</v>
      </c>
      <c r="N37" s="272">
        <f>K37/M37</f>
        <v>246.88774255937813</v>
      </c>
    </row>
    <row r="38" spans="1:14">
      <c r="A38" t="s">
        <v>228</v>
      </c>
      <c r="B38" s="872" t="str">
        <f>VLOOKUP(A38,EQUIPOS!A8:D154,3,FALSE)</f>
        <v xml:space="preserve">Formaleta metálica (concreto hidráulico)
</v>
      </c>
      <c r="C38" s="873"/>
      <c r="D38" s="873"/>
      <c r="E38" s="873"/>
      <c r="F38" s="873"/>
      <c r="G38" s="873"/>
      <c r="H38" s="874"/>
      <c r="I38" s="875"/>
      <c r="J38" s="876"/>
      <c r="K38" s="269">
        <f>VLOOKUP(A38,EQUIPOS!A8:D165,4,FALSE)</f>
        <v>2752.7260297179719</v>
      </c>
      <c r="L38" s="877">
        <v>0.33329999999999999</v>
      </c>
      <c r="M38" s="878"/>
      <c r="N38" s="272">
        <f>K38/L38</f>
        <v>8259.0039895528716</v>
      </c>
    </row>
    <row r="39" spans="1:14">
      <c r="B39" s="872"/>
      <c r="C39" s="873"/>
      <c r="D39" s="873"/>
      <c r="E39" s="873"/>
      <c r="F39" s="873"/>
      <c r="G39" s="873"/>
      <c r="H39" s="874"/>
      <c r="I39" s="36"/>
      <c r="J39" s="37"/>
      <c r="K39" s="269"/>
      <c r="L39" s="276"/>
      <c r="M39" s="277"/>
      <c r="N39" s="272"/>
    </row>
    <row r="40" spans="1:14">
      <c r="B40" s="320"/>
      <c r="C40" s="321"/>
      <c r="D40" s="321"/>
      <c r="E40" s="323"/>
      <c r="F40" s="323"/>
      <c r="G40" s="323"/>
      <c r="H40" s="125"/>
      <c r="I40" s="36"/>
      <c r="J40" s="37"/>
      <c r="K40" s="274"/>
      <c r="L40" s="276"/>
      <c r="M40" s="277"/>
      <c r="N40" s="278"/>
    </row>
    <row r="41" spans="1:14">
      <c r="B41" s="880" t="s">
        <v>952</v>
      </c>
      <c r="C41" s="881"/>
      <c r="D41" s="881"/>
      <c r="E41" s="38"/>
      <c r="F41" s="39"/>
      <c r="G41" s="39"/>
      <c r="H41" s="40"/>
      <c r="I41" s="36"/>
      <c r="J41" s="37"/>
      <c r="K41" s="279"/>
      <c r="L41" s="276"/>
      <c r="M41" s="401">
        <v>0.1</v>
      </c>
      <c r="N41" s="344">
        <f>N72*M41</f>
        <v>224.88926817266997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8820.292307805199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365665.1646894507</v>
      </c>
      <c r="N48" s="272">
        <f>K48*M48</f>
        <v>369321.81633634522</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5"/>
      <c r="C51" s="906"/>
      <c r="D51" s="906"/>
      <c r="E51" s="906"/>
      <c r="F51" s="906"/>
      <c r="G51" s="906"/>
      <c r="H51" s="906"/>
      <c r="I51" s="876"/>
      <c r="J51" s="42"/>
      <c r="K51" s="44"/>
      <c r="L51" s="907"/>
      <c r="M51" s="908"/>
      <c r="N51" s="45"/>
    </row>
    <row r="52" spans="1:14" ht="15.75" thickBot="1">
      <c r="B52" s="823" t="s">
        <v>953</v>
      </c>
      <c r="C52" s="824"/>
      <c r="D52" s="824"/>
      <c r="E52" s="824"/>
      <c r="F52" s="824"/>
      <c r="G52" s="824"/>
      <c r="H52" s="824"/>
      <c r="I52" s="824"/>
      <c r="J52" s="824"/>
      <c r="K52" s="824"/>
      <c r="L52" s="824"/>
      <c r="M52" s="825"/>
      <c r="N52" s="394">
        <f>SUM(N48:N51)</f>
        <v>369321.81633634522</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9" t="s">
        <v>961</v>
      </c>
      <c r="M56" s="888"/>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0">
        <f>VLOOKUP(A57,TRANSPORTE!A5:D117,4,FALSE)</f>
        <v>741.23817975225336</v>
      </c>
      <c r="M57" s="911"/>
      <c r="N57" s="287">
        <f>K57*L57</f>
        <v>748.65056154977594</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1"/>
      <c r="M61" s="902"/>
      <c r="N61" s="127"/>
    </row>
    <row r="62" spans="1:14" ht="15.75" thickBot="1">
      <c r="B62" s="912" t="s">
        <v>953</v>
      </c>
      <c r="C62" s="866"/>
      <c r="D62" s="866"/>
      <c r="E62" s="866"/>
      <c r="F62" s="866"/>
      <c r="G62" s="866"/>
      <c r="H62" s="866"/>
      <c r="I62" s="866"/>
      <c r="J62" s="866"/>
      <c r="K62" s="866"/>
      <c r="L62" s="866"/>
      <c r="M62" s="867"/>
      <c r="N62" s="104">
        <f>SUM(N57:N61)</f>
        <v>748.65056154977594</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2" t="s">
        <v>963</v>
      </c>
      <c r="C66" s="863"/>
      <c r="D66" s="863"/>
      <c r="E66" s="863"/>
      <c r="F66" s="863"/>
      <c r="G66" s="863"/>
      <c r="H66" s="863"/>
      <c r="I66" s="73" t="s">
        <v>964</v>
      </c>
      <c r="J66" s="75" t="s">
        <v>1410</v>
      </c>
      <c r="K66" s="74" t="s">
        <v>966</v>
      </c>
      <c r="L66" s="864" t="s">
        <v>950</v>
      </c>
      <c r="M66" s="865"/>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9"/>
      <c r="C71" s="900"/>
      <c r="D71" s="900"/>
      <c r="E71" s="900"/>
      <c r="F71" s="900"/>
      <c r="G71" s="900"/>
      <c r="H71" s="900"/>
      <c r="I71" s="126"/>
      <c r="J71" s="126"/>
      <c r="K71" s="126"/>
      <c r="L71" s="913"/>
      <c r="M71" s="913"/>
      <c r="N71" s="45"/>
    </row>
    <row r="72" spans="1:15" ht="15.75" thickBot="1">
      <c r="B72" s="912" t="s">
        <v>953</v>
      </c>
      <c r="C72" s="866"/>
      <c r="D72" s="866"/>
      <c r="E72" s="866"/>
      <c r="F72" s="866"/>
      <c r="G72" s="866"/>
      <c r="H72" s="866"/>
      <c r="I72" s="866"/>
      <c r="J72" s="866"/>
      <c r="K72" s="866"/>
      <c r="L72" s="866"/>
      <c r="M72" s="867"/>
      <c r="N72" s="301">
        <f>SUM(N67:N71)</f>
        <v>2248.8926817266997</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N43+N52+N62+N72</f>
        <v>381139.65188742691</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8" t="s">
        <v>969</v>
      </c>
      <c r="C78" s="869"/>
      <c r="D78" s="869"/>
      <c r="E78" s="869"/>
      <c r="F78" s="869"/>
      <c r="G78" s="869"/>
      <c r="H78" s="869"/>
      <c r="I78" s="314"/>
      <c r="J78" s="334"/>
      <c r="K78" s="302" t="s">
        <v>970</v>
      </c>
      <c r="L78" s="870" t="s">
        <v>971</v>
      </c>
      <c r="M78" s="871"/>
      <c r="N78" s="303"/>
    </row>
    <row r="79" spans="1:15">
      <c r="B79" s="856" t="s">
        <v>972</v>
      </c>
      <c r="C79" s="857"/>
      <c r="D79" s="857"/>
      <c r="E79" s="857"/>
      <c r="F79" s="857"/>
      <c r="G79" s="857"/>
      <c r="H79" s="857"/>
      <c r="I79" s="87"/>
      <c r="J79" s="88"/>
      <c r="K79" s="304">
        <v>0.2</v>
      </c>
      <c r="L79" s="858">
        <f>N74*K79</f>
        <v>76227.930377485391</v>
      </c>
      <c r="M79" s="859"/>
      <c r="N79" s="51"/>
    </row>
    <row r="80" spans="1:15">
      <c r="B80" s="89" t="s">
        <v>973</v>
      </c>
      <c r="C80" s="90"/>
      <c r="D80" s="90"/>
      <c r="E80" s="90"/>
      <c r="F80" s="90"/>
      <c r="G80" s="90"/>
      <c r="H80" s="90"/>
      <c r="I80" s="87"/>
      <c r="J80" s="88"/>
      <c r="K80" s="304">
        <v>0.05</v>
      </c>
      <c r="L80" s="858">
        <f>N74*K80</f>
        <v>19056.982594371348</v>
      </c>
      <c r="M80" s="859"/>
      <c r="N80" s="51"/>
    </row>
    <row r="81" spans="1:14" ht="15.75" thickBot="1">
      <c r="B81" s="91" t="s">
        <v>974</v>
      </c>
      <c r="C81" s="92"/>
      <c r="D81" s="92"/>
      <c r="E81" s="92"/>
      <c r="F81" s="92"/>
      <c r="G81" s="92"/>
      <c r="H81" s="92"/>
      <c r="I81" s="93"/>
      <c r="J81" s="94"/>
      <c r="K81" s="305">
        <v>0.05</v>
      </c>
      <c r="L81" s="860">
        <f>N74*K81</f>
        <v>19056.982594371348</v>
      </c>
      <c r="M81" s="861"/>
      <c r="N81" s="51"/>
    </row>
    <row r="82" spans="1:14" ht="15.75" thickBot="1">
      <c r="B82" s="823" t="s">
        <v>953</v>
      </c>
      <c r="C82" s="824"/>
      <c r="D82" s="824"/>
      <c r="E82" s="824"/>
      <c r="F82" s="824"/>
      <c r="G82" s="824"/>
      <c r="H82" s="824"/>
      <c r="I82" s="824"/>
      <c r="J82" s="824"/>
      <c r="K82" s="824"/>
      <c r="L82" s="824"/>
      <c r="M82" s="825"/>
      <c r="N82" s="52">
        <f>L79+L80+L81</f>
        <v>114341.89556622809</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495481.54745365499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7830.921651859544</v>
      </c>
      <c r="L36" s="270"/>
      <c r="M36" s="271">
        <v>37.5</v>
      </c>
      <c r="N36" s="272">
        <f>K36/M36</f>
        <v>208.82457738292118</v>
      </c>
    </row>
    <row r="37" spans="1:14">
      <c r="B37" s="872"/>
      <c r="C37" s="873"/>
      <c r="D37" s="873"/>
      <c r="E37" s="879"/>
      <c r="F37" s="873"/>
      <c r="G37" s="873"/>
      <c r="H37" s="874"/>
      <c r="I37" s="36"/>
      <c r="J37" s="37"/>
      <c r="K37" s="274"/>
      <c r="L37" s="276"/>
      <c r="M37" s="277"/>
      <c r="N37" s="278"/>
    </row>
    <row r="38" spans="1:14">
      <c r="B38" s="880" t="s">
        <v>952</v>
      </c>
      <c r="C38" s="881"/>
      <c r="D38" s="881"/>
      <c r="E38" s="38"/>
      <c r="F38" s="39"/>
      <c r="G38" s="39"/>
      <c r="H38" s="40"/>
      <c r="I38" s="36"/>
      <c r="J38" s="37"/>
      <c r="K38" s="279"/>
      <c r="L38" s="276"/>
      <c r="M38" s="469">
        <v>0.1</v>
      </c>
      <c r="N38" s="344">
        <f>N72*M38</f>
        <v>1079.468487228816</v>
      </c>
    </row>
    <row r="39" spans="1:14" ht="15.75" thickBot="1">
      <c r="B39" s="872"/>
      <c r="C39" s="873"/>
      <c r="D39" s="873"/>
      <c r="E39" s="873"/>
      <c r="F39" s="873"/>
      <c r="G39" s="873"/>
      <c r="H39" s="874"/>
      <c r="I39" s="882"/>
      <c r="J39" s="883"/>
      <c r="K39" s="41"/>
      <c r="L39" s="884"/>
      <c r="M39" s="885"/>
      <c r="N39" s="105"/>
    </row>
    <row r="40" spans="1:14" ht="15.75" thickBot="1">
      <c r="B40" s="823" t="s">
        <v>953</v>
      </c>
      <c r="C40" s="824"/>
      <c r="D40" s="824"/>
      <c r="E40" s="824"/>
      <c r="F40" s="824"/>
      <c r="G40" s="824"/>
      <c r="H40" s="824"/>
      <c r="I40" s="824"/>
      <c r="J40" s="824"/>
      <c r="K40" s="824"/>
      <c r="L40" s="824"/>
      <c r="M40" s="825"/>
      <c r="N40" s="394">
        <f>SUM(N36:N39)</f>
        <v>1288.2930646117372</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8" t="s">
        <v>944</v>
      </c>
      <c r="C44" s="869"/>
      <c r="D44" s="869"/>
      <c r="E44" s="869"/>
      <c r="F44" s="869"/>
      <c r="G44" s="869"/>
      <c r="H44" s="869"/>
      <c r="I44" s="903"/>
      <c r="J44" s="315" t="s">
        <v>945</v>
      </c>
      <c r="K44" s="85" t="s">
        <v>946</v>
      </c>
      <c r="L44" s="904" t="s">
        <v>955</v>
      </c>
      <c r="M44" s="903"/>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35145.993437157653</v>
      </c>
      <c r="N45" s="272">
        <f>K45*M45</f>
        <v>36200.373240272384</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47827.190667220537</v>
      </c>
      <c r="N46" s="272">
        <f>K46*M46</f>
        <v>478.27190667220538</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42605.514553413908</v>
      </c>
      <c r="N47" s="272">
        <f>K47*M47</f>
        <v>2130.2757276706957</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450755.5386433237</v>
      </c>
      <c r="N48" s="272">
        <f>K48*M48</f>
        <v>4507.5553864332369</v>
      </c>
    </row>
    <row r="49" spans="1:14" ht="15.75" thickBot="1">
      <c r="B49" s="309"/>
      <c r="C49" s="310"/>
      <c r="D49" s="310"/>
      <c r="E49" s="310"/>
      <c r="F49" s="310"/>
      <c r="G49" s="310"/>
      <c r="H49" s="310"/>
      <c r="I49" s="310"/>
      <c r="J49" s="126"/>
      <c r="K49" s="126"/>
      <c r="L49" s="325"/>
      <c r="M49" s="324"/>
      <c r="N49" s="127"/>
    </row>
    <row r="50" spans="1:14" ht="15.75" thickBot="1">
      <c r="B50" s="823" t="s">
        <v>953</v>
      </c>
      <c r="C50" s="824"/>
      <c r="D50" s="824"/>
      <c r="E50" s="824"/>
      <c r="F50" s="824"/>
      <c r="G50" s="824"/>
      <c r="H50" s="824"/>
      <c r="I50" s="824"/>
      <c r="J50" s="824"/>
      <c r="K50" s="824"/>
      <c r="L50" s="824"/>
      <c r="M50" s="825"/>
      <c r="N50" s="394">
        <f>SUM(N45:N49)</f>
        <v>43316.476261048527</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9" t="s">
        <v>961</v>
      </c>
      <c r="M54" s="888"/>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0">
        <f>VLOOKUP(A55,TRANSPORTE!A5:D117,4,FALSE)</f>
        <v>1022.8406839383863</v>
      </c>
      <c r="M55" s="911"/>
      <c r="N55" s="287">
        <f>K55*L55</f>
        <v>941.01342922331548</v>
      </c>
    </row>
    <row r="56" spans="1:14">
      <c r="A56" t="s">
        <v>1227</v>
      </c>
      <c r="B56" s="46" t="str">
        <f>VLOOKUP(A56,TRANSPORTE!A6:D117,3,FALSE)</f>
        <v>Transporte de Arena</v>
      </c>
      <c r="C56" s="47"/>
      <c r="D56" s="47"/>
      <c r="E56" s="47"/>
      <c r="F56" s="47"/>
      <c r="G56" s="47"/>
      <c r="H56" s="311" t="s">
        <v>1468</v>
      </c>
      <c r="I56" s="279">
        <v>0.01</v>
      </c>
      <c r="J56" s="286">
        <v>1</v>
      </c>
      <c r="K56" s="279">
        <f>I56*J56</f>
        <v>0.01</v>
      </c>
      <c r="L56" s="910">
        <f>VLOOKUP(A56,TRANSPORTE!A6:D117,4,FALSE)</f>
        <v>741.23817975225336</v>
      </c>
      <c r="M56" s="911"/>
      <c r="N56" s="287">
        <f>K56*L56</f>
        <v>7.4123817975225341</v>
      </c>
    </row>
    <row r="57" spans="1:14">
      <c r="A57" t="s">
        <v>1227</v>
      </c>
      <c r="B57" s="46" t="str">
        <f>VLOOKUP(A57,TRANSPORTE!A6:D117,3,FALSE)</f>
        <v>Transporte de Arena</v>
      </c>
      <c r="C57" s="47"/>
      <c r="D57" s="47"/>
      <c r="E57" s="47"/>
      <c r="F57" s="47"/>
      <c r="G57" s="47"/>
      <c r="H57" s="311" t="s">
        <v>1468</v>
      </c>
      <c r="I57" s="279">
        <v>0.05</v>
      </c>
      <c r="J57" s="286">
        <v>1</v>
      </c>
      <c r="K57" s="279">
        <f>I57*J57</f>
        <v>0.05</v>
      </c>
      <c r="L57" s="910">
        <f>VLOOKUP(A57,TRANSPORTE!A6:D118,4,FALSE)</f>
        <v>741.23817975225336</v>
      </c>
      <c r="M57" s="911"/>
      <c r="N57" s="287">
        <f>K57*L57</f>
        <v>37.061908987612668</v>
      </c>
    </row>
    <row r="58" spans="1:14">
      <c r="B58" s="46"/>
      <c r="C58" s="47"/>
      <c r="D58" s="47"/>
      <c r="E58" s="47"/>
      <c r="F58" s="47"/>
      <c r="G58" s="47"/>
      <c r="H58" s="311"/>
      <c r="I58" s="279"/>
      <c r="J58" s="286"/>
      <c r="K58" s="279"/>
      <c r="L58" s="910"/>
      <c r="M58" s="911"/>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1"/>
      <c r="M60" s="902"/>
      <c r="N60" s="127"/>
    </row>
    <row r="61" spans="1:14" ht="15.75" thickBot="1">
      <c r="B61" s="912" t="s">
        <v>953</v>
      </c>
      <c r="C61" s="866"/>
      <c r="D61" s="866"/>
      <c r="E61" s="866"/>
      <c r="F61" s="866"/>
      <c r="G61" s="866"/>
      <c r="H61" s="866"/>
      <c r="I61" s="866"/>
      <c r="J61" s="866"/>
      <c r="K61" s="866"/>
      <c r="L61" s="866"/>
      <c r="M61" s="867"/>
      <c r="N61" s="104">
        <f>N55+N56+N57+N58+N59</f>
        <v>985.48772000845076</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2" t="s">
        <v>963</v>
      </c>
      <c r="C65" s="863"/>
      <c r="D65" s="863"/>
      <c r="E65" s="863"/>
      <c r="F65" s="863"/>
      <c r="G65" s="863"/>
      <c r="H65" s="863"/>
      <c r="I65" s="73" t="s">
        <v>964</v>
      </c>
      <c r="J65" s="75" t="s">
        <v>1410</v>
      </c>
      <c r="K65" s="74" t="s">
        <v>966</v>
      </c>
      <c r="L65" s="864" t="s">
        <v>950</v>
      </c>
      <c r="M65" s="865"/>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9"/>
      <c r="C71" s="900"/>
      <c r="D71" s="900"/>
      <c r="E71" s="900"/>
      <c r="F71" s="900"/>
      <c r="G71" s="900"/>
      <c r="H71" s="900"/>
      <c r="I71" s="126"/>
      <c r="J71" s="126"/>
      <c r="K71" s="126"/>
      <c r="L71" s="913"/>
      <c r="M71" s="913"/>
      <c r="N71" s="45"/>
    </row>
    <row r="72" spans="1:15" ht="15.75" thickBot="1">
      <c r="B72" s="912" t="s">
        <v>953</v>
      </c>
      <c r="C72" s="866"/>
      <c r="D72" s="866"/>
      <c r="E72" s="866"/>
      <c r="F72" s="866"/>
      <c r="G72" s="866"/>
      <c r="H72" s="866"/>
      <c r="I72" s="866"/>
      <c r="J72" s="866"/>
      <c r="K72" s="866"/>
      <c r="L72" s="866"/>
      <c r="M72" s="867"/>
      <c r="N72" s="301">
        <f>SUM(N66:N71)</f>
        <v>10794.684872288159</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N40+N50+N61+N72</f>
        <v>56384.941917956879</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8" t="s">
        <v>969</v>
      </c>
      <c r="C78" s="869"/>
      <c r="D78" s="869"/>
      <c r="E78" s="869"/>
      <c r="F78" s="869"/>
      <c r="G78" s="869"/>
      <c r="H78" s="869"/>
      <c r="I78" s="314"/>
      <c r="J78" s="334"/>
      <c r="K78" s="302" t="s">
        <v>970</v>
      </c>
      <c r="L78" s="870" t="s">
        <v>971</v>
      </c>
      <c r="M78" s="871"/>
      <c r="N78" s="303"/>
    </row>
    <row r="79" spans="1:15">
      <c r="B79" s="856" t="s">
        <v>972</v>
      </c>
      <c r="C79" s="857"/>
      <c r="D79" s="857"/>
      <c r="E79" s="857"/>
      <c r="F79" s="857"/>
      <c r="G79" s="857"/>
      <c r="H79" s="857"/>
      <c r="I79" s="87"/>
      <c r="J79" s="88"/>
      <c r="K79" s="304">
        <v>0.2</v>
      </c>
      <c r="L79" s="858">
        <f>N74*K79</f>
        <v>11276.988383591377</v>
      </c>
      <c r="M79" s="859"/>
      <c r="N79" s="51"/>
    </row>
    <row r="80" spans="1:15">
      <c r="B80" s="89" t="s">
        <v>973</v>
      </c>
      <c r="C80" s="90"/>
      <c r="D80" s="90"/>
      <c r="E80" s="90"/>
      <c r="F80" s="90"/>
      <c r="G80" s="90"/>
      <c r="H80" s="90"/>
      <c r="I80" s="87"/>
      <c r="J80" s="88"/>
      <c r="K80" s="304">
        <v>0.05</v>
      </c>
      <c r="L80" s="858">
        <f>N74*K80</f>
        <v>2819.2470958978442</v>
      </c>
      <c r="M80" s="859"/>
      <c r="N80" s="51"/>
    </row>
    <row r="81" spans="1:14" ht="15.75" thickBot="1">
      <c r="B81" s="91" t="s">
        <v>974</v>
      </c>
      <c r="C81" s="92"/>
      <c r="D81" s="92"/>
      <c r="E81" s="92"/>
      <c r="F81" s="92"/>
      <c r="G81" s="92"/>
      <c r="H81" s="92"/>
      <c r="I81" s="93"/>
      <c r="J81" s="94"/>
      <c r="K81" s="305">
        <v>0.05</v>
      </c>
      <c r="L81" s="860">
        <f>N74*K81</f>
        <v>2819.2470958978442</v>
      </c>
      <c r="M81" s="861"/>
      <c r="N81" s="51"/>
    </row>
    <row r="82" spans="1:14" ht="15.75" thickBot="1">
      <c r="B82" s="823" t="s">
        <v>953</v>
      </c>
      <c r="C82" s="824"/>
      <c r="D82" s="824"/>
      <c r="E82" s="824"/>
      <c r="F82" s="824"/>
      <c r="G82" s="824"/>
      <c r="H82" s="824"/>
      <c r="I82" s="824"/>
      <c r="J82" s="824"/>
      <c r="K82" s="824"/>
      <c r="L82" s="824"/>
      <c r="M82" s="825"/>
      <c r="N82" s="52">
        <f>L79+L80+L81</f>
        <v>16915.482575387065</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73300.424493343948</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87951.419931451514</v>
      </c>
      <c r="L36" s="270"/>
      <c r="M36" s="271">
        <v>35</v>
      </c>
      <c r="N36" s="272">
        <f>K36/M36</f>
        <v>2512.8977123271861</v>
      </c>
    </row>
    <row r="37" spans="1:14">
      <c r="A37" s="113" t="s">
        <v>312</v>
      </c>
      <c r="B37" s="872" t="str">
        <f>VLOOKUP(A37,EQUIPOS!A7:D154,3,FALSE)</f>
        <v>Retroexcavadora sobre oruga, potencia 138 HP, balde de 1,5 m3.</v>
      </c>
      <c r="C37" s="873"/>
      <c r="D37" s="873"/>
      <c r="E37" s="873"/>
      <c r="F37" s="873"/>
      <c r="G37" s="873"/>
      <c r="H37" s="874"/>
      <c r="I37" s="421"/>
      <c r="J37" s="422"/>
      <c r="K37" s="269">
        <f>VLOOKUP(A37,EQUIPOS!A7:D164,4,FALSE)</f>
        <v>206760.57740198608</v>
      </c>
      <c r="L37" s="335"/>
      <c r="M37" s="336">
        <v>35</v>
      </c>
      <c r="N37" s="272">
        <f>K37/M37</f>
        <v>5907.4450686281734</v>
      </c>
    </row>
    <row r="38" spans="1:14">
      <c r="A38" s="113"/>
      <c r="B38" s="320"/>
      <c r="C38" s="321"/>
      <c r="D38" s="321"/>
      <c r="E38" s="323"/>
      <c r="F38" s="321"/>
      <c r="G38" s="321"/>
      <c r="H38" s="322"/>
      <c r="I38" s="328"/>
      <c r="J38" s="330"/>
      <c r="K38" s="269"/>
      <c r="L38" s="423"/>
      <c r="M38" s="424"/>
      <c r="N38" s="272"/>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0.01</v>
      </c>
      <c r="N40" s="344">
        <f>N73*M40</f>
        <v>7.6767229862288557</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8428.0195039415885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3231.2853073192805</v>
      </c>
      <c r="N47" s="272">
        <f>K47*M47</f>
        <v>4200.6708995150648</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3" t="s">
        <v>953</v>
      </c>
      <c r="C51" s="824"/>
      <c r="D51" s="824"/>
      <c r="E51" s="824"/>
      <c r="F51" s="824"/>
      <c r="G51" s="824"/>
      <c r="H51" s="824"/>
      <c r="I51" s="824"/>
      <c r="J51" s="824"/>
      <c r="K51" s="824"/>
      <c r="L51" s="824"/>
      <c r="M51" s="825"/>
      <c r="N51" s="394">
        <f>SUM(N47:N50)</f>
        <v>4200.6708995150648</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9" t="s">
        <v>961</v>
      </c>
      <c r="M55" s="888"/>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0">
        <f>VLOOKUP(A56,TRANSPORTE!A5:D117,4,FALSE)</f>
        <v>741.23817975225336</v>
      </c>
      <c r="M56" s="911"/>
      <c r="N56" s="287">
        <f>K56*L56</f>
        <v>963.60963367792942</v>
      </c>
    </row>
    <row r="57" spans="1:14">
      <c r="B57" s="46"/>
      <c r="C57" s="47"/>
      <c r="D57" s="47"/>
      <c r="E57" s="47"/>
      <c r="F57" s="47"/>
      <c r="G57" s="47"/>
      <c r="H57" s="311"/>
      <c r="I57" s="279"/>
      <c r="J57" s="286"/>
      <c r="K57" s="279"/>
      <c r="L57" s="910"/>
      <c r="M57" s="911"/>
      <c r="N57" s="287"/>
    </row>
    <row r="58" spans="1:14">
      <c r="B58" s="46"/>
      <c r="C58" s="47"/>
      <c r="D58" s="47"/>
      <c r="E58" s="47"/>
      <c r="F58" s="47"/>
      <c r="G58" s="4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1"/>
      <c r="M61" s="902"/>
      <c r="N61" s="127"/>
    </row>
    <row r="62" spans="1:14" ht="15.75" thickBot="1">
      <c r="B62" s="912" t="s">
        <v>953</v>
      </c>
      <c r="C62" s="866"/>
      <c r="D62" s="866"/>
      <c r="E62" s="866"/>
      <c r="F62" s="866"/>
      <c r="G62" s="866"/>
      <c r="H62" s="866"/>
      <c r="I62" s="866"/>
      <c r="J62" s="866"/>
      <c r="K62" s="866"/>
      <c r="L62" s="866"/>
      <c r="M62" s="867"/>
      <c r="N62" s="104">
        <f>N56+N57+N58+N59+N60</f>
        <v>963.60963367792942</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2" t="s">
        <v>963</v>
      </c>
      <c r="C66" s="863"/>
      <c r="D66" s="863"/>
      <c r="E66" s="863"/>
      <c r="F66" s="863"/>
      <c r="G66" s="863"/>
      <c r="H66" s="863"/>
      <c r="I66" s="73" t="s">
        <v>964</v>
      </c>
      <c r="J66" s="75" t="s">
        <v>1410</v>
      </c>
      <c r="K66" s="74" t="s">
        <v>966</v>
      </c>
      <c r="L66" s="864" t="s">
        <v>950</v>
      </c>
      <c r="M66" s="865"/>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9"/>
      <c r="C72" s="900"/>
      <c r="D72" s="900"/>
      <c r="E72" s="900"/>
      <c r="F72" s="900"/>
      <c r="G72" s="900"/>
      <c r="H72" s="900"/>
      <c r="I72" s="126"/>
      <c r="J72" s="126"/>
      <c r="K72" s="126"/>
      <c r="L72" s="913"/>
      <c r="M72" s="913"/>
      <c r="N72" s="45"/>
    </row>
    <row r="73" spans="1:15" ht="15.75" thickBot="1">
      <c r="B73" s="912" t="s">
        <v>953</v>
      </c>
      <c r="C73" s="866"/>
      <c r="D73" s="866"/>
      <c r="E73" s="866"/>
      <c r="F73" s="866"/>
      <c r="G73" s="866"/>
      <c r="H73" s="866"/>
      <c r="I73" s="866"/>
      <c r="J73" s="866"/>
      <c r="K73" s="866"/>
      <c r="L73" s="866"/>
      <c r="M73" s="867"/>
      <c r="N73" s="301">
        <f>SUM(N67:N72)</f>
        <v>767.67229862288559</v>
      </c>
    </row>
    <row r="74" spans="1:15" ht="15.75" thickBot="1">
      <c r="B74" s="33"/>
      <c r="C74" s="34"/>
      <c r="D74" s="34"/>
      <c r="E74" s="34"/>
      <c r="F74" s="34"/>
      <c r="G74" s="34"/>
      <c r="H74" s="34"/>
      <c r="I74" s="34"/>
      <c r="J74" s="34"/>
      <c r="K74" s="34"/>
      <c r="L74" s="34"/>
      <c r="M74" s="34"/>
      <c r="N74" s="35"/>
    </row>
    <row r="75" spans="1:15" ht="15.75" thickBot="1">
      <c r="B75" s="823" t="s">
        <v>967</v>
      </c>
      <c r="C75" s="824"/>
      <c r="D75" s="824"/>
      <c r="E75" s="824"/>
      <c r="F75" s="824"/>
      <c r="G75" s="824"/>
      <c r="H75" s="824"/>
      <c r="I75" s="824"/>
      <c r="J75" s="824"/>
      <c r="K75" s="824"/>
      <c r="L75" s="824"/>
      <c r="M75" s="825"/>
      <c r="N75" s="99">
        <f>N42+N51+N62+N73</f>
        <v>14359.972335757469</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8" t="s">
        <v>969</v>
      </c>
      <c r="C79" s="869"/>
      <c r="D79" s="869"/>
      <c r="E79" s="869"/>
      <c r="F79" s="869"/>
      <c r="G79" s="869"/>
      <c r="H79" s="869"/>
      <c r="I79" s="314"/>
      <c r="J79" s="334"/>
      <c r="K79" s="302" t="s">
        <v>970</v>
      </c>
      <c r="L79" s="870" t="s">
        <v>971</v>
      </c>
      <c r="M79" s="871"/>
      <c r="N79" s="303"/>
    </row>
    <row r="80" spans="1:15">
      <c r="B80" s="856" t="s">
        <v>972</v>
      </c>
      <c r="C80" s="857"/>
      <c r="D80" s="857"/>
      <c r="E80" s="857"/>
      <c r="F80" s="857"/>
      <c r="G80" s="857"/>
      <c r="H80" s="857"/>
      <c r="I80" s="87"/>
      <c r="J80" s="88"/>
      <c r="K80" s="304">
        <v>0.2</v>
      </c>
      <c r="L80" s="858">
        <f>N75*K80</f>
        <v>2871.9944671514941</v>
      </c>
      <c r="M80" s="859"/>
      <c r="N80" s="51"/>
    </row>
    <row r="81" spans="1:14">
      <c r="B81" s="89" t="s">
        <v>973</v>
      </c>
      <c r="C81" s="90"/>
      <c r="D81" s="90"/>
      <c r="E81" s="90"/>
      <c r="F81" s="90"/>
      <c r="G81" s="90"/>
      <c r="H81" s="90"/>
      <c r="I81" s="87"/>
      <c r="J81" s="88"/>
      <c r="K81" s="304">
        <v>0.05</v>
      </c>
      <c r="L81" s="858">
        <f>N75*K81</f>
        <v>717.99861678787352</v>
      </c>
      <c r="M81" s="859"/>
      <c r="N81" s="51"/>
    </row>
    <row r="82" spans="1:14" ht="15.75" thickBot="1">
      <c r="B82" s="91" t="s">
        <v>974</v>
      </c>
      <c r="C82" s="92"/>
      <c r="D82" s="92"/>
      <c r="E82" s="92"/>
      <c r="F82" s="92"/>
      <c r="G82" s="92"/>
      <c r="H82" s="92"/>
      <c r="I82" s="93"/>
      <c r="J82" s="94"/>
      <c r="K82" s="305">
        <v>0.05</v>
      </c>
      <c r="L82" s="860">
        <f>N75*K82</f>
        <v>717.99861678787352</v>
      </c>
      <c r="M82" s="861"/>
      <c r="N82" s="51"/>
    </row>
    <row r="83" spans="1:14" ht="15.75" thickBot="1">
      <c r="B83" s="823" t="s">
        <v>953</v>
      </c>
      <c r="C83" s="824"/>
      <c r="D83" s="824"/>
      <c r="E83" s="824"/>
      <c r="F83" s="824"/>
      <c r="G83" s="824"/>
      <c r="H83" s="824"/>
      <c r="I83" s="824"/>
      <c r="J83" s="824"/>
      <c r="K83" s="824"/>
      <c r="L83" s="824"/>
      <c r="M83" s="825"/>
      <c r="N83" s="52">
        <f>L80+L81+L82</f>
        <v>4307.9917007272406</v>
      </c>
    </row>
    <row r="84" spans="1:14" ht="15.75" thickBot="1">
      <c r="B84" s="33"/>
      <c r="C84" s="34"/>
      <c r="D84" s="34"/>
      <c r="E84" s="34"/>
      <c r="F84" s="34"/>
      <c r="G84" s="34"/>
      <c r="H84" s="34"/>
      <c r="I84" s="34"/>
      <c r="J84" s="34"/>
      <c r="K84" s="34"/>
      <c r="L84" s="34"/>
      <c r="M84" s="34"/>
      <c r="N84" s="35"/>
    </row>
    <row r="85" spans="1:14" ht="15.75" thickBot="1">
      <c r="A85" t="s">
        <v>2016</v>
      </c>
      <c r="B85" s="823" t="s">
        <v>975</v>
      </c>
      <c r="C85" s="824"/>
      <c r="D85" s="824"/>
      <c r="E85" s="824"/>
      <c r="F85" s="824"/>
      <c r="G85" s="824"/>
      <c r="H85" s="824"/>
      <c r="I85" s="824"/>
      <c r="J85" s="824"/>
      <c r="K85" s="824"/>
      <c r="L85" s="824"/>
      <c r="M85" s="825"/>
      <c r="N85" s="188">
        <f>N75+N83</f>
        <v>18667.964036484711</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3"/>
      <c r="K115" s="973"/>
      <c r="L115" s="973"/>
      <c r="M115" s="973"/>
      <c r="N115" s="974"/>
    </row>
    <row r="116" spans="2:14" ht="15.75" thickBot="1">
      <c r="B116" s="419" t="s">
        <v>2221</v>
      </c>
      <c r="C116" s="420"/>
      <c r="D116" s="420"/>
      <c r="E116" s="259"/>
      <c r="F116" s="259"/>
      <c r="G116" s="259"/>
      <c r="H116" s="259"/>
      <c r="I116" s="259"/>
      <c r="J116" s="975"/>
      <c r="K116" s="975"/>
      <c r="L116" s="975"/>
      <c r="M116" s="975"/>
      <c r="N116" s="976"/>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87951.419931451514</v>
      </c>
      <c r="L36" s="270"/>
      <c r="M36" s="271">
        <v>2.5</v>
      </c>
      <c r="N36" s="272">
        <f>K36/M36</f>
        <v>35180.567972580604</v>
      </c>
    </row>
    <row r="37" spans="1:14">
      <c r="A37" s="113" t="s">
        <v>129</v>
      </c>
      <c r="B37" s="872" t="str">
        <f>VLOOKUP(A37,EQUIPOS!A7:D154,3,FALSE)</f>
        <v xml:space="preserve">Buldozer, Potencia al volante de 140 HP, motor de 2200 RPM, longitud de hoja 4,80m. </v>
      </c>
      <c r="C37" s="873"/>
      <c r="D37" s="873"/>
      <c r="E37" s="873"/>
      <c r="F37" s="873"/>
      <c r="G37" s="873"/>
      <c r="H37" s="874"/>
      <c r="I37" s="421"/>
      <c r="J37" s="422"/>
      <c r="K37" s="269">
        <f>VLOOKUP(A37,EQUIPOS!A7:D164,4,FALSE)</f>
        <v>218575.46753924238</v>
      </c>
      <c r="L37" s="335"/>
      <c r="M37" s="336">
        <v>100</v>
      </c>
      <c r="N37" s="272">
        <f>K37/M37</f>
        <v>2185.7546753924239</v>
      </c>
    </row>
    <row r="38" spans="1:14">
      <c r="A38" s="113" t="s">
        <v>312</v>
      </c>
      <c r="B38" s="872" t="str">
        <f>VLOOKUP(A38,EQUIPOS!A8:D154,3,FALSE)</f>
        <v>Retroexcavadora sobre oruga, potencia 138 HP, balde de 1,5 m3.</v>
      </c>
      <c r="C38" s="873"/>
      <c r="D38" s="873"/>
      <c r="E38" s="873"/>
      <c r="F38" s="873"/>
      <c r="G38" s="873"/>
      <c r="H38" s="874"/>
      <c r="I38" s="328"/>
      <c r="J38" s="330"/>
      <c r="K38" s="269">
        <f>VLOOKUP(A38,EQUIPOS!A8:D165,4,FALSE)</f>
        <v>206760.57740198608</v>
      </c>
      <c r="L38" s="423"/>
      <c r="M38" s="424">
        <v>16</v>
      </c>
      <c r="N38" s="272">
        <f>K38/M38</f>
        <v>12922.53608762413</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0.01</v>
      </c>
      <c r="N40" s="344">
        <f>N76*M40</f>
        <v>25.250800282375621</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50314.109535879536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3944.9266633456568</v>
      </c>
      <c r="N47" s="272">
        <f>K47*M47</f>
        <v>1183.4779990036971</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1471.1029574055574</v>
      </c>
      <c r="N48" s="272">
        <f t="shared" ref="N48:N53" si="0">K48*M48</f>
        <v>4413.3088722166722</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7368.6425658498683</v>
      </c>
      <c r="N49" s="272">
        <f t="shared" si="0"/>
        <v>1842.1606414624671</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1374.2535362514907</v>
      </c>
      <c r="N50" s="272">
        <f t="shared" si="0"/>
        <v>1374.2535362514907</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750.47876080712945</v>
      </c>
      <c r="N51" s="272">
        <f t="shared" si="0"/>
        <v>750.47876080712945</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5518.1929309051529</v>
      </c>
      <c r="N52" s="272">
        <f t="shared" si="0"/>
        <v>2527.3323623545602</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3231.2853073192805</v>
      </c>
      <c r="N53" s="272">
        <f t="shared" si="0"/>
        <v>4200.6708995150648</v>
      </c>
    </row>
    <row r="54" spans="1:14" ht="15.75" thickBot="1">
      <c r="B54" s="823" t="s">
        <v>953</v>
      </c>
      <c r="C54" s="824"/>
      <c r="D54" s="824"/>
      <c r="E54" s="824"/>
      <c r="F54" s="824"/>
      <c r="G54" s="824"/>
      <c r="H54" s="824"/>
      <c r="I54" s="824"/>
      <c r="J54" s="824"/>
      <c r="K54" s="824"/>
      <c r="L54" s="824"/>
      <c r="M54" s="825"/>
      <c r="N54" s="394">
        <f>SUM(N47:N53)</f>
        <v>16291.683071611082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0">
        <f>VLOOKUP(A59,TRANSPORTE!A5:D117,4,FALSE)</f>
        <v>741.23817975225336</v>
      </c>
      <c r="M59" s="911"/>
      <c r="N59" s="287">
        <f>K59*L59</f>
        <v>963.60963367792942</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2525.0800282375621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70094.4822694061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14018.896453881222</v>
      </c>
      <c r="M83" s="859"/>
      <c r="N83" s="51"/>
    </row>
    <row r="84" spans="1:14">
      <c r="B84" s="89" t="s">
        <v>973</v>
      </c>
      <c r="C84" s="90"/>
      <c r="D84" s="90"/>
      <c r="E84" s="90"/>
      <c r="F84" s="90"/>
      <c r="G84" s="90"/>
      <c r="H84" s="90"/>
      <c r="I84" s="87"/>
      <c r="J84" s="88"/>
      <c r="K84" s="304">
        <v>0.05</v>
      </c>
      <c r="L84" s="858">
        <f>N78*K84</f>
        <v>3504.7241134703054</v>
      </c>
      <c r="M84" s="859"/>
      <c r="N84" s="51"/>
    </row>
    <row r="85" spans="1:14" ht="15.75" thickBot="1">
      <c r="B85" s="91" t="s">
        <v>974</v>
      </c>
      <c r="C85" s="92"/>
      <c r="D85" s="92"/>
      <c r="E85" s="92"/>
      <c r="F85" s="92"/>
      <c r="G85" s="92"/>
      <c r="H85" s="92"/>
      <c r="I85" s="93"/>
      <c r="J85" s="94"/>
      <c r="K85" s="305">
        <v>0.05</v>
      </c>
      <c r="L85" s="860">
        <f>N78*K85</f>
        <v>3504.7241134703054</v>
      </c>
      <c r="M85" s="861"/>
      <c r="N85" s="51"/>
    </row>
    <row r="86" spans="1:14" ht="15.75" thickBot="1">
      <c r="B86" s="823" t="s">
        <v>953</v>
      </c>
      <c r="C86" s="824"/>
      <c r="D86" s="824"/>
      <c r="E86" s="824"/>
      <c r="F86" s="824"/>
      <c r="G86" s="824"/>
      <c r="H86" s="824"/>
      <c r="I86" s="824"/>
      <c r="J86" s="824"/>
      <c r="K86" s="824"/>
      <c r="L86" s="824"/>
      <c r="M86" s="825"/>
      <c r="N86" s="52">
        <f>L83+L84+L85</f>
        <v>21028.344680821836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91122.826950227929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87951.419931451514</v>
      </c>
      <c r="L36" s="270"/>
      <c r="M36" s="336">
        <v>2.5</v>
      </c>
      <c r="N36" s="272">
        <f>K36/M36</f>
        <v>35180.567972580604</v>
      </c>
    </row>
    <row r="37" spans="1:14">
      <c r="A37" s="113" t="s">
        <v>129</v>
      </c>
      <c r="B37" s="872" t="str">
        <f>VLOOKUP(A37,EQUIPOS!A7:D154,3,FALSE)</f>
        <v xml:space="preserve">Buldozer, Potencia al volante de 140 HP, motor de 2200 RPM, longitud de hoja 4,80m. </v>
      </c>
      <c r="C37" s="873"/>
      <c r="D37" s="873"/>
      <c r="E37" s="873"/>
      <c r="F37" s="873"/>
      <c r="G37" s="873"/>
      <c r="H37" s="874"/>
      <c r="I37" s="421"/>
      <c r="J37" s="422"/>
      <c r="K37" s="269">
        <f>VLOOKUP(A37,EQUIPOS!A7:D164,4,FALSE)</f>
        <v>218575.46753924238</v>
      </c>
      <c r="L37" s="335"/>
      <c r="M37" s="336">
        <v>100</v>
      </c>
      <c r="N37" s="272">
        <f>K37/M37</f>
        <v>2185.7546753924239</v>
      </c>
    </row>
    <row r="38" spans="1:14">
      <c r="A38" s="113" t="s">
        <v>261</v>
      </c>
      <c r="B38" s="872" t="str">
        <f>VLOOKUP(A38,EQUIPOS!A8:D154,3,FALSE)</f>
        <v xml:space="preserve">Motobomba 3 PULGADAS (incluye operario)
</v>
      </c>
      <c r="C38" s="873"/>
      <c r="D38" s="873"/>
      <c r="E38" s="873"/>
      <c r="F38" s="873"/>
      <c r="G38" s="873"/>
      <c r="H38" s="874"/>
      <c r="I38" s="328"/>
      <c r="J38" s="330"/>
      <c r="K38" s="269">
        <f>VLOOKUP(A38,EQUIPOS!A8:D165,4,FALSE)</f>
        <v>9483.291882014053</v>
      </c>
      <c r="L38" s="423"/>
      <c r="M38" s="424">
        <v>8</v>
      </c>
      <c r="N38" s="272">
        <f>K38/M38</f>
        <v>1185.4114852517566</v>
      </c>
    </row>
    <row r="39" spans="1:14">
      <c r="A39" t="s">
        <v>312</v>
      </c>
      <c r="B39" s="872" t="str">
        <f>VLOOKUP(A39,EQUIPOS!A9:D154,3,FALSE)</f>
        <v>Retroexcavadora sobre oruga, potencia 138 HP, balde de 1,5 m3.</v>
      </c>
      <c r="C39" s="873"/>
      <c r="D39" s="873"/>
      <c r="E39" s="873"/>
      <c r="F39" s="873"/>
      <c r="G39" s="873"/>
      <c r="H39" s="874"/>
      <c r="I39" s="36"/>
      <c r="J39" s="37"/>
      <c r="K39" s="269">
        <f>VLOOKUP(A39,EQUIPOS!A9:D166,4,FALSE)</f>
        <v>206760.57740198608</v>
      </c>
      <c r="L39" s="276"/>
      <c r="M39" s="336">
        <v>8</v>
      </c>
      <c r="N39" s="272">
        <f>K39/M39</f>
        <v>25845.07217524826</v>
      </c>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N78*M41</f>
        <v>215.73612180720397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64612.542430280257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3944.9266633456568</v>
      </c>
      <c r="N48" s="272">
        <f>K48*M48</f>
        <v>1183.4779990036971</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1471.1029574055574</v>
      </c>
      <c r="N49" s="272">
        <f t="shared" ref="N49:N54" si="0">K49*M49</f>
        <v>4413.3088722166722</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7368.6425658498683</v>
      </c>
      <c r="N50" s="272">
        <f t="shared" si="0"/>
        <v>1842.1606414624671</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1374.2535362514907</v>
      </c>
      <c r="N51" s="272">
        <f t="shared" si="0"/>
        <v>1374.2535362514907</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750.47876080712945</v>
      </c>
      <c r="N52" s="272">
        <f t="shared" si="0"/>
        <v>750.47876080712945</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5518.1929309051529</v>
      </c>
      <c r="N53" s="272">
        <f>K53*M53</f>
        <v>2527.3323623545602</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3231.2853073192805</v>
      </c>
      <c r="N54" s="272">
        <f t="shared" si="0"/>
        <v>4200.6708995150648</v>
      </c>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16291.683071611082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0">
        <f>VLOOKUP(A61,TRANSPORTE!A5:D117,4,FALSE)</f>
        <v>741.23817975225336</v>
      </c>
      <c r="M61" s="911"/>
      <c r="N61" s="287">
        <f>K61*L61</f>
        <v>963.60963367792942</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963.60963367792942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21573.612180720396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103441.44731628968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20688.289463257937</v>
      </c>
      <c r="M85" s="859"/>
      <c r="N85" s="51"/>
    </row>
    <row r="86" spans="1:14">
      <c r="B86" s="89" t="s">
        <v>973</v>
      </c>
      <c r="C86" s="90"/>
      <c r="D86" s="90"/>
      <c r="E86" s="90"/>
      <c r="F86" s="90"/>
      <c r="G86" s="90"/>
      <c r="H86" s="90"/>
      <c r="I86" s="87"/>
      <c r="J86" s="88"/>
      <c r="K86" s="304">
        <v>0.05</v>
      </c>
      <c r="L86" s="858">
        <f>N80*K86</f>
        <v>5172.0723658144843</v>
      </c>
      <c r="M86" s="859"/>
      <c r="N86" s="51"/>
    </row>
    <row r="87" spans="1:14" ht="15.75" thickBot="1">
      <c r="B87" s="91" t="s">
        <v>974</v>
      </c>
      <c r="C87" s="92"/>
      <c r="D87" s="92"/>
      <c r="E87" s="92"/>
      <c r="F87" s="92"/>
      <c r="G87" s="92"/>
      <c r="H87" s="92"/>
      <c r="I87" s="93"/>
      <c r="J87" s="94"/>
      <c r="K87" s="305">
        <v>0.05</v>
      </c>
      <c r="L87" s="860">
        <f>N80*K87</f>
        <v>5172.0723658144843</v>
      </c>
      <c r="M87" s="861"/>
      <c r="N87" s="51"/>
    </row>
    <row r="88" spans="1:14" ht="15.75" thickBot="1">
      <c r="B88" s="823" t="s">
        <v>953</v>
      </c>
      <c r="C88" s="824"/>
      <c r="D88" s="824"/>
      <c r="E88" s="824"/>
      <c r="F88" s="824"/>
      <c r="G88" s="824"/>
      <c r="H88" s="824"/>
      <c r="I88" s="824"/>
      <c r="J88" s="824"/>
      <c r="K88" s="824"/>
      <c r="L88" s="824"/>
      <c r="M88" s="825"/>
      <c r="N88" s="52">
        <f>L85+L86+L87</f>
        <v>31032.434194886908</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134473.88151117659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2.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218575.46753924238</v>
      </c>
      <c r="L36" s="270"/>
      <c r="M36" s="336">
        <v>100</v>
      </c>
      <c r="N36" s="272">
        <f>K36/M36</f>
        <v>2185.7546753924239</v>
      </c>
    </row>
    <row r="37" spans="1:14">
      <c r="A37" s="113" t="s">
        <v>312</v>
      </c>
      <c r="B37" s="872" t="str">
        <f>VLOOKUP(A37,EQUIPOS!A7:D154,3,FALSE)</f>
        <v>Retroexcavadora sobre oruga, potencia 138 HP, balde de 1,5 m3.</v>
      </c>
      <c r="C37" s="873"/>
      <c r="D37" s="873"/>
      <c r="E37" s="873"/>
      <c r="F37" s="873"/>
      <c r="G37" s="873"/>
      <c r="H37" s="874"/>
      <c r="I37" s="421"/>
      <c r="J37" s="422"/>
      <c r="K37" s="269">
        <f>VLOOKUP(A37,EQUIPOS!A7:D164,4,FALSE)</f>
        <v>206760.57740198608</v>
      </c>
      <c r="L37" s="335"/>
      <c r="M37" s="336">
        <v>35</v>
      </c>
      <c r="N37" s="272">
        <f>K37/M37</f>
        <v>5907.4450686281734</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7.6767229862288557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8100.8764670068267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3231.2853073192805</v>
      </c>
      <c r="N48" s="272">
        <f>K48*M48</f>
        <v>4200.6708995150648</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3" t="s">
        <v>953</v>
      </c>
      <c r="C55" s="824"/>
      <c r="D55" s="824"/>
      <c r="E55" s="824"/>
      <c r="F55" s="824"/>
      <c r="G55" s="824"/>
      <c r="H55" s="824"/>
      <c r="I55" s="824"/>
      <c r="J55" s="824"/>
      <c r="K55" s="824"/>
      <c r="L55" s="824"/>
      <c r="M55" s="825"/>
      <c r="N55" s="394">
        <f>SUM(N48:N54)</f>
        <v>4200.6708995150648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0">
        <f>VLOOKUP(A60,TRANSPORTE!A5:D117,4,FALSE)</f>
        <v>741.23817975225336</v>
      </c>
      <c r="M60" s="911"/>
      <c r="N60" s="287">
        <f>K60*L60</f>
        <v>963.60963367792942</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963.60963367792942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767.67229862288559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14032.829298822708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2806.5658597645415</v>
      </c>
      <c r="M84" s="859"/>
      <c r="N84" s="51"/>
    </row>
    <row r="85" spans="1:14">
      <c r="B85" s="89" t="s">
        <v>973</v>
      </c>
      <c r="C85" s="90"/>
      <c r="D85" s="90"/>
      <c r="E85" s="90"/>
      <c r="F85" s="90"/>
      <c r="G85" s="90"/>
      <c r="H85" s="90"/>
      <c r="I85" s="87"/>
      <c r="J85" s="88"/>
      <c r="K85" s="304">
        <v>0.05</v>
      </c>
      <c r="L85" s="858">
        <f>N79*K85</f>
        <v>701.64146494113538</v>
      </c>
      <c r="M85" s="859"/>
      <c r="N85" s="51"/>
    </row>
    <row r="86" spans="1:14" ht="15.75" thickBot="1">
      <c r="B86" s="91" t="s">
        <v>974</v>
      </c>
      <c r="C86" s="92"/>
      <c r="D86" s="92"/>
      <c r="E86" s="92"/>
      <c r="F86" s="92"/>
      <c r="G86" s="92"/>
      <c r="H86" s="92"/>
      <c r="I86" s="93"/>
      <c r="J86" s="94"/>
      <c r="K86" s="305">
        <v>0.05</v>
      </c>
      <c r="L86" s="860">
        <f>N79*K86</f>
        <v>701.64146494113538</v>
      </c>
      <c r="M86" s="861"/>
      <c r="N86" s="51"/>
    </row>
    <row r="87" spans="1:14" ht="15.75" thickBot="1">
      <c r="B87" s="823" t="s">
        <v>953</v>
      </c>
      <c r="C87" s="824"/>
      <c r="D87" s="824"/>
      <c r="E87" s="824"/>
      <c r="F87" s="824"/>
      <c r="G87" s="824"/>
      <c r="H87" s="824"/>
      <c r="I87" s="824"/>
      <c r="J87" s="824"/>
      <c r="K87" s="824"/>
      <c r="L87" s="824"/>
      <c r="M87" s="825"/>
      <c r="N87" s="52">
        <f>L84+L85+L86</f>
        <v>4209.8487896468123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18242.678088469518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7.75" customHeight="1" thickBot="1">
      <c r="B29" s="71" t="s">
        <v>943</v>
      </c>
      <c r="C29" s="802" t="s">
        <v>944</v>
      </c>
      <c r="D29" s="803"/>
      <c r="E29" s="803"/>
      <c r="F29" s="803"/>
      <c r="G29" s="803"/>
      <c r="H29" s="803"/>
      <c r="I29" s="803"/>
      <c r="J29" s="72"/>
      <c r="K29" s="342" t="s">
        <v>2215</v>
      </c>
      <c r="L29" s="799" t="s">
        <v>945</v>
      </c>
      <c r="M29" s="800"/>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3" t="s">
        <v>944</v>
      </c>
      <c r="C34" s="894"/>
      <c r="D34" s="894"/>
      <c r="E34" s="894"/>
      <c r="F34" s="894"/>
      <c r="G34" s="894"/>
      <c r="H34" s="895"/>
      <c r="I34" s="896" t="s">
        <v>948</v>
      </c>
      <c r="J34" s="897"/>
      <c r="K34" s="69" t="s">
        <v>949</v>
      </c>
      <c r="L34" s="898" t="s">
        <v>950</v>
      </c>
      <c r="M34" s="895"/>
      <c r="N34" s="70" t="s">
        <v>951</v>
      </c>
    </row>
    <row r="35" spans="1:14">
      <c r="A35" s="113" t="s">
        <v>263</v>
      </c>
      <c r="B35" s="872" t="str">
        <f>VLOOKUP(A35,EQUIPOS!A6:D154,3,FALSE)</f>
        <v xml:space="preserve">Motobomba 4 pulgadas
</v>
      </c>
      <c r="C35" s="873"/>
      <c r="D35" s="873"/>
      <c r="E35" s="873"/>
      <c r="F35" s="873"/>
      <c r="G35" s="873"/>
      <c r="H35" s="874"/>
      <c r="I35" s="267"/>
      <c r="J35" s="268"/>
      <c r="K35" s="269">
        <f>VLOOKUP(A35,EQUIPOS!A6:D163,4,FALSE)</f>
        <v>9707.7143145483878</v>
      </c>
      <c r="L35" s="270"/>
      <c r="M35" s="336">
        <v>21</v>
      </c>
      <c r="N35" s="272">
        <f>K35/M35</f>
        <v>462.27211021658991</v>
      </c>
    </row>
    <row r="36" spans="1:14">
      <c r="A36" s="113" t="s">
        <v>129</v>
      </c>
      <c r="B36" s="872" t="str">
        <f>VLOOKUP(A36,EQUIPOS!A7:D154,3,FALSE)</f>
        <v xml:space="preserve">Buldozer, Potencia al volante de 140 HP, motor de 2200 RPM, longitud de hoja 4,80m. </v>
      </c>
      <c r="C36" s="873"/>
      <c r="D36" s="873"/>
      <c r="E36" s="873"/>
      <c r="F36" s="873"/>
      <c r="G36" s="873"/>
      <c r="H36" s="874"/>
      <c r="I36" s="421"/>
      <c r="J36" s="422"/>
      <c r="K36" s="269">
        <f>VLOOKUP(A36,EQUIPOS!A7:D164,4,FALSE)</f>
        <v>218575.46753924238</v>
      </c>
      <c r="L36" s="335"/>
      <c r="M36" s="336">
        <v>100</v>
      </c>
      <c r="N36" s="272">
        <f>K36/M36</f>
        <v>2185.7546753924239</v>
      </c>
    </row>
    <row r="37" spans="1:14">
      <c r="A37" s="113" t="s">
        <v>312</v>
      </c>
      <c r="B37" s="872" t="str">
        <f>VLOOKUP(A37,EQUIPOS!A8:D154,3,FALSE)</f>
        <v>Retroexcavadora sobre oruga, potencia 138 HP, balde de 1,5 m3.</v>
      </c>
      <c r="C37" s="873"/>
      <c r="D37" s="873"/>
      <c r="E37" s="873"/>
      <c r="F37" s="873"/>
      <c r="G37" s="873"/>
      <c r="H37" s="874"/>
      <c r="I37" s="328"/>
      <c r="J37" s="330"/>
      <c r="K37" s="269">
        <f>VLOOKUP(A37,EQUIPOS!A8:D165,4,FALSE)</f>
        <v>206760.57740198608</v>
      </c>
      <c r="L37" s="423"/>
      <c r="M37" s="424">
        <v>21</v>
      </c>
      <c r="N37" s="272">
        <f>K37/M37</f>
        <v>9845.741781046956</v>
      </c>
    </row>
    <row r="38" spans="1:14">
      <c r="B38" s="872"/>
      <c r="C38" s="873"/>
      <c r="D38" s="873"/>
      <c r="E38" s="873"/>
      <c r="F38" s="873"/>
      <c r="G38" s="873"/>
      <c r="H38" s="874"/>
      <c r="I38" s="36"/>
      <c r="J38" s="37"/>
      <c r="K38" s="269"/>
      <c r="L38" s="276"/>
      <c r="M38" s="336"/>
      <c r="N38" s="272"/>
    </row>
    <row r="39" spans="1:14">
      <c r="B39" s="320"/>
      <c r="C39" s="321"/>
      <c r="D39" s="321"/>
      <c r="E39" s="321"/>
      <c r="F39" s="323"/>
      <c r="G39" s="323"/>
      <c r="H39" s="125"/>
      <c r="I39" s="36"/>
      <c r="J39" s="37"/>
      <c r="K39" s="269"/>
      <c r="L39" s="276"/>
      <c r="M39" s="277"/>
      <c r="N39" s="273"/>
    </row>
    <row r="40" spans="1:14">
      <c r="B40" s="880" t="s">
        <v>952</v>
      </c>
      <c r="C40" s="881"/>
      <c r="D40" s="881"/>
      <c r="E40" s="38"/>
      <c r="F40" s="39"/>
      <c r="G40" s="39"/>
      <c r="H40" s="40"/>
      <c r="I40" s="36"/>
      <c r="J40" s="37"/>
      <c r="K40" s="279"/>
      <c r="L40" s="276"/>
      <c r="M40" s="401">
        <v>0.01</v>
      </c>
      <c r="N40" s="344">
        <f>N76*M40</f>
        <v>12.794538310381427</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SUM(N35:N41)</f>
        <v>12506.563104966352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3231.2853073192805</v>
      </c>
      <c r="N47" s="272">
        <f>K47*M47</f>
        <v>4200.6708995150648</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4200.6708995150648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0">
        <f>VLOOKUP(A59,TRANSPORTE!A5:D117,4,FALSE)</f>
        <v>741.23817975225336</v>
      </c>
      <c r="M59" s="911"/>
      <c r="N59" s="287">
        <f>K59*L59</f>
        <v>963.60963367792942</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963.60963367792942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1279.4538310381427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18950.297469197489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3790.0594938394979</v>
      </c>
      <c r="M83" s="859"/>
      <c r="N83" s="51"/>
    </row>
    <row r="84" spans="1:14">
      <c r="B84" s="89" t="s">
        <v>973</v>
      </c>
      <c r="C84" s="90"/>
      <c r="D84" s="90"/>
      <c r="E84" s="90"/>
      <c r="F84" s="90"/>
      <c r="G84" s="90"/>
      <c r="H84" s="90"/>
      <c r="I84" s="87"/>
      <c r="J84" s="88"/>
      <c r="K84" s="304">
        <v>0.05</v>
      </c>
      <c r="L84" s="858">
        <f>N78*K84</f>
        <v>947.51487345987448</v>
      </c>
      <c r="M84" s="859"/>
      <c r="N84" s="51"/>
    </row>
    <row r="85" spans="1:14" ht="15.75" thickBot="1">
      <c r="B85" s="91" t="s">
        <v>974</v>
      </c>
      <c r="C85" s="92"/>
      <c r="D85" s="92"/>
      <c r="E85" s="92"/>
      <c r="F85" s="92"/>
      <c r="G85" s="92"/>
      <c r="H85" s="92"/>
      <c r="I85" s="93"/>
      <c r="J85" s="94"/>
      <c r="K85" s="305">
        <v>0.05</v>
      </c>
      <c r="L85" s="860">
        <f>N78*K85</f>
        <v>947.51487345987448</v>
      </c>
      <c r="M85" s="861"/>
      <c r="N85" s="51"/>
    </row>
    <row r="86" spans="1:14" ht="15.75" thickBot="1">
      <c r="B86" s="823" t="s">
        <v>953</v>
      </c>
      <c r="C86" s="824"/>
      <c r="D86" s="824"/>
      <c r="E86" s="824"/>
      <c r="F86" s="824"/>
      <c r="G86" s="824"/>
      <c r="H86" s="824"/>
      <c r="I86" s="824"/>
      <c r="J86" s="824"/>
      <c r="K86" s="824"/>
      <c r="L86" s="824"/>
      <c r="M86" s="825"/>
      <c r="N86" s="52">
        <f>L83+L84+L85</f>
        <v>5685.0892407592464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24635.386709956736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7761.881238505317</v>
      </c>
      <c r="L36" s="270"/>
      <c r="M36" s="336">
        <v>2.5</v>
      </c>
      <c r="N36" s="272">
        <f>K36/M36</f>
        <v>3104.7524954021269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3510.734995402127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24116.443927392069</v>
      </c>
      <c r="N48" s="272">
        <f>K48*M48</f>
        <v>31351.377105609692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41.372051403663789</v>
      </c>
      <c r="N49" s="272">
        <f>K49*M49</f>
        <v>1241.1615421099136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32592.538647719604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741.23817975225336</v>
      </c>
      <c r="M60" s="911"/>
      <c r="N60" s="287">
        <f>K60*L60</f>
        <v>963.60963367792942</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963.60963367792942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45186.533276799666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9037.3066553599328</v>
      </c>
      <c r="M84" s="859"/>
      <c r="N84" s="51"/>
    </row>
    <row r="85" spans="1:14">
      <c r="B85" s="89" t="s">
        <v>973</v>
      </c>
      <c r="C85" s="90"/>
      <c r="D85" s="90"/>
      <c r="E85" s="90"/>
      <c r="F85" s="90"/>
      <c r="G85" s="90"/>
      <c r="H85" s="90"/>
      <c r="I85" s="87"/>
      <c r="J85" s="88"/>
      <c r="K85" s="304">
        <v>0.05</v>
      </c>
      <c r="L85" s="858">
        <f>N79*K85</f>
        <v>2259.3266638399832</v>
      </c>
      <c r="M85" s="859"/>
      <c r="N85" s="51"/>
    </row>
    <row r="86" spans="1:14" ht="15.75" thickBot="1">
      <c r="B86" s="91" t="s">
        <v>974</v>
      </c>
      <c r="C86" s="92"/>
      <c r="D86" s="92"/>
      <c r="E86" s="92"/>
      <c r="F86" s="92"/>
      <c r="G86" s="92"/>
      <c r="H86" s="92"/>
      <c r="I86" s="93"/>
      <c r="J86" s="94"/>
      <c r="K86" s="305">
        <v>0.05</v>
      </c>
      <c r="L86" s="860">
        <f>N79*K86</f>
        <v>2259.3266638399832</v>
      </c>
      <c r="M86" s="861"/>
      <c r="N86" s="51"/>
    </row>
    <row r="87" spans="1:14" ht="15.75" thickBot="1">
      <c r="B87" s="823" t="s">
        <v>953</v>
      </c>
      <c r="C87" s="824"/>
      <c r="D87" s="824"/>
      <c r="E87" s="824"/>
      <c r="F87" s="824"/>
      <c r="G87" s="824"/>
      <c r="H87" s="824"/>
      <c r="I87" s="824"/>
      <c r="J87" s="824"/>
      <c r="K87" s="824"/>
      <c r="L87" s="824"/>
      <c r="M87" s="825"/>
      <c r="N87" s="52">
        <f>L84+L85+L86</f>
        <v>13555.9599830399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58742.493259839568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7761.881238505317</v>
      </c>
      <c r="L36" s="270"/>
      <c r="M36" s="336">
        <v>2.5</v>
      </c>
      <c r="N36" s="272">
        <f>K36/M36</f>
        <v>3104.7524954021269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3510.734995402127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16372.453202899549</v>
      </c>
      <c r="N48" s="272">
        <f>K48*M48</f>
        <v>21284.189163769413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41.372051403663789</v>
      </c>
      <c r="N49" s="272">
        <f>K49*M49</f>
        <v>1241.1615421099136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22525.350705879326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741.23817975225336</v>
      </c>
      <c r="M60" s="911"/>
      <c r="N60" s="287">
        <f>K60*L60</f>
        <v>963.60963367792942</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45"/>
    </row>
    <row r="66" spans="1:15" ht="15.75" thickBot="1">
      <c r="B66" s="912" t="s">
        <v>953</v>
      </c>
      <c r="C66" s="866"/>
      <c r="D66" s="866"/>
      <c r="E66" s="866"/>
      <c r="F66" s="866"/>
      <c r="G66" s="866"/>
      <c r="H66" s="866"/>
      <c r="I66" s="866"/>
      <c r="J66" s="866"/>
      <c r="K66" s="866"/>
      <c r="L66" s="866"/>
      <c r="M66" s="867"/>
      <c r="N66" s="104">
        <f>N60+N61+N62+N63+N64</f>
        <v>963.60963367792942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35119.345334959384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7023.8690669918769</v>
      </c>
      <c r="M84" s="859"/>
      <c r="N84" s="51"/>
    </row>
    <row r="85" spans="1:14">
      <c r="B85" s="89" t="s">
        <v>973</v>
      </c>
      <c r="C85" s="90"/>
      <c r="D85" s="90"/>
      <c r="E85" s="90"/>
      <c r="F85" s="90"/>
      <c r="G85" s="90"/>
      <c r="H85" s="90"/>
      <c r="I85" s="87"/>
      <c r="J85" s="88"/>
      <c r="K85" s="304">
        <v>0.05</v>
      </c>
      <c r="L85" s="858">
        <f>N79*K85</f>
        <v>1755.9672667479692</v>
      </c>
      <c r="M85" s="859"/>
      <c r="N85" s="51"/>
    </row>
    <row r="86" spans="1:14" ht="15.75" thickBot="1">
      <c r="B86" s="91" t="s">
        <v>974</v>
      </c>
      <c r="C86" s="92"/>
      <c r="D86" s="92"/>
      <c r="E86" s="92"/>
      <c r="F86" s="92"/>
      <c r="G86" s="92"/>
      <c r="H86" s="92"/>
      <c r="I86" s="93"/>
      <c r="J86" s="94"/>
      <c r="K86" s="305">
        <v>0.05</v>
      </c>
      <c r="L86" s="860">
        <f>N79*K86</f>
        <v>1755.9672667479692</v>
      </c>
      <c r="M86" s="861"/>
      <c r="N86" s="51"/>
    </row>
    <row r="87" spans="1:14" ht="15.75" thickBot="1">
      <c r="B87" s="823" t="s">
        <v>953</v>
      </c>
      <c r="C87" s="824"/>
      <c r="D87" s="824"/>
      <c r="E87" s="824"/>
      <c r="F87" s="824"/>
      <c r="G87" s="824"/>
      <c r="H87" s="824"/>
      <c r="I87" s="824"/>
      <c r="J87" s="824"/>
      <c r="K87" s="824"/>
      <c r="L87" s="824"/>
      <c r="M87" s="825"/>
      <c r="N87" s="52">
        <f>L84+L85+L86</f>
        <v>10535.803600487816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45655.1489354472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7761.881238505317</v>
      </c>
      <c r="L36" s="270"/>
      <c r="M36" s="336">
        <v>2.5</v>
      </c>
      <c r="N36" s="272">
        <f>K36/M36</f>
        <v>3104.7524954021269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3510.734995402127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32896.98585541371</v>
      </c>
      <c r="N48" s="272">
        <f>K48*M48</f>
        <v>42766.081612037822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41.372051403663789</v>
      </c>
      <c r="N49" s="272">
        <f>K49*M49</f>
        <v>1241.1615421099136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44007.243154147734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741.23817975225336</v>
      </c>
      <c r="M60" s="911"/>
      <c r="N60" s="287">
        <f>K60*L60</f>
        <v>963.60963367792942</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963.60963367792942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56601.237783227793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11320.24755664556</v>
      </c>
      <c r="M84" s="859"/>
      <c r="N84" s="51"/>
    </row>
    <row r="85" spans="1:14">
      <c r="B85" s="89" t="s">
        <v>973</v>
      </c>
      <c r="C85" s="90"/>
      <c r="D85" s="90"/>
      <c r="E85" s="90"/>
      <c r="F85" s="90"/>
      <c r="G85" s="90"/>
      <c r="H85" s="90"/>
      <c r="I85" s="87"/>
      <c r="J85" s="88"/>
      <c r="K85" s="304">
        <v>0.05</v>
      </c>
      <c r="L85" s="858">
        <f>N79*K85</f>
        <v>2830.0618891613899</v>
      </c>
      <c r="M85" s="859"/>
      <c r="N85" s="51"/>
    </row>
    <row r="86" spans="1:14" ht="15.75" thickBot="1">
      <c r="B86" s="91" t="s">
        <v>974</v>
      </c>
      <c r="C86" s="92"/>
      <c r="D86" s="92"/>
      <c r="E86" s="92"/>
      <c r="F86" s="92"/>
      <c r="G86" s="92"/>
      <c r="H86" s="92"/>
      <c r="I86" s="93"/>
      <c r="J86" s="94"/>
      <c r="K86" s="305">
        <v>0.05</v>
      </c>
      <c r="L86" s="860">
        <f>N79*K86</f>
        <v>2830.0618891613899</v>
      </c>
      <c r="M86" s="861"/>
      <c r="N86" s="51"/>
    </row>
    <row r="87" spans="1:14" ht="15.75" thickBot="1">
      <c r="B87" s="823" t="s">
        <v>953</v>
      </c>
      <c r="C87" s="824"/>
      <c r="D87" s="824"/>
      <c r="E87" s="824"/>
      <c r="F87" s="824"/>
      <c r="G87" s="824"/>
      <c r="H87" s="824"/>
      <c r="I87" s="824"/>
      <c r="J87" s="824"/>
      <c r="K87" s="824"/>
      <c r="L87" s="824"/>
      <c r="M87" s="825"/>
      <c r="N87" s="52">
        <f>L84+L85+L86</f>
        <v>16980.371334968338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73581.609118196124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7761.881238505317</v>
      </c>
      <c r="L36" s="270"/>
      <c r="M36" s="336">
        <v>2.5</v>
      </c>
      <c r="N36" s="272">
        <f>K36/M36</f>
        <v>3104.7524954021269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3510.734995402127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34836.062005272965</v>
      </c>
      <c r="N48" s="272">
        <f>K48*M48</f>
        <v>45286.880606854858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41.372051403663789</v>
      </c>
      <c r="N49" s="272">
        <f>K49*M49</f>
        <v>1241.1615421099136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46528.042148964771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741.23817975225336</v>
      </c>
      <c r="M60" s="911"/>
      <c r="N60" s="287">
        <f>K60*L60</f>
        <v>963.60963367792942</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963.60963367792942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59122.036778044829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11824.407355608966</v>
      </c>
      <c r="M84" s="859"/>
      <c r="N84" s="51"/>
    </row>
    <row r="85" spans="1:14">
      <c r="B85" s="89" t="s">
        <v>973</v>
      </c>
      <c r="C85" s="90"/>
      <c r="D85" s="90"/>
      <c r="E85" s="90"/>
      <c r="F85" s="90"/>
      <c r="G85" s="90"/>
      <c r="H85" s="90"/>
      <c r="I85" s="87"/>
      <c r="J85" s="88"/>
      <c r="K85" s="304">
        <v>0.05</v>
      </c>
      <c r="L85" s="858">
        <f>N79*K85</f>
        <v>2956.1018389022415</v>
      </c>
      <c r="M85" s="859"/>
      <c r="N85" s="51"/>
    </row>
    <row r="86" spans="1:14" ht="15.75" thickBot="1">
      <c r="B86" s="91" t="s">
        <v>974</v>
      </c>
      <c r="C86" s="92"/>
      <c r="D86" s="92"/>
      <c r="E86" s="92"/>
      <c r="F86" s="92"/>
      <c r="G86" s="92"/>
      <c r="H86" s="92"/>
      <c r="I86" s="93"/>
      <c r="J86" s="94"/>
      <c r="K86" s="305">
        <v>0.05</v>
      </c>
      <c r="L86" s="860">
        <f>N79*K86</f>
        <v>2956.1018389022415</v>
      </c>
      <c r="M86" s="861"/>
      <c r="N86" s="51"/>
    </row>
    <row r="87" spans="1:14" ht="15.75" thickBot="1">
      <c r="B87" s="823" t="s">
        <v>953</v>
      </c>
      <c r="C87" s="824"/>
      <c r="D87" s="824"/>
      <c r="E87" s="824"/>
      <c r="F87" s="824"/>
      <c r="G87" s="824"/>
      <c r="H87" s="824"/>
      <c r="I87" s="824"/>
      <c r="J87" s="824"/>
      <c r="K87" s="824"/>
      <c r="L87" s="824"/>
      <c r="M87" s="825"/>
      <c r="N87" s="52">
        <f>L84+L85+L86</f>
        <v>17736.61103341345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76858.647811458271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405.98250000000002</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36183.480280327109</v>
      </c>
      <c r="N48" s="272">
        <f>K48*M48</f>
        <v>47038.52436442524</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47038.52436442524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741.23817975225336</v>
      </c>
      <c r="M60" s="911"/>
      <c r="N60" s="287">
        <f>K60*L60</f>
        <v>963.60963367792942</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963.60963367792942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56527.76649810317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11305.553299620635</v>
      </c>
      <c r="M84" s="859"/>
      <c r="N84" s="51"/>
    </row>
    <row r="85" spans="1:14">
      <c r="B85" s="89" t="s">
        <v>973</v>
      </c>
      <c r="C85" s="90"/>
      <c r="D85" s="90"/>
      <c r="E85" s="90"/>
      <c r="F85" s="90"/>
      <c r="G85" s="90"/>
      <c r="H85" s="90"/>
      <c r="I85" s="87"/>
      <c r="J85" s="88"/>
      <c r="K85" s="304">
        <v>0.05</v>
      </c>
      <c r="L85" s="858">
        <f>N79*K85</f>
        <v>2826.3883249051587</v>
      </c>
      <c r="M85" s="859"/>
      <c r="N85" s="51"/>
    </row>
    <row r="86" spans="1:14" ht="15.75" thickBot="1">
      <c r="B86" s="91" t="s">
        <v>974</v>
      </c>
      <c r="C86" s="92"/>
      <c r="D86" s="92"/>
      <c r="E86" s="92"/>
      <c r="F86" s="92"/>
      <c r="G86" s="92"/>
      <c r="H86" s="92"/>
      <c r="I86" s="93"/>
      <c r="J86" s="94"/>
      <c r="K86" s="305">
        <v>0.05</v>
      </c>
      <c r="L86" s="860">
        <f>N79*K86</f>
        <v>2826.3883249051587</v>
      </c>
      <c r="M86" s="861"/>
      <c r="N86" s="51"/>
    </row>
    <row r="87" spans="1:14" ht="15.75" thickBot="1">
      <c r="B87" s="823" t="s">
        <v>953</v>
      </c>
      <c r="C87" s="824"/>
      <c r="D87" s="824"/>
      <c r="E87" s="824"/>
      <c r="F87" s="824"/>
      <c r="G87" s="824"/>
      <c r="H87" s="824"/>
      <c r="I87" s="824"/>
      <c r="J87" s="824"/>
      <c r="K87" s="824"/>
      <c r="L87" s="824"/>
      <c r="M87" s="825"/>
      <c r="N87" s="52">
        <f>L84+L85+L86</f>
        <v>16958.32994943095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73486.096447534117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405.98250000000002</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44284.953657204089</v>
      </c>
      <c r="N48" s="272">
        <f>K48*M48</f>
        <v>57570.439754365318</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57570.439754365318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741.23817975225336</v>
      </c>
      <c r="M60" s="911"/>
      <c r="N60" s="287">
        <f>K60*L60</f>
        <v>963.60963367792942</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963.60963367792942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67059.68188804324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13411.936377608648</v>
      </c>
      <c r="M84" s="859"/>
      <c r="N84" s="51"/>
    </row>
    <row r="85" spans="1:14">
      <c r="B85" s="89" t="s">
        <v>973</v>
      </c>
      <c r="C85" s="90"/>
      <c r="D85" s="90"/>
      <c r="E85" s="90"/>
      <c r="F85" s="90"/>
      <c r="G85" s="90"/>
      <c r="H85" s="90"/>
      <c r="I85" s="87"/>
      <c r="J85" s="88"/>
      <c r="K85" s="304">
        <v>0.05</v>
      </c>
      <c r="L85" s="858">
        <f>N79*K85</f>
        <v>3352.9840944021621</v>
      </c>
      <c r="M85" s="859"/>
      <c r="N85" s="51"/>
    </row>
    <row r="86" spans="1:14" ht="15.75" thickBot="1">
      <c r="B86" s="91" t="s">
        <v>974</v>
      </c>
      <c r="C86" s="92"/>
      <c r="D86" s="92"/>
      <c r="E86" s="92"/>
      <c r="F86" s="92"/>
      <c r="G86" s="92"/>
      <c r="H86" s="92"/>
      <c r="I86" s="93"/>
      <c r="J86" s="94"/>
      <c r="K86" s="305">
        <v>0.05</v>
      </c>
      <c r="L86" s="860">
        <f>N79*K86</f>
        <v>3352.9840944021621</v>
      </c>
      <c r="M86" s="861"/>
      <c r="N86" s="51"/>
    </row>
    <row r="87" spans="1:14" ht="15.75" thickBot="1">
      <c r="B87" s="823" t="s">
        <v>953</v>
      </c>
      <c r="C87" s="824"/>
      <c r="D87" s="824"/>
      <c r="E87" s="824"/>
      <c r="F87" s="824"/>
      <c r="G87" s="824"/>
      <c r="H87" s="824"/>
      <c r="I87" s="824"/>
      <c r="J87" s="824"/>
      <c r="K87" s="824"/>
      <c r="L87" s="824"/>
      <c r="M87" s="825"/>
      <c r="N87" s="52">
        <f>L84+L85+L86</f>
        <v>20117.904566412974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87177.586454456206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270.65500000000003</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46728.275162168371</v>
      </c>
      <c r="N48" s="272">
        <f>K48*M48</f>
        <v>60746.757710818885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60746.757710818885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741.23817975225336</v>
      </c>
      <c r="M60" s="911"/>
      <c r="N60" s="287">
        <f>K60*L60</f>
        <v>963.60963367792942</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963.60963367792942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5413.1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67394.12234449682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13478.824468899365</v>
      </c>
      <c r="M84" s="859"/>
      <c r="N84" s="51"/>
    </row>
    <row r="85" spans="1:14">
      <c r="B85" s="89" t="s">
        <v>973</v>
      </c>
      <c r="C85" s="90"/>
      <c r="D85" s="90"/>
      <c r="E85" s="90"/>
      <c r="F85" s="90"/>
      <c r="G85" s="90"/>
      <c r="H85" s="90"/>
      <c r="I85" s="87"/>
      <c r="J85" s="88"/>
      <c r="K85" s="304">
        <v>0.05</v>
      </c>
      <c r="L85" s="858">
        <f>N79*K85</f>
        <v>3369.7061172248414</v>
      </c>
      <c r="M85" s="859"/>
      <c r="N85" s="51"/>
    </row>
    <row r="86" spans="1:14" ht="15.75" thickBot="1">
      <c r="B86" s="91" t="s">
        <v>974</v>
      </c>
      <c r="C86" s="92"/>
      <c r="D86" s="92"/>
      <c r="E86" s="92"/>
      <c r="F86" s="92"/>
      <c r="G86" s="92"/>
      <c r="H86" s="92"/>
      <c r="I86" s="93"/>
      <c r="J86" s="94"/>
      <c r="K86" s="305">
        <v>0.05</v>
      </c>
      <c r="L86" s="860">
        <f>N79*K86</f>
        <v>3369.7061172248414</v>
      </c>
      <c r="M86" s="861"/>
      <c r="N86" s="51"/>
    </row>
    <row r="87" spans="1:14" ht="15.75" thickBot="1">
      <c r="B87" s="823" t="s">
        <v>953</v>
      </c>
      <c r="C87" s="824"/>
      <c r="D87" s="824"/>
      <c r="E87" s="824"/>
      <c r="F87" s="824"/>
      <c r="G87" s="824"/>
      <c r="H87" s="824"/>
      <c r="I87" s="824"/>
      <c r="J87" s="824"/>
      <c r="K87" s="824"/>
      <c r="L87" s="824"/>
      <c r="M87" s="825"/>
      <c r="N87" s="52">
        <f>L84+L85+L86</f>
        <v>20218.236703349052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87612.359047845879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228</v>
      </c>
      <c r="B36" s="872" t="str">
        <f>VLOOKUP(A36,EQUIPOS!A6:D154,3,FALSE)</f>
        <v xml:space="preserve">Formaleta metálica (concreto hidráulico)
</v>
      </c>
      <c r="C36" s="873"/>
      <c r="D36" s="873"/>
      <c r="E36" s="873"/>
      <c r="F36" s="873"/>
      <c r="G36" s="873"/>
      <c r="H36" s="874"/>
      <c r="I36" s="267"/>
      <c r="J36" s="268"/>
      <c r="K36" s="269">
        <f>VLOOKUP(A36,EQUIPOS!A6:D163,4,FALSE)</f>
        <v>2752.7260297179719</v>
      </c>
      <c r="L36" s="270"/>
      <c r="M36" s="271">
        <v>2</v>
      </c>
      <c r="N36" s="272">
        <f>K36/M36</f>
        <v>1376.3630148589859</v>
      </c>
    </row>
    <row r="37" spans="1:14">
      <c r="A37" s="113" t="s">
        <v>282</v>
      </c>
      <c r="B37" s="872" t="str">
        <f>VLOOKUP(A37,EQUIPOS!A7:D154,3,FALSE)</f>
        <v>Piloteadora potencia 250KW, RPM 1800, fuerza elevadora 200KN</v>
      </c>
      <c r="C37" s="873"/>
      <c r="D37" s="873"/>
      <c r="E37" s="873"/>
      <c r="F37" s="873"/>
      <c r="G37" s="873"/>
      <c r="H37" s="874"/>
      <c r="I37" s="421"/>
      <c r="J37" s="422"/>
      <c r="K37" s="269">
        <f>VLOOKUP(A37,EQUIPOS!A7:D164,4,FALSE)</f>
        <v>536692.84872303484</v>
      </c>
      <c r="L37" s="335"/>
      <c r="M37" s="336">
        <v>4</v>
      </c>
      <c r="N37" s="272">
        <f>K37/M37</f>
        <v>134173.21218075871</v>
      </c>
    </row>
    <row r="38" spans="1:14">
      <c r="A38" s="113" t="s">
        <v>363</v>
      </c>
      <c r="B38" s="872" t="str">
        <f>VLOOKUP(A38,EQUIPOS!A8:D154,3,FALSE)</f>
        <v>Vibrador de concreto, Motor de 3 hp a 18.000 rpm Mangueras de 4 mt</v>
      </c>
      <c r="C38" s="873"/>
      <c r="D38" s="873"/>
      <c r="E38" s="873"/>
      <c r="F38" s="873"/>
      <c r="G38" s="873"/>
      <c r="H38" s="874"/>
      <c r="I38" s="328"/>
      <c r="J38" s="330"/>
      <c r="K38" s="269">
        <f>VLOOKUP(A38,EQUIPOS!A8:D165,4,FALSE)</f>
        <v>7406.6322767813435</v>
      </c>
      <c r="L38" s="423"/>
      <c r="M38" s="424">
        <v>2</v>
      </c>
      <c r="N38" s="272">
        <f>K38/M38</f>
        <v>3703.3161383906718</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0.1</v>
      </c>
      <c r="N40" s="344">
        <f>N76*M40</f>
        <v>1240.0887785492826</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140492.98011255765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4171.4930036570058</v>
      </c>
      <c r="N47" s="272">
        <f>K47*M47</f>
        <v>49537.398108706468</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5115.268782341981</v>
      </c>
      <c r="N48" s="272">
        <f>K48*M48</f>
        <v>2557.6343911709905</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5019.4366749611181</v>
      </c>
      <c r="N49" s="272">
        <f>K49*M49</f>
        <v>2509.7183374805591</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487634.58147124079</v>
      </c>
      <c r="N50" s="272">
        <f>K50*M50</f>
        <v>64341.867189028111</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118946.61802638613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0">
        <f>VLOOKUP(A59,TRANSPORTE!A5:D117,4,FALSE)</f>
        <v>57.073605805510589</v>
      </c>
      <c r="M59" s="911"/>
      <c r="N59" s="287">
        <f>K59*L59</f>
        <v>2.8536802902755296</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2.8536802902755296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12400.887785492825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271843.33960472688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54368.66792094538</v>
      </c>
      <c r="M83" s="859"/>
      <c r="N83" s="51"/>
    </row>
    <row r="84" spans="1:14">
      <c r="B84" s="89" t="s">
        <v>973</v>
      </c>
      <c r="C84" s="90"/>
      <c r="D84" s="90"/>
      <c r="E84" s="90"/>
      <c r="F84" s="90"/>
      <c r="G84" s="90"/>
      <c r="H84" s="90"/>
      <c r="I84" s="87"/>
      <c r="J84" s="88"/>
      <c r="K84" s="304">
        <v>0.05</v>
      </c>
      <c r="L84" s="858">
        <f>N78*K84</f>
        <v>13592.166980236345</v>
      </c>
      <c r="M84" s="859"/>
      <c r="N84" s="51"/>
    </row>
    <row r="85" spans="1:14" ht="15.75" thickBot="1">
      <c r="B85" s="91" t="s">
        <v>974</v>
      </c>
      <c r="C85" s="92"/>
      <c r="D85" s="92"/>
      <c r="E85" s="92"/>
      <c r="F85" s="92"/>
      <c r="G85" s="92"/>
      <c r="H85" s="92"/>
      <c r="I85" s="93"/>
      <c r="J85" s="94"/>
      <c r="K85" s="305">
        <v>0.05</v>
      </c>
      <c r="L85" s="860">
        <f>N78*K85</f>
        <v>13592.166980236345</v>
      </c>
      <c r="M85" s="861"/>
      <c r="N85" s="51"/>
    </row>
    <row r="86" spans="1:14" ht="15.75" thickBot="1">
      <c r="B86" s="823" t="s">
        <v>953</v>
      </c>
      <c r="C86" s="824"/>
      <c r="D86" s="824"/>
      <c r="E86" s="824"/>
      <c r="F86" s="824"/>
      <c r="G86" s="824"/>
      <c r="H86" s="824"/>
      <c r="I86" s="824"/>
      <c r="J86" s="824"/>
      <c r="K86" s="824"/>
      <c r="L86" s="824"/>
      <c r="M86" s="825"/>
      <c r="N86" s="52">
        <f>L83+L84+L85</f>
        <v>81553.001881418066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353396.34148614493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228</v>
      </c>
      <c r="B36" s="872" t="str">
        <f>VLOOKUP(A36,EQUIPOS!A6:D154,3,FALSE)</f>
        <v xml:space="preserve">Formaleta metálica (concreto hidráulico)
</v>
      </c>
      <c r="C36" s="873"/>
      <c r="D36" s="873"/>
      <c r="E36" s="873"/>
      <c r="F36" s="873"/>
      <c r="G36" s="873"/>
      <c r="H36" s="874"/>
      <c r="I36" s="267"/>
      <c r="J36" s="268"/>
      <c r="K36" s="269">
        <f>VLOOKUP(A36,EQUIPOS!A6:D163,4,FALSE)</f>
        <v>2752.7260297179719</v>
      </c>
      <c r="L36" s="270"/>
      <c r="M36" s="271">
        <v>2</v>
      </c>
      <c r="N36" s="272">
        <f>K36/M36</f>
        <v>1376.3630148589859</v>
      </c>
    </row>
    <row r="37" spans="1:14">
      <c r="A37" s="113" t="s">
        <v>282</v>
      </c>
      <c r="B37" s="872" t="str">
        <f>VLOOKUP(A37,EQUIPOS!A7:D154,3,FALSE)</f>
        <v>Piloteadora potencia 250KW, RPM 1800, fuerza elevadora 200KN</v>
      </c>
      <c r="C37" s="873"/>
      <c r="D37" s="873"/>
      <c r="E37" s="873"/>
      <c r="F37" s="873"/>
      <c r="G37" s="873"/>
      <c r="H37" s="874"/>
      <c r="I37" s="421"/>
      <c r="J37" s="422"/>
      <c r="K37" s="269">
        <f>VLOOKUP(A37,EQUIPOS!A7:D164,4,FALSE)</f>
        <v>536692.84872303484</v>
      </c>
      <c r="L37" s="335"/>
      <c r="M37" s="336">
        <v>4</v>
      </c>
      <c r="N37" s="272">
        <f>K37/M37</f>
        <v>134173.21218075871</v>
      </c>
    </row>
    <row r="38" spans="1:14">
      <c r="A38" s="113" t="s">
        <v>363</v>
      </c>
      <c r="B38" s="872" t="str">
        <f>VLOOKUP(A38,EQUIPOS!A8:D154,3,FALSE)</f>
        <v>Vibrador de concreto, Motor de 3 hp a 18.000 rpm Mangueras de 4 mt</v>
      </c>
      <c r="C38" s="873"/>
      <c r="D38" s="873"/>
      <c r="E38" s="873"/>
      <c r="F38" s="873"/>
      <c r="G38" s="873"/>
      <c r="H38" s="874"/>
      <c r="I38" s="328"/>
      <c r="J38" s="330"/>
      <c r="K38" s="269">
        <f>VLOOKUP(A38,EQUIPOS!A8:D165,4,FALSE)</f>
        <v>7406.6322767813435</v>
      </c>
      <c r="L38" s="423"/>
      <c r="M38" s="424">
        <v>2</v>
      </c>
      <c r="N38" s="272">
        <f>K38/M38</f>
        <v>3703.3161383906718</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0.1</v>
      </c>
      <c r="N40" s="344">
        <f>N76*M40</f>
        <v>1240.0887785492826</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140492.98011255765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4171.4930036570058</v>
      </c>
      <c r="N47" s="272">
        <f>K47*M47</f>
        <v>49537.398108706468</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5115.268782341981</v>
      </c>
      <c r="N48" s="272">
        <f>K48*M48</f>
        <v>2557.6343911709905</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5019.4366749611181</v>
      </c>
      <c r="N49" s="272">
        <f>K49*M49</f>
        <v>2509.7183374805591</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487634.58147124079</v>
      </c>
      <c r="N50" s="272">
        <f>K50*M50</f>
        <v>64341.867189028111</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118946.61802638613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0">
        <f>VLOOKUP(A59,TRANSPORTE!A5:D117,4,FALSE)</f>
        <v>57.073605805510589</v>
      </c>
      <c r="M59" s="911"/>
      <c r="N59" s="287">
        <f>K59*L59</f>
        <v>2.8536802902755296</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2.8536802902755296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12400.887785492825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271843.33960472688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54368.66792094538</v>
      </c>
      <c r="M83" s="859"/>
      <c r="N83" s="51"/>
    </row>
    <row r="84" spans="1:14">
      <c r="B84" s="89" t="s">
        <v>973</v>
      </c>
      <c r="C84" s="90"/>
      <c r="D84" s="90"/>
      <c r="E84" s="90"/>
      <c r="F84" s="90"/>
      <c r="G84" s="90"/>
      <c r="H84" s="90"/>
      <c r="I84" s="87"/>
      <c r="J84" s="88"/>
      <c r="K84" s="304">
        <v>0.05</v>
      </c>
      <c r="L84" s="858">
        <f>N78*K84</f>
        <v>13592.166980236345</v>
      </c>
      <c r="M84" s="859"/>
      <c r="N84" s="51"/>
    </row>
    <row r="85" spans="1:14" ht="15.75" thickBot="1">
      <c r="B85" s="91" t="s">
        <v>974</v>
      </c>
      <c r="C85" s="92"/>
      <c r="D85" s="92"/>
      <c r="E85" s="92"/>
      <c r="F85" s="92"/>
      <c r="G85" s="92"/>
      <c r="H85" s="92"/>
      <c r="I85" s="93"/>
      <c r="J85" s="94"/>
      <c r="K85" s="305">
        <v>0.05</v>
      </c>
      <c r="L85" s="860">
        <f>N78*K85</f>
        <v>13592.166980236345</v>
      </c>
      <c r="M85" s="861"/>
      <c r="N85" s="51"/>
    </row>
    <row r="86" spans="1:14" ht="15.75" thickBot="1">
      <c r="B86" s="823" t="s">
        <v>953</v>
      </c>
      <c r="C86" s="824"/>
      <c r="D86" s="824"/>
      <c r="E86" s="824"/>
      <c r="F86" s="824"/>
      <c r="G86" s="824"/>
      <c r="H86" s="824"/>
      <c r="I86" s="824"/>
      <c r="J86" s="824"/>
      <c r="K86" s="824"/>
      <c r="L86" s="824"/>
      <c r="M86" s="825"/>
      <c r="N86" s="52">
        <f>L83+L84+L85</f>
        <v>81553.001881418066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353396.34148614493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6"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243</v>
      </c>
      <c r="B36" s="872" t="str">
        <f>VLOOKUP(A36,EQUIPOS!A6:D154,3,FALSE)</f>
        <v>Grúa 10 ton</v>
      </c>
      <c r="C36" s="873"/>
      <c r="D36" s="873"/>
      <c r="E36" s="873"/>
      <c r="F36" s="873"/>
      <c r="G36" s="873"/>
      <c r="H36" s="874"/>
      <c r="I36" s="267"/>
      <c r="J36" s="268"/>
      <c r="K36" s="269">
        <f>VLOOKUP(A36,EQUIPOS!A6:D163,4,FALSE)</f>
        <v>175176.93481066523</v>
      </c>
      <c r="L36" s="270"/>
      <c r="M36" s="271">
        <v>0.158</v>
      </c>
      <c r="N36" s="272">
        <f t="shared" ref="N36:N44" si="0">K36/M36</f>
        <v>1108714.7772826913</v>
      </c>
    </row>
    <row r="37" spans="1:14">
      <c r="A37" s="113" t="s">
        <v>121</v>
      </c>
      <c r="B37" s="872" t="str">
        <f>VLOOKUP(A37,EQUIPOS!A7:D154,3,FALSE)</f>
        <v>Bomba eléctrica para accionar la celda</v>
      </c>
      <c r="C37" s="873"/>
      <c r="D37" s="873"/>
      <c r="E37" s="873"/>
      <c r="F37" s="873"/>
      <c r="G37" s="873"/>
      <c r="H37" s="874"/>
      <c r="I37" s="421"/>
      <c r="J37" s="422"/>
      <c r="K37" s="269">
        <f>VLOOKUP(A37,EQUIPOS!A7:D164,4,FALSE)</f>
        <v>42871.446672500992</v>
      </c>
      <c r="L37" s="335"/>
      <c r="M37" s="336">
        <v>0.158</v>
      </c>
      <c r="N37" s="272">
        <f t="shared" si="0"/>
        <v>271338.27007912018</v>
      </c>
    </row>
    <row r="38" spans="1:14">
      <c r="A38" s="113" t="s">
        <v>217</v>
      </c>
      <c r="B38" s="872" t="str">
        <f>VLOOKUP(A38,EQUIPOS!A8:D154,3,FALSE)</f>
        <v>Equipo de soldadura y de acetileno (incluye soldadura)</v>
      </c>
      <c r="C38" s="873"/>
      <c r="D38" s="873"/>
      <c r="E38" s="873"/>
      <c r="F38" s="873"/>
      <c r="G38" s="873"/>
      <c r="H38" s="874"/>
      <c r="I38" s="421"/>
      <c r="J38" s="422"/>
      <c r="K38" s="438">
        <f>VLOOKUP(A38,EQUIPOS!A8:D165,4,FALSE)</f>
        <v>28792.671839883154</v>
      </c>
      <c r="L38" s="335"/>
      <c r="M38" s="336">
        <v>0.158</v>
      </c>
      <c r="N38" s="272">
        <f t="shared" si="0"/>
        <v>182232.10025242504</v>
      </c>
    </row>
    <row r="39" spans="1:14">
      <c r="A39" s="113" t="s">
        <v>255</v>
      </c>
      <c r="B39" s="872" t="str">
        <f>VLOOKUP(A39,EQUIPOS!A9:D154,3,FALSE)</f>
        <v>Manómetro cable de acero para bajar la celda</v>
      </c>
      <c r="C39" s="873"/>
      <c r="D39" s="873"/>
      <c r="E39" s="873"/>
      <c r="F39" s="873"/>
      <c r="G39" s="873"/>
      <c r="H39" s="874"/>
      <c r="I39" s="421"/>
      <c r="J39" s="422"/>
      <c r="K39" s="438">
        <f>VLOOKUP(A39,EQUIPOS!A9:D166,4,FALSE)</f>
        <v>1117984.5505152892</v>
      </c>
      <c r="L39" s="335"/>
      <c r="M39" s="336">
        <v>0.158</v>
      </c>
      <c r="N39" s="272">
        <f t="shared" si="0"/>
        <v>7075851.5855398048</v>
      </c>
    </row>
    <row r="40" spans="1:14">
      <c r="A40" s="113" t="s">
        <v>1648</v>
      </c>
      <c r="B40" s="872" t="str">
        <f>VLOOKUP(A40,EQUIPOS!A10:D154,3,FALSE)</f>
        <v xml:space="preserve">Retroexcavadora sobre llantas 
</v>
      </c>
      <c r="C40" s="873"/>
      <c r="D40" s="873"/>
      <c r="E40" s="873"/>
      <c r="F40" s="873"/>
      <c r="G40" s="873"/>
      <c r="H40" s="874"/>
      <c r="I40" s="421"/>
      <c r="J40" s="422"/>
      <c r="K40" s="438">
        <f>VLOOKUP(A40,EQUIPOS!A10:D167,4,FALSE)</f>
        <v>111423.38358467282</v>
      </c>
      <c r="L40" s="335"/>
      <c r="M40" s="336">
        <v>0.158</v>
      </c>
      <c r="N40" s="272">
        <f t="shared" si="0"/>
        <v>705211.28851058742</v>
      </c>
    </row>
    <row r="41" spans="1:14">
      <c r="A41" s="113" t="s">
        <v>115</v>
      </c>
      <c r="B41" s="872" t="str">
        <f>VLOOKUP(A41,EQUIPOS!A6:D154,3,FALSE)</f>
        <v>Andamiaje para Aplicar la Carga (Equipos Sustituto de la Tara)</v>
      </c>
      <c r="C41" s="873"/>
      <c r="D41" s="873"/>
      <c r="E41" s="873"/>
      <c r="F41" s="873"/>
      <c r="G41" s="873"/>
      <c r="H41" s="874"/>
      <c r="I41" s="421"/>
      <c r="J41" s="422"/>
      <c r="K41" s="438">
        <f>VLOOKUP(A41,EQUIPOS!A6:D154,4,FALSE)</f>
        <v>42663.309751877852</v>
      </c>
      <c r="L41" s="335"/>
      <c r="M41" s="336">
        <v>0.158</v>
      </c>
      <c r="N41" s="272">
        <f t="shared" si="0"/>
        <v>270020.94779669528</v>
      </c>
    </row>
    <row r="42" spans="1:14">
      <c r="A42" s="113" t="s">
        <v>224</v>
      </c>
      <c r="B42" s="872" t="str">
        <f>VLOOKUP(A42,EQUIPOS!A12:D156,3,FALSE)</f>
        <v>Equipo de Medición (Deformimetros Eléctricos, Mecánicos, Celdas de Carga,  Etc.)</v>
      </c>
      <c r="C42" s="873"/>
      <c r="D42" s="873"/>
      <c r="E42" s="873"/>
      <c r="F42" s="873"/>
      <c r="G42" s="873"/>
      <c r="H42" s="874"/>
      <c r="I42" s="328"/>
      <c r="J42" s="330"/>
      <c r="K42" s="438">
        <f>VLOOKUP(A42,EQUIPOS!A12:D169,4,FALSE)</f>
        <v>117223.18416054867</v>
      </c>
      <c r="L42" s="423"/>
      <c r="M42" s="424">
        <v>0.158</v>
      </c>
      <c r="N42" s="272">
        <f t="shared" si="0"/>
        <v>741918.8870920802</v>
      </c>
    </row>
    <row r="43" spans="1:14">
      <c r="A43" t="s">
        <v>335</v>
      </c>
      <c r="B43" s="872" t="str">
        <f>VLOOKUP(A43,EQUIPOS!A13:D157,3,FALSE)</f>
        <v>Tara (Recebo, Agua, Etc.)</v>
      </c>
      <c r="C43" s="873"/>
      <c r="D43" s="873"/>
      <c r="E43" s="873"/>
      <c r="F43" s="873"/>
      <c r="G43" s="873"/>
      <c r="H43" s="874"/>
      <c r="I43" s="36"/>
      <c r="J43" s="37"/>
      <c r="K43" s="438">
        <f>VLOOKUP(A43,EQUIPOS!A13:D170,4,FALSE)</f>
        <v>199961.19754907541</v>
      </c>
      <c r="L43" s="276"/>
      <c r="M43" s="277">
        <v>2.8000000000000001E-2</v>
      </c>
      <c r="N43" s="272">
        <f t="shared" si="0"/>
        <v>7141471.3410384078</v>
      </c>
    </row>
    <row r="44" spans="1:14">
      <c r="A44" t="s">
        <v>216</v>
      </c>
      <c r="B44" s="872" t="str">
        <f>VLOOKUP(A44,EQUIPOS!A14:D158,3,FALSE)</f>
        <v xml:space="preserve">Equipo de topografía Teodolito electrónico con abertura de anteojo de 42 mm. Aumento del anteojo: 30x.Distancia mínima de enfoque: 1.0 m. Precisión: 5´´. Compensador con rango de trabajo ±3´. </v>
      </c>
      <c r="C44" s="873"/>
      <c r="D44" s="873"/>
      <c r="E44" s="873"/>
      <c r="F44" s="873"/>
      <c r="G44" s="873"/>
      <c r="H44" s="874"/>
      <c r="I44" s="36"/>
      <c r="J44" s="37"/>
      <c r="K44" s="438">
        <f>VLOOKUP(A44,EQUIPOS!A14:D171,4,FALSE)</f>
        <v>16238.493835255389</v>
      </c>
      <c r="L44" s="276"/>
      <c r="M44" s="277">
        <v>0.158</v>
      </c>
      <c r="N44" s="273">
        <f t="shared" si="0"/>
        <v>102775.27743832524</v>
      </c>
    </row>
    <row r="45" spans="1:14">
      <c r="B45" s="880" t="s">
        <v>952</v>
      </c>
      <c r="C45" s="881"/>
      <c r="D45" s="881"/>
      <c r="E45" s="38"/>
      <c r="F45" s="39"/>
      <c r="G45" s="39"/>
      <c r="H45" s="40"/>
      <c r="I45" s="36"/>
      <c r="J45" s="37"/>
      <c r="K45" s="279"/>
      <c r="L45" s="276"/>
      <c r="M45" s="401">
        <v>0.02</v>
      </c>
      <c r="N45" s="344">
        <f>N79*M45</f>
        <v>7707.987993879492</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17607242.463024016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13345587.129049465</v>
      </c>
      <c r="N52" s="272">
        <f t="shared" ref="N52:N58" si="1">K52*M52</f>
        <v>13345587.129049465</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80523.95849884217</v>
      </c>
      <c r="N53" s="272">
        <f t="shared" si="1"/>
        <v>2415718.7549652653</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52437.254215750392</v>
      </c>
      <c r="N54" s="272">
        <f t="shared" si="1"/>
        <v>3146235.2529450236</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33627.667864071409</v>
      </c>
      <c r="N55" s="272">
        <f t="shared" si="1"/>
        <v>403532.01436885691</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1319586.1560600153</v>
      </c>
      <c r="N56" s="272">
        <f t="shared" si="1"/>
        <v>2639172.3121200306</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809231.783454319</v>
      </c>
      <c r="N57" s="272">
        <f t="shared" si="1"/>
        <v>4046158.917271595</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24116.443927392069</v>
      </c>
      <c r="N58" s="272">
        <f t="shared" si="1"/>
        <v>1688151.0749174447</v>
      </c>
    </row>
    <row r="59" spans="1:14" ht="15.75" thickBot="1">
      <c r="B59" s="823" t="s">
        <v>953</v>
      </c>
      <c r="C59" s="824"/>
      <c r="D59" s="824"/>
      <c r="E59" s="824"/>
      <c r="F59" s="824"/>
      <c r="G59" s="824"/>
      <c r="H59" s="824"/>
      <c r="I59" s="824"/>
      <c r="J59" s="824"/>
      <c r="K59" s="824"/>
      <c r="L59" s="824"/>
      <c r="M59" s="825"/>
      <c r="N59" s="394">
        <f>SUM(N52:N58)</f>
        <v>27684555.455637682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0">
        <f>VLOOKUP(A64,TRANSPORTE!A5:D117,4,FALSE)</f>
        <v>138357.12478595183</v>
      </c>
      <c r="M64" s="911"/>
      <c r="N64" s="287">
        <f>K64*L64</f>
        <v>6917.8562392975919</v>
      </c>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6917.8562392975919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99"/>
      <c r="C78" s="900"/>
      <c r="D78" s="900"/>
      <c r="E78" s="900"/>
      <c r="F78" s="900"/>
      <c r="G78" s="900"/>
      <c r="H78" s="900"/>
      <c r="I78" s="126"/>
      <c r="J78" s="126"/>
      <c r="K78" s="126"/>
      <c r="L78" s="913"/>
      <c r="M78" s="913"/>
      <c r="N78" s="45"/>
    </row>
    <row r="79" spans="1:15" ht="15.75" thickBot="1">
      <c r="B79" s="912" t="s">
        <v>953</v>
      </c>
      <c r="C79" s="866"/>
      <c r="D79" s="866"/>
      <c r="E79" s="866"/>
      <c r="F79" s="866"/>
      <c r="G79" s="866"/>
      <c r="H79" s="866"/>
      <c r="I79" s="866"/>
      <c r="J79" s="866"/>
      <c r="K79" s="866"/>
      <c r="L79" s="866"/>
      <c r="M79" s="867"/>
      <c r="N79" s="301">
        <f>SUM(N75:N78)</f>
        <v>385399.39969397458</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N47+N59+N70+N79</f>
        <v>45684115.174594969</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8" t="s">
        <v>969</v>
      </c>
      <c r="C85" s="869"/>
      <c r="D85" s="869"/>
      <c r="E85" s="869"/>
      <c r="F85" s="869"/>
      <c r="G85" s="869"/>
      <c r="H85" s="869"/>
      <c r="I85" s="314"/>
      <c r="J85" s="334"/>
      <c r="K85" s="302" t="s">
        <v>970</v>
      </c>
      <c r="L85" s="870" t="s">
        <v>971</v>
      </c>
      <c r="M85" s="871"/>
      <c r="N85" s="303"/>
    </row>
    <row r="86" spans="1:14">
      <c r="B86" s="856" t="s">
        <v>972</v>
      </c>
      <c r="C86" s="857"/>
      <c r="D86" s="857"/>
      <c r="E86" s="857"/>
      <c r="F86" s="857"/>
      <c r="G86" s="857"/>
      <c r="H86" s="857"/>
      <c r="I86" s="87"/>
      <c r="J86" s="88"/>
      <c r="K86" s="304">
        <v>0.2</v>
      </c>
      <c r="L86" s="858">
        <f>N81*K86</f>
        <v>9136823.0349189937</v>
      </c>
      <c r="M86" s="859"/>
      <c r="N86" s="51"/>
    </row>
    <row r="87" spans="1:14">
      <c r="B87" s="89" t="s">
        <v>973</v>
      </c>
      <c r="C87" s="90"/>
      <c r="D87" s="90"/>
      <c r="E87" s="90"/>
      <c r="F87" s="90"/>
      <c r="G87" s="90"/>
      <c r="H87" s="90"/>
      <c r="I87" s="87"/>
      <c r="J87" s="88"/>
      <c r="K87" s="304">
        <v>0.05</v>
      </c>
      <c r="L87" s="858">
        <f>N81*K87</f>
        <v>2284205.7587297484</v>
      </c>
      <c r="M87" s="859"/>
      <c r="N87" s="51"/>
    </row>
    <row r="88" spans="1:14" ht="15.75" thickBot="1">
      <c r="B88" s="91" t="s">
        <v>974</v>
      </c>
      <c r="C88" s="92"/>
      <c r="D88" s="92"/>
      <c r="E88" s="92"/>
      <c r="F88" s="92"/>
      <c r="G88" s="92"/>
      <c r="H88" s="92"/>
      <c r="I88" s="93"/>
      <c r="J88" s="94"/>
      <c r="K88" s="305">
        <v>0.05</v>
      </c>
      <c r="L88" s="860">
        <f>N81*K88</f>
        <v>2284205.7587297484</v>
      </c>
      <c r="M88" s="861"/>
      <c r="N88" s="51"/>
    </row>
    <row r="89" spans="1:14" ht="15.75" thickBot="1">
      <c r="B89" s="823" t="s">
        <v>953</v>
      </c>
      <c r="C89" s="824"/>
      <c r="D89" s="824"/>
      <c r="E89" s="824"/>
      <c r="F89" s="824"/>
      <c r="G89" s="824"/>
      <c r="H89" s="824"/>
      <c r="I89" s="824"/>
      <c r="J89" s="824"/>
      <c r="K89" s="824"/>
      <c r="L89" s="824"/>
      <c r="M89" s="825"/>
      <c r="N89" s="52">
        <f>L86+L87+L88</f>
        <v>13705234.552378491</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59389349.726973459</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3"/>
      <c r="K121" s="973"/>
      <c r="L121" s="973"/>
      <c r="M121" s="973"/>
      <c r="N121" s="974"/>
    </row>
    <row r="122" spans="2:14" ht="15.75" thickBot="1">
      <c r="B122" s="419" t="s">
        <v>2221</v>
      </c>
      <c r="C122" s="420"/>
      <c r="D122" s="420"/>
      <c r="E122" s="259"/>
      <c r="F122" s="259"/>
      <c r="G122" s="259"/>
      <c r="H122" s="259"/>
      <c r="I122" s="259"/>
      <c r="J122" s="975"/>
      <c r="K122" s="975"/>
      <c r="L122" s="975"/>
      <c r="M122" s="975"/>
      <c r="N122" s="976"/>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140</v>
      </c>
      <c r="B36" s="872" t="str">
        <f>VLOOKUP(A36,EQUIPOS!A6:D154,3,FALSE)</f>
        <v>Camisa para Pilote D=1.20m</v>
      </c>
      <c r="C36" s="873"/>
      <c r="D36" s="873"/>
      <c r="E36" s="873"/>
      <c r="F36" s="873"/>
      <c r="G36" s="873"/>
      <c r="H36" s="874"/>
      <c r="I36" s="267"/>
      <c r="J36" s="268"/>
      <c r="K36" s="269">
        <f>VLOOKUP(A36,EQUIPOS!A6:D163,4,FALSE)</f>
        <v>24097.90907873305</v>
      </c>
      <c r="L36" s="270"/>
      <c r="M36" s="271">
        <v>1</v>
      </c>
      <c r="N36" s="272">
        <f t="shared" ref="N36:N42" si="0">K36/M36</f>
        <v>24097.90907873305</v>
      </c>
    </row>
    <row r="37" spans="1:14">
      <c r="A37" s="113" t="s">
        <v>206</v>
      </c>
      <c r="B37" s="872" t="str">
        <f>VLOOKUP(A37,EQUIPOS!A7:D154,3,FALSE)</f>
        <v>Equipo de Soldadura</v>
      </c>
      <c r="C37" s="873"/>
      <c r="D37" s="873"/>
      <c r="E37" s="873"/>
      <c r="F37" s="873"/>
      <c r="G37" s="873"/>
      <c r="H37" s="874"/>
      <c r="I37" s="421"/>
      <c r="J37" s="422"/>
      <c r="K37" s="269">
        <f>VLOOKUP(A37,EQUIPOS!A7:D164,4,FALSE)</f>
        <v>6483.8264060812417</v>
      </c>
      <c r="L37" s="335"/>
      <c r="M37" s="336">
        <v>1</v>
      </c>
      <c r="N37" s="272">
        <f t="shared" si="0"/>
        <v>6483.8264060812417</v>
      </c>
    </row>
    <row r="38" spans="1:14">
      <c r="A38" s="113" t="s">
        <v>242</v>
      </c>
      <c r="B38" s="872" t="str">
        <f>VLOOKUP(A38,EQUIPOS!A8:D154,3,FALSE)</f>
        <v>Grúa con torre capacidad 1 ton en la punta.</v>
      </c>
      <c r="C38" s="873"/>
      <c r="D38" s="873"/>
      <c r="E38" s="873"/>
      <c r="F38" s="873"/>
      <c r="G38" s="873"/>
      <c r="H38" s="874"/>
      <c r="I38" s="421"/>
      <c r="J38" s="422"/>
      <c r="K38" s="438">
        <f>VLOOKUP(A38,EQUIPOS!A8:D165,4,FALSE)</f>
        <v>178577.37891496959</v>
      </c>
      <c r="L38" s="335"/>
      <c r="M38" s="336">
        <v>2.5</v>
      </c>
      <c r="N38" s="272">
        <f t="shared" si="0"/>
        <v>71430.951565987838</v>
      </c>
    </row>
    <row r="39" spans="1:14">
      <c r="A39" s="113" t="s">
        <v>267</v>
      </c>
      <c r="B39" s="872" t="str">
        <f>VLOOKUP(A39,EQUIPOS!A9:D154,3,FALSE)</f>
        <v>Motobomba de concreto</v>
      </c>
      <c r="C39" s="873"/>
      <c r="D39" s="873"/>
      <c r="E39" s="873"/>
      <c r="F39" s="873"/>
      <c r="G39" s="873"/>
      <c r="H39" s="874"/>
      <c r="I39" s="421"/>
      <c r="J39" s="422"/>
      <c r="K39" s="438">
        <f>VLOOKUP(A39,EQUIPOS!A9:D166,4,FALSE)</f>
        <v>77660.638019105332</v>
      </c>
      <c r="L39" s="335"/>
      <c r="M39" s="336">
        <v>2.5499800000000001</v>
      </c>
      <c r="N39" s="272">
        <f t="shared" si="0"/>
        <v>30455.391030167033</v>
      </c>
    </row>
    <row r="40" spans="1:14">
      <c r="A40" s="113" t="s">
        <v>277</v>
      </c>
      <c r="B40" s="872" t="str">
        <f>VLOOKUP(A40,EQUIPOS!A10:D154,3,FALSE)</f>
        <v>Pala auxiliar de piloteadora</v>
      </c>
      <c r="C40" s="873"/>
      <c r="D40" s="873"/>
      <c r="E40" s="873"/>
      <c r="F40" s="873"/>
      <c r="G40" s="873"/>
      <c r="H40" s="874"/>
      <c r="I40" s="421"/>
      <c r="J40" s="422"/>
      <c r="K40" s="438">
        <f>VLOOKUP(A40,EQUIPOS!A10:D167,4,FALSE)</f>
        <v>443058.38014711294</v>
      </c>
      <c r="L40" s="335"/>
      <c r="M40" s="336">
        <v>2.5</v>
      </c>
      <c r="N40" s="272">
        <f t="shared" si="0"/>
        <v>177223.35205884516</v>
      </c>
    </row>
    <row r="41" spans="1:14">
      <c r="A41" s="113" t="s">
        <v>282</v>
      </c>
      <c r="B41" s="872" t="str">
        <f>VLOOKUP(A41,EQUIPOS!A6:D154,3,FALSE)</f>
        <v>Piloteadora potencia 250KW, RPM 1800, fuerza elevadora 200KN</v>
      </c>
      <c r="C41" s="873"/>
      <c r="D41" s="873"/>
      <c r="E41" s="873"/>
      <c r="F41" s="873"/>
      <c r="G41" s="873"/>
      <c r="H41" s="874"/>
      <c r="I41" s="421"/>
      <c r="J41" s="422"/>
      <c r="K41" s="438">
        <f>VLOOKUP(A41,EQUIPOS!A6:D154,4,FALSE)</f>
        <v>536692.84872303484</v>
      </c>
      <c r="L41" s="335"/>
      <c r="M41" s="336">
        <v>1</v>
      </c>
      <c r="N41" s="272">
        <f t="shared" si="0"/>
        <v>536692.84872303484</v>
      </c>
    </row>
    <row r="42" spans="1:14">
      <c r="A42" s="113" t="s">
        <v>310</v>
      </c>
      <c r="B42" s="872" t="str">
        <f>VLOOKUP(A42,EQUIPOS!A12:D156,3,FALSE)</f>
        <v>Retroexcavadora A25C</v>
      </c>
      <c r="C42" s="873"/>
      <c r="D42" s="873"/>
      <c r="E42" s="873"/>
      <c r="F42" s="873"/>
      <c r="G42" s="873"/>
      <c r="H42" s="874"/>
      <c r="I42" s="328"/>
      <c r="J42" s="330"/>
      <c r="K42" s="438">
        <f>VLOOKUP(A42,EQUIPOS!A12:D169,4,FALSE)</f>
        <v>159501.01685296069</v>
      </c>
      <c r="L42" s="423"/>
      <c r="M42" s="424">
        <v>2.5</v>
      </c>
      <c r="N42" s="272">
        <f t="shared" si="0"/>
        <v>63800.406741184277</v>
      </c>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N83*M45</f>
        <v>8989.0050753001669</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919173.69067933352</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9942.6268699897282</v>
      </c>
      <c r="N52" s="272">
        <f>K52*M52</f>
        <v>23414.886278825808</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4171.4930036570058</v>
      </c>
      <c r="N53" s="272">
        <f>K53*M53</f>
        <v>516014.56363235903</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487634.58147124079</v>
      </c>
      <c r="N54" s="272">
        <f>K54*M54</f>
        <v>402136.66993142565</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SUM(N52:N58)</f>
        <v>941566.11984261055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0">
        <f>VLOOKUP(A64,TRANSPORTE!A5:D117,4,FALSE)</f>
        <v>741.23817975225336</v>
      </c>
      <c r="M64" s="911"/>
      <c r="N64" s="287">
        <f>K64*L64</f>
        <v>963.60963367792942</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0">
        <f>VLOOKUP(A65,TRANSPORTE!A6:D117,4,FALSE)</f>
        <v>57.073605805510589</v>
      </c>
      <c r="M65" s="911"/>
      <c r="N65" s="287">
        <f>K65*L65</f>
        <v>2.8536802902755296</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966.46331396820494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977"/>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127"/>
    </row>
    <row r="83" spans="1:14" ht="15.75" thickBot="1">
      <c r="B83" s="912" t="s">
        <v>953</v>
      </c>
      <c r="C83" s="866"/>
      <c r="D83" s="866"/>
      <c r="E83" s="866"/>
      <c r="F83" s="866"/>
      <c r="G83" s="866"/>
      <c r="H83" s="866"/>
      <c r="I83" s="866"/>
      <c r="J83" s="866"/>
      <c r="K83" s="866"/>
      <c r="L83" s="866"/>
      <c r="M83" s="867"/>
      <c r="N83" s="460">
        <f>SUM(N76:N82)</f>
        <v>89890.050753001662</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N47+N59+N70+N83</f>
        <v>1951596.3245889137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390319.26491778274</v>
      </c>
      <c r="M90" s="859"/>
      <c r="N90" s="51"/>
    </row>
    <row r="91" spans="1:14">
      <c r="B91" s="89" t="s">
        <v>973</v>
      </c>
      <c r="C91" s="90"/>
      <c r="D91" s="90"/>
      <c r="E91" s="90"/>
      <c r="F91" s="90"/>
      <c r="G91" s="90"/>
      <c r="H91" s="90"/>
      <c r="I91" s="87"/>
      <c r="J91" s="88"/>
      <c r="K91" s="304">
        <v>0.05</v>
      </c>
      <c r="L91" s="858">
        <f>N85*K91</f>
        <v>97579.816229445685</v>
      </c>
      <c r="M91" s="859"/>
      <c r="N91" s="51"/>
    </row>
    <row r="92" spans="1:14" ht="15.75" thickBot="1">
      <c r="B92" s="91" t="s">
        <v>974</v>
      </c>
      <c r="C92" s="92"/>
      <c r="D92" s="92"/>
      <c r="E92" s="92"/>
      <c r="F92" s="92"/>
      <c r="G92" s="92"/>
      <c r="H92" s="92"/>
      <c r="I92" s="93"/>
      <c r="J92" s="94"/>
      <c r="K92" s="305">
        <v>0.05</v>
      </c>
      <c r="L92" s="860">
        <f>N85*K92</f>
        <v>97579.816229445685</v>
      </c>
      <c r="M92" s="861"/>
      <c r="N92" s="51"/>
    </row>
    <row r="93" spans="1:14" ht="15.75" thickBot="1">
      <c r="B93" s="823" t="s">
        <v>953</v>
      </c>
      <c r="C93" s="824"/>
      <c r="D93" s="824"/>
      <c r="E93" s="824"/>
      <c r="F93" s="824"/>
      <c r="G93" s="824"/>
      <c r="H93" s="824"/>
      <c r="I93" s="824"/>
      <c r="J93" s="824"/>
      <c r="K93" s="824"/>
      <c r="L93" s="824"/>
      <c r="M93" s="825"/>
      <c r="N93" s="52">
        <f>L90+L91+L92</f>
        <v>585478.89737667411</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2537075.2219655877</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182</v>
      </c>
      <c r="B36" s="872" t="str">
        <f>VLOOKUP(A36,EQUIPOS!A6:D154,3,FALSE)</f>
        <v xml:space="preserve">Compresor para penetrar roca
</v>
      </c>
      <c r="C36" s="873"/>
      <c r="D36" s="873"/>
      <c r="E36" s="873"/>
      <c r="F36" s="873"/>
      <c r="G36" s="873"/>
      <c r="H36" s="874"/>
      <c r="I36" s="267"/>
      <c r="J36" s="268"/>
      <c r="K36" s="269">
        <f>VLOOKUP(A36,EQUIPOS!A6:D163,4,FALSE)</f>
        <v>74104.688781517092</v>
      </c>
      <c r="L36" s="270"/>
      <c r="M36" s="271">
        <v>0.125</v>
      </c>
      <c r="N36" s="272">
        <f>K36/M36</f>
        <v>592837.51025213674</v>
      </c>
    </row>
    <row r="37" spans="1:14">
      <c r="A37" s="113" t="s">
        <v>242</v>
      </c>
      <c r="B37" s="872" t="str">
        <f>VLOOKUP(A37,EQUIPOS!A7:D154,3,FALSE)</f>
        <v>Grúa con torre capacidad 1 ton en la punta.</v>
      </c>
      <c r="C37" s="873"/>
      <c r="D37" s="873"/>
      <c r="E37" s="873"/>
      <c r="F37" s="873"/>
      <c r="G37" s="873"/>
      <c r="H37" s="874"/>
      <c r="I37" s="421"/>
      <c r="J37" s="422"/>
      <c r="K37" s="269">
        <f>VLOOKUP(A37,EQUIPOS!A7:D164,4,FALSE)</f>
        <v>178577.37891496959</v>
      </c>
      <c r="L37" s="335"/>
      <c r="M37" s="336">
        <v>2.5</v>
      </c>
      <c r="N37" s="272">
        <f>K37/M37</f>
        <v>71430.951565987838</v>
      </c>
    </row>
    <row r="38" spans="1:14">
      <c r="A38" s="113" t="s">
        <v>267</v>
      </c>
      <c r="B38" s="872" t="str">
        <f>VLOOKUP(A38,EQUIPOS!A8:D154,3,FALSE)</f>
        <v>Motobomba de concreto</v>
      </c>
      <c r="C38" s="873"/>
      <c r="D38" s="873"/>
      <c r="E38" s="873"/>
      <c r="F38" s="873"/>
      <c r="G38" s="873"/>
      <c r="H38" s="874"/>
      <c r="I38" s="421"/>
      <c r="J38" s="422"/>
      <c r="K38" s="438">
        <f>VLOOKUP(A38,EQUIPOS!A8:D165,4,FALSE)</f>
        <v>77660.638019105332</v>
      </c>
      <c r="L38" s="335"/>
      <c r="M38" s="336">
        <v>0.65</v>
      </c>
      <c r="N38" s="272">
        <f>K38/M38</f>
        <v>119477.90464477743</v>
      </c>
    </row>
    <row r="39" spans="1:14">
      <c r="A39" s="113" t="s">
        <v>310</v>
      </c>
      <c r="B39" s="872" t="str">
        <f>VLOOKUP(A39,EQUIPOS!A9:D154,3,FALSE)</f>
        <v>Retroexcavadora A25C</v>
      </c>
      <c r="C39" s="873"/>
      <c r="D39" s="873"/>
      <c r="E39" s="873"/>
      <c r="F39" s="873"/>
      <c r="G39" s="873"/>
      <c r="H39" s="874"/>
      <c r="I39" s="421"/>
      <c r="J39" s="422"/>
      <c r="K39" s="438">
        <f>VLOOKUP(A39,EQUIPOS!A9:D166,4,FALSE)</f>
        <v>159501.01685296069</v>
      </c>
      <c r="L39" s="335"/>
      <c r="M39" s="336">
        <v>0.65</v>
      </c>
      <c r="N39" s="272">
        <f>K39/M39</f>
        <v>245386.17977378567</v>
      </c>
    </row>
    <row r="40" spans="1:14">
      <c r="A40" s="113"/>
      <c r="B40" s="872"/>
      <c r="C40" s="873"/>
      <c r="D40" s="873"/>
      <c r="E40" s="873"/>
      <c r="F40" s="873"/>
      <c r="G40" s="873"/>
      <c r="H40" s="874"/>
      <c r="I40" s="421"/>
      <c r="J40" s="422"/>
      <c r="K40" s="438"/>
      <c r="L40" s="335"/>
      <c r="M40" s="336"/>
      <c r="N40" s="272"/>
    </row>
    <row r="41" spans="1:14">
      <c r="A41" s="113"/>
      <c r="B41" s="872"/>
      <c r="C41" s="873"/>
      <c r="D41" s="873"/>
      <c r="E41" s="873"/>
      <c r="F41" s="873"/>
      <c r="G41" s="873"/>
      <c r="H41" s="874"/>
      <c r="I41" s="421"/>
      <c r="J41" s="422"/>
      <c r="K41" s="438"/>
      <c r="L41" s="335"/>
      <c r="M41" s="336"/>
      <c r="N41" s="272"/>
    </row>
    <row r="42" spans="1:14">
      <c r="A42" s="113"/>
      <c r="B42" s="872"/>
      <c r="C42" s="873"/>
      <c r="D42" s="873"/>
      <c r="E42" s="873"/>
      <c r="F42" s="873"/>
      <c r="G42" s="873"/>
      <c r="H42" s="874"/>
      <c r="I42" s="328"/>
      <c r="J42" s="330"/>
      <c r="K42" s="438"/>
      <c r="L42" s="423"/>
      <c r="M42" s="424"/>
      <c r="N42" s="272"/>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N87*M45</f>
        <v>46742.82639156087</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1075875.3726282485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4171.4930036570058</v>
      </c>
      <c r="N52" s="272">
        <f>K52*M52</f>
        <v>743060.97163059691</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487634.58147124079</v>
      </c>
      <c r="N53" s="272">
        <f t="shared" ref="N53:N59" si="0">K53*M53</f>
        <v>579076.80470125296</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3944.9266633456568</v>
      </c>
      <c r="N54" s="272">
        <f t="shared" si="0"/>
        <v>1183.4779990036971</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1471.1029574055574</v>
      </c>
      <c r="N55" s="272">
        <f t="shared" si="0"/>
        <v>4413.3088722166722</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7368.6425658498683</v>
      </c>
      <c r="N56" s="272">
        <f t="shared" si="0"/>
        <v>1842.1606414624671</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1374.2535362514907</v>
      </c>
      <c r="N57" s="272">
        <f t="shared" si="0"/>
        <v>1374.2535362514907</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750.47876080712945</v>
      </c>
      <c r="N58" s="272">
        <f t="shared" si="0"/>
        <v>750.47876080712945</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5518.1929309051529</v>
      </c>
      <c r="N59" s="272">
        <f t="shared" si="0"/>
        <v>2527.3323623545602</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3" t="s">
        <v>953</v>
      </c>
      <c r="C63" s="824"/>
      <c r="D63" s="824"/>
      <c r="E63" s="824"/>
      <c r="F63" s="824"/>
      <c r="G63" s="824"/>
      <c r="H63" s="824"/>
      <c r="I63" s="824"/>
      <c r="J63" s="824"/>
      <c r="K63" s="824"/>
      <c r="L63" s="824"/>
      <c r="M63" s="825"/>
      <c r="N63" s="394">
        <f>SUM(N52:N62)</f>
        <v>1334228.7885039458</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9" t="s">
        <v>961</v>
      </c>
      <c r="M67" s="888"/>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0">
        <f>VLOOKUP(A68,TRANSPORTE!A5:D117,4,FALSE)</f>
        <v>741.23817975225336</v>
      </c>
      <c r="M68" s="911"/>
      <c r="N68" s="287">
        <f>K68*L68</f>
        <v>963.60963367792942</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0">
        <f>VLOOKUP(A69,TRANSPORTE!A6:D117,4,FALSE)</f>
        <v>57.073605805510589</v>
      </c>
      <c r="M69" s="911"/>
      <c r="N69" s="287">
        <f>K69*L69</f>
        <v>2.8536802902755296</v>
      </c>
    </row>
    <row r="70" spans="1:15">
      <c r="B70" s="46"/>
      <c r="C70" s="47"/>
      <c r="D70" s="47"/>
      <c r="E70" s="47"/>
      <c r="F70" s="47"/>
      <c r="G70" s="47"/>
      <c r="H70" s="311"/>
      <c r="I70" s="279"/>
      <c r="J70" s="286"/>
      <c r="K70" s="279"/>
      <c r="L70" s="910"/>
      <c r="M70" s="911"/>
      <c r="N70" s="287"/>
    </row>
    <row r="71" spans="1:15">
      <c r="B71" s="46"/>
      <c r="C71" s="47"/>
      <c r="D71" s="47"/>
      <c r="E71" s="47"/>
      <c r="F71" s="47"/>
      <c r="G71" s="47"/>
      <c r="H71" s="311"/>
      <c r="I71" s="279"/>
      <c r="J71" s="286"/>
      <c r="K71" s="279"/>
      <c r="L71" s="910"/>
      <c r="M71" s="91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1"/>
      <c r="M73" s="902"/>
      <c r="N73" s="127"/>
    </row>
    <row r="74" spans="1:15" ht="15.75" thickBot="1">
      <c r="B74" s="912" t="s">
        <v>953</v>
      </c>
      <c r="C74" s="866"/>
      <c r="D74" s="866"/>
      <c r="E74" s="866"/>
      <c r="F74" s="866"/>
      <c r="G74" s="866"/>
      <c r="H74" s="866"/>
      <c r="I74" s="866"/>
      <c r="J74" s="866"/>
      <c r="K74" s="866"/>
      <c r="L74" s="866"/>
      <c r="M74" s="867"/>
      <c r="N74" s="104">
        <f>N68+N69+N70+N71+N72</f>
        <v>966.46331396820494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2" t="s">
        <v>963</v>
      </c>
      <c r="C78" s="863"/>
      <c r="D78" s="863"/>
      <c r="E78" s="863"/>
      <c r="F78" s="863"/>
      <c r="G78" s="863"/>
      <c r="H78" s="863"/>
      <c r="I78" s="73" t="s">
        <v>964</v>
      </c>
      <c r="J78" s="75" t="s">
        <v>1410</v>
      </c>
      <c r="K78" s="74" t="s">
        <v>966</v>
      </c>
      <c r="L78" s="864" t="s">
        <v>950</v>
      </c>
      <c r="M78" s="977"/>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9"/>
      <c r="C86" s="900"/>
      <c r="D86" s="900"/>
      <c r="E86" s="900"/>
      <c r="F86" s="900"/>
      <c r="G86" s="900"/>
      <c r="H86" s="900"/>
      <c r="I86" s="126"/>
      <c r="J86" s="126"/>
      <c r="K86" s="126"/>
      <c r="L86" s="913"/>
      <c r="M86" s="913"/>
      <c r="N86" s="45"/>
    </row>
    <row r="87" spans="1:14" ht="15.75" thickBot="1">
      <c r="B87" s="912" t="s">
        <v>953</v>
      </c>
      <c r="C87" s="866"/>
      <c r="D87" s="866"/>
      <c r="E87" s="866"/>
      <c r="F87" s="866"/>
      <c r="G87" s="866"/>
      <c r="H87" s="866"/>
      <c r="I87" s="866"/>
      <c r="J87" s="866"/>
      <c r="K87" s="866"/>
      <c r="L87" s="866"/>
      <c r="M87" s="867"/>
      <c r="N87" s="301">
        <f>SUM(N80:N86)</f>
        <v>467428.26391560864</v>
      </c>
    </row>
    <row r="88" spans="1:14" ht="15.75" thickBot="1">
      <c r="B88" s="33"/>
      <c r="C88" s="34"/>
      <c r="D88" s="34"/>
      <c r="E88" s="34"/>
      <c r="F88" s="34"/>
      <c r="G88" s="34"/>
      <c r="H88" s="34"/>
      <c r="I88" s="34"/>
      <c r="J88" s="34"/>
      <c r="K88" s="34"/>
      <c r="L88" s="34"/>
      <c r="M88" s="34"/>
      <c r="N88" s="35"/>
    </row>
    <row r="89" spans="1:14" ht="15.75" thickBot="1">
      <c r="B89" s="823" t="s">
        <v>967</v>
      </c>
      <c r="C89" s="824"/>
      <c r="D89" s="824"/>
      <c r="E89" s="824"/>
      <c r="F89" s="824"/>
      <c r="G89" s="824"/>
      <c r="H89" s="824"/>
      <c r="I89" s="824"/>
      <c r="J89" s="824"/>
      <c r="K89" s="824"/>
      <c r="L89" s="824"/>
      <c r="M89" s="825"/>
      <c r="N89" s="99">
        <f>N47+N63+N74+N87</f>
        <v>2878498.8883617711</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8" t="s">
        <v>969</v>
      </c>
      <c r="C93" s="869"/>
      <c r="D93" s="869"/>
      <c r="E93" s="869"/>
      <c r="F93" s="869"/>
      <c r="G93" s="869"/>
      <c r="H93" s="869"/>
      <c r="I93" s="314"/>
      <c r="J93" s="334"/>
      <c r="K93" s="302" t="s">
        <v>970</v>
      </c>
      <c r="L93" s="870" t="s">
        <v>971</v>
      </c>
      <c r="M93" s="871"/>
      <c r="N93" s="303"/>
    </row>
    <row r="94" spans="1:14">
      <c r="B94" s="856" t="s">
        <v>972</v>
      </c>
      <c r="C94" s="857"/>
      <c r="D94" s="857"/>
      <c r="E94" s="857"/>
      <c r="F94" s="857"/>
      <c r="G94" s="857"/>
      <c r="H94" s="857"/>
      <c r="I94" s="87"/>
      <c r="J94" s="88"/>
      <c r="K94" s="304">
        <v>0.2</v>
      </c>
      <c r="L94" s="858">
        <f>N89*K94</f>
        <v>575699.77767235425</v>
      </c>
      <c r="M94" s="859"/>
      <c r="N94" s="51"/>
    </row>
    <row r="95" spans="1:14">
      <c r="B95" s="89" t="s">
        <v>973</v>
      </c>
      <c r="C95" s="90"/>
      <c r="D95" s="90"/>
      <c r="E95" s="90"/>
      <c r="F95" s="90"/>
      <c r="G95" s="90"/>
      <c r="H95" s="90"/>
      <c r="I95" s="87"/>
      <c r="J95" s="88"/>
      <c r="K95" s="304">
        <v>0.05</v>
      </c>
      <c r="L95" s="858">
        <f>N89*K95</f>
        <v>143924.94441808856</v>
      </c>
      <c r="M95" s="859"/>
      <c r="N95" s="51"/>
    </row>
    <row r="96" spans="1:14" ht="15.75" thickBot="1">
      <c r="B96" s="91" t="s">
        <v>974</v>
      </c>
      <c r="C96" s="92"/>
      <c r="D96" s="92"/>
      <c r="E96" s="92"/>
      <c r="F96" s="92"/>
      <c r="G96" s="92"/>
      <c r="H96" s="92"/>
      <c r="I96" s="93"/>
      <c r="J96" s="94"/>
      <c r="K96" s="305">
        <v>0.05</v>
      </c>
      <c r="L96" s="860">
        <f>N89*K96</f>
        <v>143924.94441808856</v>
      </c>
      <c r="M96" s="861"/>
      <c r="N96" s="51"/>
    </row>
    <row r="97" spans="1:14" ht="15.75" thickBot="1">
      <c r="B97" s="823" t="s">
        <v>953</v>
      </c>
      <c r="C97" s="824"/>
      <c r="D97" s="824"/>
      <c r="E97" s="824"/>
      <c r="F97" s="824"/>
      <c r="G97" s="824"/>
      <c r="H97" s="824"/>
      <c r="I97" s="824"/>
      <c r="J97" s="824"/>
      <c r="K97" s="824"/>
      <c r="L97" s="824"/>
      <c r="M97" s="825"/>
      <c r="N97" s="52">
        <f>L94+L95+L96</f>
        <v>863549.66650853131</v>
      </c>
    </row>
    <row r="98" spans="1:14" ht="15.75" thickBot="1">
      <c r="B98" s="33"/>
      <c r="C98" s="34"/>
      <c r="D98" s="34"/>
      <c r="E98" s="34"/>
      <c r="F98" s="34"/>
      <c r="G98" s="34"/>
      <c r="H98" s="34"/>
      <c r="I98" s="34"/>
      <c r="J98" s="34"/>
      <c r="K98" s="34"/>
      <c r="L98" s="34"/>
      <c r="M98" s="34"/>
      <c r="N98" s="35"/>
    </row>
    <row r="99" spans="1:14" ht="15.75" thickBot="1">
      <c r="A99" t="s">
        <v>2016</v>
      </c>
      <c r="B99" s="823" t="s">
        <v>975</v>
      </c>
      <c r="C99" s="824"/>
      <c r="D99" s="824"/>
      <c r="E99" s="824"/>
      <c r="F99" s="824"/>
      <c r="G99" s="824"/>
      <c r="H99" s="824"/>
      <c r="I99" s="824"/>
      <c r="J99" s="824"/>
      <c r="K99" s="824"/>
      <c r="L99" s="824"/>
      <c r="M99" s="825"/>
      <c r="N99" s="188">
        <f>N89+N97</f>
        <v>3742048.5548703023</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3"/>
      <c r="K129" s="973"/>
      <c r="L129" s="973"/>
      <c r="M129" s="973"/>
      <c r="N129" s="974"/>
    </row>
    <row r="130" spans="2:14" ht="15.75" thickBot="1">
      <c r="B130" s="419" t="s">
        <v>2221</v>
      </c>
      <c r="C130" s="420"/>
      <c r="D130" s="420"/>
      <c r="E130" s="259"/>
      <c r="F130" s="259"/>
      <c r="G130" s="259"/>
      <c r="H130" s="259"/>
      <c r="I130" s="259"/>
      <c r="J130" s="975"/>
      <c r="K130" s="975"/>
      <c r="L130" s="975"/>
      <c r="M130" s="975"/>
      <c r="N130" s="976"/>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40.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2"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87951.419931451514</v>
      </c>
      <c r="L36" s="270"/>
      <c r="M36" s="271">
        <v>0.16</v>
      </c>
      <c r="N36" s="272">
        <f>K36/M36</f>
        <v>549696.37457157194</v>
      </c>
    </row>
    <row r="37" spans="1:14">
      <c r="A37" s="113" t="s">
        <v>261</v>
      </c>
      <c r="B37" s="872" t="str">
        <f>VLOOKUP(A37,EQUIPOS!A7:D154,3,FALSE)</f>
        <v xml:space="preserve">Motobomba 3 PULGADAS (incluye operario)
</v>
      </c>
      <c r="C37" s="873"/>
      <c r="D37" s="873"/>
      <c r="E37" s="873"/>
      <c r="F37" s="873"/>
      <c r="G37" s="873"/>
      <c r="H37" s="874"/>
      <c r="I37" s="421"/>
      <c r="J37" s="422"/>
      <c r="K37" s="269">
        <f>VLOOKUP(A37,EQUIPOS!A7:D164,4,FALSE)</f>
        <v>9483.291882014053</v>
      </c>
      <c r="L37" s="335"/>
      <c r="M37" s="336">
        <v>0.16</v>
      </c>
      <c r="N37" s="272">
        <f>K37/M37</f>
        <v>59270.574262587834</v>
      </c>
    </row>
    <row r="38" spans="1:14">
      <c r="A38" s="113"/>
      <c r="B38" s="872"/>
      <c r="C38" s="873"/>
      <c r="D38" s="873"/>
      <c r="E38" s="873"/>
      <c r="F38" s="873"/>
      <c r="G38" s="873"/>
      <c r="H38" s="874"/>
      <c r="I38" s="421"/>
      <c r="J38" s="422"/>
      <c r="K38" s="438"/>
      <c r="L38" s="335"/>
      <c r="M38" s="336"/>
      <c r="N38" s="272"/>
    </row>
    <row r="39" spans="1:14">
      <c r="A39" s="113"/>
      <c r="B39" s="872"/>
      <c r="C39" s="873"/>
      <c r="D39" s="873"/>
      <c r="E39" s="873"/>
      <c r="F39" s="873"/>
      <c r="G39" s="873"/>
      <c r="H39" s="874"/>
      <c r="I39" s="421"/>
      <c r="J39" s="422"/>
      <c r="K39" s="438"/>
      <c r="L39" s="335"/>
      <c r="M39" s="336"/>
      <c r="N39" s="272"/>
    </row>
    <row r="40" spans="1:14">
      <c r="A40" s="113"/>
      <c r="B40" s="872"/>
      <c r="C40" s="873"/>
      <c r="D40" s="873"/>
      <c r="E40" s="873"/>
      <c r="F40" s="873"/>
      <c r="G40" s="873"/>
      <c r="H40" s="874"/>
      <c r="I40" s="328"/>
      <c r="J40" s="330"/>
      <c r="K40" s="438"/>
      <c r="L40" s="423"/>
      <c r="M40" s="424"/>
      <c r="N40" s="272"/>
    </row>
    <row r="41" spans="1:14">
      <c r="B41" s="872"/>
      <c r="C41" s="873"/>
      <c r="D41" s="873"/>
      <c r="E41" s="873"/>
      <c r="F41" s="873"/>
      <c r="G41" s="873"/>
      <c r="H41" s="874"/>
      <c r="I41" s="36"/>
      <c r="J41" s="37"/>
      <c r="K41" s="438"/>
      <c r="L41" s="276"/>
      <c r="M41" s="277"/>
      <c r="N41" s="272"/>
    </row>
    <row r="42" spans="1:14">
      <c r="B42" s="320"/>
      <c r="C42" s="321"/>
      <c r="D42" s="321"/>
      <c r="E42" s="321"/>
      <c r="F42" s="323"/>
      <c r="G42" s="323"/>
      <c r="H42" s="125"/>
      <c r="I42" s="36"/>
      <c r="J42" s="37"/>
      <c r="K42" s="438"/>
      <c r="L42" s="276"/>
      <c r="M42" s="277"/>
      <c r="N42" s="273"/>
    </row>
    <row r="43" spans="1:14">
      <c r="B43" s="880" t="s">
        <v>952</v>
      </c>
      <c r="C43" s="881"/>
      <c r="D43" s="881"/>
      <c r="E43" s="38"/>
      <c r="F43" s="39"/>
      <c r="G43" s="39"/>
      <c r="H43" s="40"/>
      <c r="I43" s="36"/>
      <c r="J43" s="37"/>
      <c r="K43" s="279"/>
      <c r="L43" s="276"/>
      <c r="M43" s="401">
        <v>0.05</v>
      </c>
      <c r="N43" s="344">
        <f>N77*M43</f>
        <v>12625.400141187813</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621592.34897534759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7368.6425658498683</v>
      </c>
      <c r="N50" s="272">
        <f>K50*M50</f>
        <v>1473.7285131699737</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1374.2535362514907</v>
      </c>
      <c r="N51" s="272">
        <f>K51*M51</f>
        <v>1374.2535362514907</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750.47876080712945</v>
      </c>
      <c r="N52" s="272">
        <f>K52*M52</f>
        <v>375.23938040356472</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3532.2729614547757</v>
      </c>
      <c r="N53" s="272">
        <f>K53*M53</f>
        <v>529840.94421821635</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356620.59018321766</v>
      </c>
      <c r="N54" s="272">
        <f>K54*M54</f>
        <v>356620.59018321766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889684.75583125907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0">
        <f>VLOOKUP(A63,TRANSPORTE!A5:D117,4,FALSE)</f>
        <v>741.23817975225336</v>
      </c>
      <c r="M63" s="911"/>
      <c r="N63" s="287">
        <f>K63*L63</f>
        <v>741.23817975225336</v>
      </c>
    </row>
    <row r="64" spans="1:14">
      <c r="B64" s="46"/>
      <c r="C64" s="47"/>
      <c r="D64" s="47"/>
      <c r="E64" s="47"/>
      <c r="F64" s="47"/>
      <c r="G64" s="4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741.23817975225336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SUM(N73:N76)</f>
        <v>252508.00282375625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N45+N58+N68+N77</f>
        <v>1764526.3458101151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352905.26916202303</v>
      </c>
      <c r="M84" s="859"/>
      <c r="N84" s="51"/>
    </row>
    <row r="85" spans="1:14">
      <c r="B85" s="89" t="s">
        <v>973</v>
      </c>
      <c r="C85" s="90"/>
      <c r="D85" s="90"/>
      <c r="E85" s="90"/>
      <c r="F85" s="90"/>
      <c r="G85" s="90"/>
      <c r="H85" s="90"/>
      <c r="I85" s="87"/>
      <c r="J85" s="88"/>
      <c r="K85" s="304">
        <v>0.05</v>
      </c>
      <c r="L85" s="858">
        <f>N79*K85</f>
        <v>88226.317290505758</v>
      </c>
      <c r="M85" s="859"/>
      <c r="N85" s="51"/>
    </row>
    <row r="86" spans="1:14" ht="15.75" thickBot="1">
      <c r="B86" s="91" t="s">
        <v>974</v>
      </c>
      <c r="C86" s="92"/>
      <c r="D86" s="92"/>
      <c r="E86" s="92"/>
      <c r="F86" s="92"/>
      <c r="G86" s="92"/>
      <c r="H86" s="92"/>
      <c r="I86" s="93"/>
      <c r="J86" s="94"/>
      <c r="K86" s="305">
        <v>0.05</v>
      </c>
      <c r="L86" s="860">
        <f>N79*K86</f>
        <v>88226.317290505758</v>
      </c>
      <c r="M86" s="861"/>
      <c r="N86" s="51"/>
    </row>
    <row r="87" spans="1:14" ht="15.75" thickBot="1">
      <c r="B87" s="823" t="s">
        <v>953</v>
      </c>
      <c r="C87" s="824"/>
      <c r="D87" s="824"/>
      <c r="E87" s="824"/>
      <c r="F87" s="824"/>
      <c r="G87" s="824"/>
      <c r="H87" s="824"/>
      <c r="I87" s="824"/>
      <c r="J87" s="824"/>
      <c r="K87" s="824"/>
      <c r="L87" s="824"/>
      <c r="M87" s="825"/>
      <c r="N87" s="52">
        <f>L84+L85+L86</f>
        <v>529357.90374303458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2293884.2495531496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5"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38.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452"/>
      <c r="L30" s="799" t="s">
        <v>945</v>
      </c>
      <c r="M30" s="800"/>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121</v>
      </c>
      <c r="B36" s="872" t="str">
        <f>VLOOKUP(A36,EQUIPOS!A6:D154,3,FALSE)</f>
        <v>Bomba eléctrica para accionar la celda</v>
      </c>
      <c r="C36" s="873"/>
      <c r="D36" s="873"/>
      <c r="E36" s="873"/>
      <c r="F36" s="873"/>
      <c r="G36" s="873"/>
      <c r="H36" s="874"/>
      <c r="I36" s="267"/>
      <c r="J36" s="268"/>
      <c r="K36" s="269">
        <f>VLOOKUP(A36,EQUIPOS!A6:D163,4,FALSE)</f>
        <v>42871.446672500992</v>
      </c>
      <c r="L36" s="270"/>
      <c r="M36" s="271">
        <v>0.01</v>
      </c>
      <c r="N36" s="272">
        <f t="shared" ref="N36:N41" si="0">K36/M36</f>
        <v>4287144.6672500987</v>
      </c>
    </row>
    <row r="37" spans="1:14">
      <c r="A37" s="113" t="s">
        <v>192</v>
      </c>
      <c r="B37" s="872" t="str">
        <f>VLOOKUP(A37,EQUIPOS!A7:D154,3,FALSE)</f>
        <v>Equipo de acarreo interno</v>
      </c>
      <c r="C37" s="873"/>
      <c r="D37" s="873"/>
      <c r="E37" s="873"/>
      <c r="F37" s="873"/>
      <c r="G37" s="873"/>
      <c r="H37" s="874"/>
      <c r="I37" s="421"/>
      <c r="J37" s="422"/>
      <c r="K37" s="269">
        <f>VLOOKUP(A37,EQUIPOS!A7:D164,4,FALSE)</f>
        <v>30103.15729893919</v>
      </c>
      <c r="L37" s="335"/>
      <c r="M37" s="336">
        <v>0.05</v>
      </c>
      <c r="N37" s="272">
        <f t="shared" si="0"/>
        <v>602063.14597878372</v>
      </c>
    </row>
    <row r="38" spans="1:14">
      <c r="A38" s="113" t="s">
        <v>217</v>
      </c>
      <c r="B38" s="872" t="str">
        <f>VLOOKUP(A38,EQUIPOS!A8:D154,3,FALSE)</f>
        <v>Equipo de soldadura y de acetileno (incluye soldadura)</v>
      </c>
      <c r="C38" s="873"/>
      <c r="D38" s="873"/>
      <c r="E38" s="873"/>
      <c r="F38" s="873"/>
      <c r="G38" s="873"/>
      <c r="H38" s="874"/>
      <c r="I38" s="421"/>
      <c r="J38" s="422"/>
      <c r="K38" s="269">
        <f>VLOOKUP(A38,EQUIPOS!A8:D165,4,FALSE)</f>
        <v>28792.671839883154</v>
      </c>
      <c r="L38" s="335"/>
      <c r="M38" s="336">
        <v>0.01</v>
      </c>
      <c r="N38" s="272">
        <f t="shared" si="0"/>
        <v>2879267.1839883155</v>
      </c>
    </row>
    <row r="39" spans="1:14">
      <c r="A39" s="113" t="s">
        <v>242</v>
      </c>
      <c r="B39" s="872" t="str">
        <f>VLOOKUP(A39,EQUIPOS!A9:D154,3,FALSE)</f>
        <v>Grúa con torre capacidad 1 ton en la punta.</v>
      </c>
      <c r="C39" s="873"/>
      <c r="D39" s="873"/>
      <c r="E39" s="873"/>
      <c r="F39" s="873"/>
      <c r="G39" s="873"/>
      <c r="H39" s="874"/>
      <c r="I39" s="421"/>
      <c r="J39" s="422"/>
      <c r="K39" s="269">
        <f>VLOOKUP(A39,EQUIPOS!A9:D166,4,FALSE)</f>
        <v>178577.37891496959</v>
      </c>
      <c r="L39" s="335"/>
      <c r="M39" s="336">
        <v>0.04</v>
      </c>
      <c r="N39" s="272">
        <f t="shared" si="0"/>
        <v>4464434.47287424</v>
      </c>
    </row>
    <row r="40" spans="1:14">
      <c r="A40" s="113" t="s">
        <v>255</v>
      </c>
      <c r="B40" s="872" t="str">
        <f>VLOOKUP(A40,EQUIPOS!A10:D154,3,FALSE)</f>
        <v>Manómetro cable de acero para bajar la celda</v>
      </c>
      <c r="C40" s="873"/>
      <c r="D40" s="873"/>
      <c r="E40" s="873"/>
      <c r="F40" s="873"/>
      <c r="G40" s="873"/>
      <c r="H40" s="874"/>
      <c r="I40" s="328"/>
      <c r="J40" s="330"/>
      <c r="K40" s="269">
        <f>VLOOKUP(A40,EQUIPOS!A10:D167,4,FALSE)</f>
        <v>1117984.5505152892</v>
      </c>
      <c r="L40" s="423"/>
      <c r="M40" s="424">
        <v>1</v>
      </c>
      <c r="N40" s="272">
        <f t="shared" si="0"/>
        <v>1117984.5505152892</v>
      </c>
    </row>
    <row r="41" spans="1:14">
      <c r="A41" t="s">
        <v>320</v>
      </c>
      <c r="B41" s="872" t="str">
        <f>VLOOKUP(A41,EQUIPOS!A11:D155,3,FALSE)</f>
        <v>Retroexcavadora sobre llantas, motor 62HP, Profundidad de excavación de 5.41 metros.</v>
      </c>
      <c r="C41" s="873"/>
      <c r="D41" s="873"/>
      <c r="E41" s="873"/>
      <c r="F41" s="873"/>
      <c r="G41" s="873"/>
      <c r="H41" s="874"/>
      <c r="I41" s="36"/>
      <c r="J41" s="37"/>
      <c r="K41" s="269">
        <f>VLOOKUP(A41,EQUIPOS!A11:D168,4,FALSE)</f>
        <v>159501.01685296069</v>
      </c>
      <c r="L41" s="276"/>
      <c r="M41" s="277">
        <v>0.2</v>
      </c>
      <c r="N41" s="272">
        <f t="shared" si="0"/>
        <v>797505.08426480344</v>
      </c>
    </row>
    <row r="42" spans="1:14">
      <c r="B42" s="320"/>
      <c r="C42" s="321"/>
      <c r="D42" s="321"/>
      <c r="E42" s="321"/>
      <c r="F42" s="323"/>
      <c r="G42" s="323"/>
      <c r="H42" s="125"/>
      <c r="I42" s="36"/>
      <c r="J42" s="37"/>
      <c r="K42" s="438"/>
      <c r="L42" s="276"/>
      <c r="M42" s="277"/>
      <c r="N42" s="273"/>
    </row>
    <row r="43" spans="1:14">
      <c r="B43" s="880" t="s">
        <v>952</v>
      </c>
      <c r="C43" s="881"/>
      <c r="D43" s="881"/>
      <c r="E43" s="38"/>
      <c r="F43" s="39"/>
      <c r="G43" s="39"/>
      <c r="H43" s="40"/>
      <c r="I43" s="36"/>
      <c r="J43" s="37"/>
      <c r="K43" s="279"/>
      <c r="L43" s="276"/>
      <c r="M43" s="401">
        <v>0.01</v>
      </c>
      <c r="N43" s="344">
        <f>N81*M43</f>
        <v>6913.9567913614801</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14155313.061662894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13345587.129049465</v>
      </c>
      <c r="N50" s="272">
        <f t="shared" ref="N50:N55" si="1">K50*M50</f>
        <v>13345587.129049465</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80523.95849884217</v>
      </c>
      <c r="N51" s="272">
        <f t="shared" si="1"/>
        <v>2415718.7549652653</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1319586.1560600153</v>
      </c>
      <c r="N52" s="272">
        <f t="shared" si="1"/>
        <v>2639172.3121200306</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809231.783454319</v>
      </c>
      <c r="N53" s="272">
        <f t="shared" si="1"/>
        <v>4046158.917271595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52437.254215750392</v>
      </c>
      <c r="N54" s="272">
        <f t="shared" si="1"/>
        <v>3146235.2529450236</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33627.667864071409</v>
      </c>
      <c r="N55" s="272">
        <f t="shared" si="1"/>
        <v>403532.01436885691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25996404.380720239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0">
        <f>VLOOKUP(A63,TRANSPORTE!A5:D117,4,FALSE)</f>
        <v>1145109.7675312764</v>
      </c>
      <c r="M63" s="911"/>
      <c r="N63" s="287">
        <f>K63*L63</f>
        <v>1145109.7675312764</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0">
        <f>VLOOKUP(A64,TRANSPORTE!A6:D117,4,FALSE)</f>
        <v>135755.33258144328</v>
      </c>
      <c r="M64" s="911"/>
      <c r="N64" s="287">
        <f>K64*L64</f>
        <v>1086042.6606515462</v>
      </c>
    </row>
    <row r="65" spans="1:15">
      <c r="A65" t="s">
        <v>1399</v>
      </c>
      <c r="B65" s="46" t="str">
        <f>VLOOKUP(A65,TRANSPORTE!A6:D117,3,FALSE)</f>
        <v>Pasajes aéreos</v>
      </c>
      <c r="C65" s="47"/>
      <c r="D65" s="47"/>
      <c r="E65" s="47"/>
      <c r="F65" s="47"/>
      <c r="G65" s="47"/>
      <c r="H65" s="311" t="s">
        <v>945</v>
      </c>
      <c r="I65" s="279">
        <v>3</v>
      </c>
      <c r="J65" s="286">
        <v>1</v>
      </c>
      <c r="K65" s="279">
        <f>I65*J65</f>
        <v>3</v>
      </c>
      <c r="L65" s="910">
        <f>VLOOKUP(A65,TRANSPORTE!A6:D117,4,FALSE)</f>
        <v>312800.30548719649</v>
      </c>
      <c r="M65" s="911"/>
      <c r="N65" s="287">
        <f>K65*L65</f>
        <v>938400.91646158951</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3169553.3446444124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SUM(N73:N80)</f>
        <v>691395.67913614796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44012666.466163695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8802533.293232739</v>
      </c>
      <c r="M88" s="859"/>
      <c r="N88" s="51"/>
    </row>
    <row r="89" spans="1:14">
      <c r="B89" s="89" t="s">
        <v>973</v>
      </c>
      <c r="C89" s="90"/>
      <c r="D89" s="90"/>
      <c r="E89" s="90"/>
      <c r="F89" s="90"/>
      <c r="G89" s="90"/>
      <c r="H89" s="90"/>
      <c r="I89" s="87"/>
      <c r="J89" s="88"/>
      <c r="K89" s="304">
        <v>0.05</v>
      </c>
      <c r="L89" s="858">
        <f>N83*K89</f>
        <v>2200633.3233081847</v>
      </c>
      <c r="M89" s="859"/>
      <c r="N89" s="51"/>
    </row>
    <row r="90" spans="1:14" ht="15.75" thickBot="1">
      <c r="B90" s="91" t="s">
        <v>974</v>
      </c>
      <c r="C90" s="92"/>
      <c r="D90" s="92"/>
      <c r="E90" s="92"/>
      <c r="F90" s="92"/>
      <c r="G90" s="92"/>
      <c r="H90" s="92"/>
      <c r="I90" s="93"/>
      <c r="J90" s="94"/>
      <c r="K90" s="305">
        <v>0.05</v>
      </c>
      <c r="L90" s="860">
        <f>N83*K90</f>
        <v>2200633.3233081847</v>
      </c>
      <c r="M90" s="861"/>
      <c r="N90" s="51"/>
    </row>
    <row r="91" spans="1:14" ht="15.75" thickBot="1">
      <c r="B91" s="823" t="s">
        <v>953</v>
      </c>
      <c r="C91" s="824"/>
      <c r="D91" s="824"/>
      <c r="E91" s="824"/>
      <c r="F91" s="824"/>
      <c r="G91" s="824"/>
      <c r="H91" s="824"/>
      <c r="I91" s="824"/>
      <c r="J91" s="824"/>
      <c r="K91" s="824"/>
      <c r="L91" s="824"/>
      <c r="M91" s="825"/>
      <c r="N91" s="52">
        <f>L88+L89+L90</f>
        <v>13203799.939849108</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57216466.406012803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6" zoomScale="78" zoomScaleNormal="78" workbookViewId="0">
      <selection activeCell="N75" sqref="N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t="s">
        <v>121</v>
      </c>
      <c r="B36" s="872" t="str">
        <f>VLOOKUP(A36,EQUIPOS!A6:D154,3,FALSE)</f>
        <v>Bomba eléctrica para accionar la celda</v>
      </c>
      <c r="C36" s="873"/>
      <c r="D36" s="873"/>
      <c r="E36" s="873"/>
      <c r="F36" s="873"/>
      <c r="G36" s="873"/>
      <c r="H36" s="874"/>
      <c r="I36" s="267"/>
      <c r="J36" s="268"/>
      <c r="K36" s="269">
        <f>VLOOKUP(A36,EQUIPOS!A6:D163,4,FALSE)</f>
        <v>42871.446672500992</v>
      </c>
      <c r="L36" s="270"/>
      <c r="M36" s="271">
        <v>0.01</v>
      </c>
      <c r="N36" s="272">
        <f>K36/M36</f>
        <v>4287144.6672500987</v>
      </c>
    </row>
    <row r="37" spans="1:16">
      <c r="A37" s="113" t="s">
        <v>217</v>
      </c>
      <c r="B37" s="872" t="str">
        <f>VLOOKUP(A37,EQUIPOS!A7:D154,3,FALSE)</f>
        <v>Equipo de soldadura y de acetileno (incluye soldadura)</v>
      </c>
      <c r="C37" s="873"/>
      <c r="D37" s="873"/>
      <c r="E37" s="873"/>
      <c r="F37" s="873"/>
      <c r="G37" s="873"/>
      <c r="H37" s="874"/>
      <c r="I37" s="421"/>
      <c r="J37" s="422"/>
      <c r="K37" s="269">
        <f>VLOOKUP(A37,EQUIPOS!A7:D164,4,FALSE)</f>
        <v>28792.671839883154</v>
      </c>
      <c r="L37" s="335"/>
      <c r="M37" s="336">
        <v>0.01</v>
      </c>
      <c r="N37" s="272">
        <f>K37/M37</f>
        <v>2879267.1839883155</v>
      </c>
    </row>
    <row r="38" spans="1:16">
      <c r="A38" s="113" t="s">
        <v>255</v>
      </c>
      <c r="B38" s="872" t="str">
        <f>VLOOKUP(A38,EQUIPOS!A8:D154,3,FALSE)</f>
        <v>Manómetro cable de acero para bajar la celda</v>
      </c>
      <c r="C38" s="873"/>
      <c r="D38" s="873"/>
      <c r="E38" s="873"/>
      <c r="F38" s="873"/>
      <c r="G38" s="873"/>
      <c r="H38" s="874"/>
      <c r="I38" s="421"/>
      <c r="J38" s="422"/>
      <c r="K38" s="269">
        <f>VLOOKUP(A38,EQUIPOS!A8:D165,4,FALSE)</f>
        <v>1117984.5505152892</v>
      </c>
      <c r="L38" s="335"/>
      <c r="M38" s="336">
        <v>1</v>
      </c>
      <c r="N38" s="272">
        <f>K38/M38</f>
        <v>1117984.5505152892</v>
      </c>
    </row>
    <row r="39" spans="1:16">
      <c r="A39" s="113"/>
      <c r="B39" s="872"/>
      <c r="C39" s="873"/>
      <c r="D39" s="873"/>
      <c r="E39" s="873"/>
      <c r="F39" s="873"/>
      <c r="G39" s="873"/>
      <c r="H39" s="874"/>
      <c r="I39" s="421"/>
      <c r="J39" s="422"/>
      <c r="K39" s="269"/>
      <c r="L39" s="335"/>
      <c r="M39" s="336"/>
      <c r="N39" s="272"/>
    </row>
    <row r="40" spans="1:16">
      <c r="A40" s="113"/>
      <c r="B40" s="872"/>
      <c r="C40" s="873"/>
      <c r="D40" s="873"/>
      <c r="E40" s="873"/>
      <c r="F40" s="873"/>
      <c r="G40" s="873"/>
      <c r="H40" s="874"/>
      <c r="I40" s="328"/>
      <c r="J40" s="330"/>
      <c r="K40" s="269"/>
      <c r="L40" s="423"/>
      <c r="M40" s="424"/>
      <c r="N40" s="272"/>
    </row>
    <row r="41" spans="1:16">
      <c r="B41" s="872"/>
      <c r="C41" s="873"/>
      <c r="D41" s="873"/>
      <c r="E41" s="873"/>
      <c r="F41" s="873"/>
      <c r="G41" s="873"/>
      <c r="H41" s="874"/>
      <c r="I41" s="36"/>
      <c r="J41" s="37"/>
      <c r="K41" s="269"/>
      <c r="L41" s="276"/>
      <c r="M41" s="277"/>
      <c r="N41" s="272"/>
    </row>
    <row r="42" spans="1:16">
      <c r="B42" s="320"/>
      <c r="C42" s="321"/>
      <c r="D42" s="321"/>
      <c r="E42" s="321"/>
      <c r="F42" s="323"/>
      <c r="G42" s="323"/>
      <c r="H42" s="125"/>
      <c r="I42" s="36"/>
      <c r="J42" s="37"/>
      <c r="K42" s="438"/>
      <c r="L42" s="276"/>
      <c r="M42" s="277"/>
      <c r="N42" s="273"/>
    </row>
    <row r="43" spans="1:16">
      <c r="B43" s="880" t="s">
        <v>952</v>
      </c>
      <c r="C43" s="881"/>
      <c r="D43" s="881"/>
      <c r="E43" s="38"/>
      <c r="F43" s="39"/>
      <c r="G43" s="39"/>
      <c r="H43" s="40"/>
      <c r="I43" s="36"/>
      <c r="J43" s="37"/>
      <c r="K43" s="279"/>
      <c r="L43" s="276"/>
      <c r="M43" s="401">
        <v>0.01</v>
      </c>
      <c r="N43" s="344">
        <f>N81*M43</f>
        <v>6913.9567913614801</v>
      </c>
    </row>
    <row r="44" spans="1:16" ht="15.75" thickBot="1">
      <c r="B44" s="872"/>
      <c r="C44" s="873"/>
      <c r="D44" s="873"/>
      <c r="E44" s="873"/>
      <c r="F44" s="873"/>
      <c r="G44" s="873"/>
      <c r="H44" s="874"/>
      <c r="I44" s="882"/>
      <c r="J44" s="883"/>
      <c r="K44" s="41"/>
      <c r="L44" s="884"/>
      <c r="M44" s="885"/>
      <c r="N44" s="105"/>
    </row>
    <row r="45" spans="1:16" ht="15.75" thickBot="1">
      <c r="B45" s="823" t="s">
        <v>953</v>
      </c>
      <c r="C45" s="824"/>
      <c r="D45" s="824"/>
      <c r="E45" s="824"/>
      <c r="F45" s="824"/>
      <c r="G45" s="824"/>
      <c r="H45" s="824"/>
      <c r="I45" s="824"/>
      <c r="J45" s="824"/>
      <c r="K45" s="824"/>
      <c r="L45" s="824"/>
      <c r="M45" s="825"/>
      <c r="N45" s="394">
        <f>SUM(N36:N44)</f>
        <v>8291310.3585450659</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13345587.129049465</v>
      </c>
      <c r="N50" s="272">
        <f t="shared" ref="N50:N55" si="0">K50*M50</f>
        <v>13345587.129049465</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80523.95849884217</v>
      </c>
      <c r="N51" s="272">
        <f t="shared" si="0"/>
        <v>2415718.7549652653</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1319586.1560600153</v>
      </c>
      <c r="N52" s="272">
        <f t="shared" si="0"/>
        <v>2639172.3121200306</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809231.783454319</v>
      </c>
      <c r="N53" s="272">
        <f t="shared" si="0"/>
        <v>4046158.917271595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52437.254215750392</v>
      </c>
      <c r="N54" s="272">
        <f t="shared" si="0"/>
        <v>3146235.2529450236</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33627.667864071409</v>
      </c>
      <c r="N55" s="272">
        <f t="shared" si="0"/>
        <v>403532.01436885691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25996404.380720239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0">
        <f>VLOOKUP(A63,TRANSPORTE!A5:D117,4,FALSE)</f>
        <v>312800.30548719649</v>
      </c>
      <c r="M63" s="911"/>
      <c r="N63" s="287">
        <f>K63*L63</f>
        <v>938400.91646158951</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0">
        <f>VLOOKUP(A64,TRANSPORTE!A6:D117,4,FALSE)</f>
        <v>1145109.7675312764</v>
      </c>
      <c r="M64" s="911"/>
      <c r="N64" s="287">
        <f>K64*L64</f>
        <v>1145109.7675312764</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0">
        <f>VLOOKUP(A65,TRANSPORTE!A6:D118,4,FALSE)</f>
        <v>135755.33258144328</v>
      </c>
      <c r="M65" s="911"/>
      <c r="N65" s="287">
        <f>K65*L65</f>
        <v>1086042.6606515462</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3169553.3446444124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9"/>
      <c r="C80" s="900"/>
      <c r="D80" s="900"/>
      <c r="E80" s="900"/>
      <c r="F80" s="900"/>
      <c r="G80" s="900"/>
      <c r="H80" s="900"/>
      <c r="I80" s="44"/>
      <c r="J80" s="44"/>
      <c r="K80" s="44"/>
      <c r="L80" s="978"/>
      <c r="M80" s="979"/>
      <c r="N80" s="45"/>
    </row>
    <row r="81" spans="1:14" ht="15.75" thickBot="1">
      <c r="B81" s="823" t="s">
        <v>953</v>
      </c>
      <c r="C81" s="824"/>
      <c r="D81" s="824"/>
      <c r="E81" s="824"/>
      <c r="F81" s="824"/>
      <c r="G81" s="824"/>
      <c r="H81" s="824"/>
      <c r="I81" s="866"/>
      <c r="J81" s="866"/>
      <c r="K81" s="866"/>
      <c r="L81" s="866"/>
      <c r="M81" s="867"/>
      <c r="N81" s="301">
        <f>SUM(N73:N80)</f>
        <v>691395.67913614796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38148663.76304587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7629732.7526091747</v>
      </c>
      <c r="M88" s="859"/>
      <c r="N88" s="51"/>
    </row>
    <row r="89" spans="1:14">
      <c r="B89" s="89" t="s">
        <v>973</v>
      </c>
      <c r="C89" s="90"/>
      <c r="D89" s="90"/>
      <c r="E89" s="90"/>
      <c r="F89" s="90"/>
      <c r="G89" s="90"/>
      <c r="H89" s="90"/>
      <c r="I89" s="87"/>
      <c r="J89" s="88"/>
      <c r="K89" s="304">
        <v>0.05</v>
      </c>
      <c r="L89" s="858">
        <f>N83*K89</f>
        <v>1907433.1881522937</v>
      </c>
      <c r="M89" s="859"/>
      <c r="N89" s="51"/>
    </row>
    <row r="90" spans="1:14" ht="15.75" thickBot="1">
      <c r="B90" s="91" t="s">
        <v>974</v>
      </c>
      <c r="C90" s="92"/>
      <c r="D90" s="92"/>
      <c r="E90" s="92"/>
      <c r="F90" s="92"/>
      <c r="G90" s="92"/>
      <c r="H90" s="92"/>
      <c r="I90" s="93"/>
      <c r="J90" s="94"/>
      <c r="K90" s="305">
        <v>0.05</v>
      </c>
      <c r="L90" s="860">
        <f>N83*K90</f>
        <v>1907433.1881522937</v>
      </c>
      <c r="M90" s="861"/>
      <c r="N90" s="51"/>
    </row>
    <row r="91" spans="1:14" ht="15.75" thickBot="1">
      <c r="B91" s="823" t="s">
        <v>953</v>
      </c>
      <c r="C91" s="824"/>
      <c r="D91" s="824"/>
      <c r="E91" s="824"/>
      <c r="F91" s="824"/>
      <c r="G91" s="824"/>
      <c r="H91" s="824"/>
      <c r="I91" s="824"/>
      <c r="J91" s="824"/>
      <c r="K91" s="824"/>
      <c r="L91" s="824"/>
      <c r="M91" s="825"/>
      <c r="N91" s="52">
        <f>L88+L89+L90</f>
        <v>11444599.128913764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49593262.891959637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259</v>
      </c>
      <c r="B36" s="872" t="str">
        <f>VLOOKUP(A36,EQUIPOS!A6:D154,3,FALSE)</f>
        <v>Montacargas</v>
      </c>
      <c r="C36" s="873"/>
      <c r="D36" s="873"/>
      <c r="E36" s="873"/>
      <c r="F36" s="873"/>
      <c r="G36" s="873"/>
      <c r="H36" s="874"/>
      <c r="I36" s="267"/>
      <c r="J36" s="268"/>
      <c r="K36" s="269">
        <f>VLOOKUP(A36,EQUIPOS!A6:D163,4,FALSE)</f>
        <v>88611.676029422611</v>
      </c>
      <c r="L36" s="270"/>
      <c r="M36" s="336">
        <v>1.5</v>
      </c>
      <c r="N36" s="272">
        <f>K36/M36</f>
        <v>59074.450686281743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2693.4186967867336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61767.869383068479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9742.8240508893377</v>
      </c>
      <c r="N48" s="272">
        <f>K48*M48</f>
        <v>3051463.0110878241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3051463.0110878241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53868.373935734664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3167099.2544066273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633419.85088132555</v>
      </c>
      <c r="M84" s="859"/>
      <c r="N84" s="51"/>
    </row>
    <row r="85" spans="1:14">
      <c r="B85" s="89" t="s">
        <v>973</v>
      </c>
      <c r="C85" s="90"/>
      <c r="D85" s="90"/>
      <c r="E85" s="90"/>
      <c r="F85" s="90"/>
      <c r="G85" s="90"/>
      <c r="H85" s="90"/>
      <c r="I85" s="87"/>
      <c r="J85" s="88"/>
      <c r="K85" s="304">
        <v>0.05</v>
      </c>
      <c r="L85" s="858">
        <f>N79*K85</f>
        <v>158354.96272033139</v>
      </c>
      <c r="M85" s="859"/>
      <c r="N85" s="51"/>
    </row>
    <row r="86" spans="1:14" ht="15.75" thickBot="1">
      <c r="B86" s="91" t="s">
        <v>974</v>
      </c>
      <c r="C86" s="92"/>
      <c r="D86" s="92"/>
      <c r="E86" s="92"/>
      <c r="F86" s="92"/>
      <c r="G86" s="92"/>
      <c r="H86" s="92"/>
      <c r="I86" s="93"/>
      <c r="J86" s="94"/>
      <c r="K86" s="305">
        <v>0.05</v>
      </c>
      <c r="L86" s="860">
        <f>N79*K86</f>
        <v>158354.96272033139</v>
      </c>
      <c r="M86" s="861"/>
      <c r="N86" s="51"/>
    </row>
    <row r="87" spans="1:14" ht="15.75" thickBot="1">
      <c r="B87" s="823" t="s">
        <v>953</v>
      </c>
      <c r="C87" s="824"/>
      <c r="D87" s="824"/>
      <c r="E87" s="824"/>
      <c r="F87" s="824"/>
      <c r="G87" s="824"/>
      <c r="H87" s="824"/>
      <c r="I87" s="824"/>
      <c r="J87" s="824"/>
      <c r="K87" s="824"/>
      <c r="L87" s="824"/>
      <c r="M87" s="825"/>
      <c r="N87" s="52">
        <f>L84+L85+L86</f>
        <v>950129.77632198832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4117229.0307286158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267</v>
      </c>
      <c r="B36" s="872" t="str">
        <f>VLOOKUP(A36,EQUIPOS!A6:D154,3,FALSE)</f>
        <v>Motobomba de concreto</v>
      </c>
      <c r="C36" s="873"/>
      <c r="D36" s="873"/>
      <c r="E36" s="873"/>
      <c r="F36" s="873"/>
      <c r="G36" s="873"/>
      <c r="H36" s="874"/>
      <c r="I36" s="267"/>
      <c r="J36" s="268"/>
      <c r="K36" s="269">
        <f>VLOOKUP(A36,EQUIPOS!A6:D163,4,FALSE)</f>
        <v>77660.638019105332</v>
      </c>
      <c r="L36" s="270"/>
      <c r="M36" s="336">
        <v>2.5</v>
      </c>
      <c r="N36" s="272">
        <f>K36/M36</f>
        <v>31064.255207642134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31064.255207642134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4171.4930036570058</v>
      </c>
      <c r="N48" s="272">
        <f>K48*M48</f>
        <v>195053.50505303169</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450755.5386433237</v>
      </c>
      <c r="N49" s="272">
        <f>K49*M49</f>
        <v>301096.19764903572</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496149.70270206744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0">
        <f>VLOOKUP(A60,TRANSPORTE!A2:D117,4,FALSE)</f>
        <v>741.23817975225336</v>
      </c>
      <c r="M60" s="911"/>
      <c r="N60" s="287">
        <f>K60*L60</f>
        <v>643.67305966258505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643.67305966258505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527857.63096937211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105571.52619387442</v>
      </c>
      <c r="M84" s="859"/>
      <c r="N84" s="51"/>
    </row>
    <row r="85" spans="1:14">
      <c r="B85" s="89" t="s">
        <v>973</v>
      </c>
      <c r="C85" s="90"/>
      <c r="D85" s="90"/>
      <c r="E85" s="90"/>
      <c r="F85" s="90"/>
      <c r="G85" s="90"/>
      <c r="H85" s="90"/>
      <c r="I85" s="87"/>
      <c r="J85" s="88"/>
      <c r="K85" s="304">
        <v>0.05</v>
      </c>
      <c r="L85" s="858">
        <f>N79*K85</f>
        <v>26392.881548468606</v>
      </c>
      <c r="M85" s="859"/>
      <c r="N85" s="51"/>
    </row>
    <row r="86" spans="1:14" ht="15.75" thickBot="1">
      <c r="B86" s="91" t="s">
        <v>974</v>
      </c>
      <c r="C86" s="92"/>
      <c r="D86" s="92"/>
      <c r="E86" s="92"/>
      <c r="F86" s="92"/>
      <c r="G86" s="92"/>
      <c r="H86" s="92"/>
      <c r="I86" s="93"/>
      <c r="J86" s="94"/>
      <c r="K86" s="305">
        <v>0.05</v>
      </c>
      <c r="L86" s="860">
        <f>N79*K86</f>
        <v>26392.881548468606</v>
      </c>
      <c r="M86" s="861"/>
      <c r="N86" s="51"/>
    </row>
    <row r="87" spans="1:14" ht="15.75" thickBot="1">
      <c r="B87" s="823" t="s">
        <v>953</v>
      </c>
      <c r="C87" s="824"/>
      <c r="D87" s="824"/>
      <c r="E87" s="824"/>
      <c r="F87" s="824"/>
      <c r="G87" s="824"/>
      <c r="H87" s="824"/>
      <c r="I87" s="824"/>
      <c r="J87" s="824"/>
      <c r="K87" s="824"/>
      <c r="L87" s="824"/>
      <c r="M87" s="825"/>
      <c r="N87" s="52">
        <f>L84+L85+L86</f>
        <v>158357.28929081163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686214.92026018375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3"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121</v>
      </c>
      <c r="B36" s="872" t="str">
        <f>VLOOKUP(A36,EQUIPOS!A6:D154,3,FALSE)</f>
        <v>Bomba eléctrica para accionar la celda</v>
      </c>
      <c r="C36" s="873"/>
      <c r="D36" s="873"/>
      <c r="E36" s="873"/>
      <c r="F36" s="873"/>
      <c r="G36" s="873"/>
      <c r="H36" s="874"/>
      <c r="I36" s="267"/>
      <c r="J36" s="268"/>
      <c r="K36" s="269">
        <f>VLOOKUP(A36,EQUIPOS!A6:D163,4,FALSE)</f>
        <v>42871.446672500992</v>
      </c>
      <c r="L36" s="270"/>
      <c r="M36" s="271">
        <v>0.01</v>
      </c>
      <c r="N36" s="272">
        <f t="shared" ref="N36:N41" si="0">K36/M36</f>
        <v>4287144.6672500987</v>
      </c>
    </row>
    <row r="37" spans="1:14">
      <c r="A37" s="113" t="s">
        <v>192</v>
      </c>
      <c r="B37" s="872" t="str">
        <f>VLOOKUP(A37,EQUIPOS!A7:D154,3,FALSE)</f>
        <v>Equipo de acarreo interno</v>
      </c>
      <c r="C37" s="873"/>
      <c r="D37" s="873"/>
      <c r="E37" s="873"/>
      <c r="F37" s="873"/>
      <c r="G37" s="873"/>
      <c r="H37" s="874"/>
      <c r="I37" s="421"/>
      <c r="J37" s="422"/>
      <c r="K37" s="269">
        <f>VLOOKUP(A37,EQUIPOS!A7:D164,4,FALSE)</f>
        <v>30103.15729893919</v>
      </c>
      <c r="L37" s="335"/>
      <c r="M37" s="336">
        <v>0.05</v>
      </c>
      <c r="N37" s="272">
        <f t="shared" si="0"/>
        <v>602063.14597878372</v>
      </c>
    </row>
    <row r="38" spans="1:14">
      <c r="A38" s="113" t="s">
        <v>214</v>
      </c>
      <c r="B38" s="872" t="str">
        <f>VLOOKUP(A38,EQUIPOS!A8:D154,3,FALSE)</f>
        <v>Equipo de oxigeno y soldadura</v>
      </c>
      <c r="C38" s="873"/>
      <c r="D38" s="873"/>
      <c r="E38" s="873"/>
      <c r="F38" s="873"/>
      <c r="G38" s="873"/>
      <c r="H38" s="874"/>
      <c r="I38" s="421"/>
      <c r="J38" s="422"/>
      <c r="K38" s="438">
        <f>VLOOKUP(A38,EQUIPOS!A8:D165,4,FALSE)</f>
        <v>8416.6292569888519</v>
      </c>
      <c r="L38" s="335"/>
      <c r="M38" s="336">
        <v>0.01</v>
      </c>
      <c r="N38" s="272">
        <f t="shared" si="0"/>
        <v>841662.92569888523</v>
      </c>
    </row>
    <row r="39" spans="1:14">
      <c r="A39" s="113" t="s">
        <v>248</v>
      </c>
      <c r="B39" s="872" t="str">
        <f>VLOOKUP(A39,EQUIPOS!A9:D154,3,FALSE)</f>
        <v>Grúa telescópica de 50 Ton.</v>
      </c>
      <c r="C39" s="873"/>
      <c r="D39" s="873"/>
      <c r="E39" s="873"/>
      <c r="F39" s="873"/>
      <c r="G39" s="873"/>
      <c r="H39" s="874"/>
      <c r="I39" s="421"/>
      <c r="J39" s="422"/>
      <c r="K39" s="438">
        <f>VLOOKUP(A39,EQUIPOS!A9:D166,4,FALSE)</f>
        <v>304462.51647650497</v>
      </c>
      <c r="L39" s="335"/>
      <c r="M39" s="336">
        <v>0.04</v>
      </c>
      <c r="N39" s="272">
        <f t="shared" si="0"/>
        <v>7611562.9119126238</v>
      </c>
    </row>
    <row r="40" spans="1:14">
      <c r="A40" s="113" t="s">
        <v>255</v>
      </c>
      <c r="B40" s="872" t="str">
        <f>VLOOKUP(A40,EQUIPOS!A10:D154,3,FALSE)</f>
        <v>Manómetro cable de acero para bajar la celda</v>
      </c>
      <c r="C40" s="873"/>
      <c r="D40" s="873"/>
      <c r="E40" s="873"/>
      <c r="F40" s="873"/>
      <c r="G40" s="873"/>
      <c r="H40" s="874"/>
      <c r="I40" s="421"/>
      <c r="J40" s="422"/>
      <c r="K40" s="438">
        <f>VLOOKUP(A40,EQUIPOS!A10:D167,4,FALSE)</f>
        <v>1117984.5505152892</v>
      </c>
      <c r="L40" s="335"/>
      <c r="M40" s="336">
        <v>1</v>
      </c>
      <c r="N40" s="272">
        <f t="shared" si="0"/>
        <v>1117984.5505152892</v>
      </c>
    </row>
    <row r="41" spans="1:14">
      <c r="A41" s="113" t="s">
        <v>322</v>
      </c>
      <c r="B41" s="872" t="str">
        <f>VLOOKUP(A41,EQUIPOS!A11:D155,3,FALSE)</f>
        <v xml:space="preserve">Retroexcavadora sobre llantas JD 410
</v>
      </c>
      <c r="C41" s="873"/>
      <c r="D41" s="873"/>
      <c r="E41" s="873"/>
      <c r="F41" s="873"/>
      <c r="G41" s="873"/>
      <c r="H41" s="874"/>
      <c r="I41" s="421"/>
      <c r="J41" s="422"/>
      <c r="K41" s="438">
        <f>VLOOKUP(A41,EQUIPOS!A11:D168,4,FALSE)</f>
        <v>119144.41018070272</v>
      </c>
      <c r="L41" s="335"/>
      <c r="M41" s="336">
        <v>0.2</v>
      </c>
      <c r="N41" s="272">
        <f t="shared" si="0"/>
        <v>595722.05090351356</v>
      </c>
    </row>
    <row r="42" spans="1:14">
      <c r="A42" s="113"/>
      <c r="B42" s="872"/>
      <c r="C42" s="873"/>
      <c r="D42" s="873"/>
      <c r="E42" s="873"/>
      <c r="F42" s="873"/>
      <c r="G42" s="873"/>
      <c r="H42" s="874"/>
      <c r="I42" s="328"/>
      <c r="J42" s="330"/>
      <c r="K42" s="438"/>
      <c r="L42" s="423"/>
      <c r="M42" s="424"/>
      <c r="N42" s="272"/>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N86*M45</f>
        <v>69139.567913614796</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411">
        <f>SUM(N36:N45)</f>
        <v>15125279.820172809</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8" t="s">
        <v>944</v>
      </c>
      <c r="C51" s="869"/>
      <c r="D51" s="869"/>
      <c r="E51" s="869"/>
      <c r="F51" s="869"/>
      <c r="G51" s="869"/>
      <c r="H51" s="869"/>
      <c r="I51" s="903"/>
      <c r="J51" s="315" t="s">
        <v>945</v>
      </c>
      <c r="K51" s="85" t="s">
        <v>946</v>
      </c>
      <c r="L51" s="904" t="s">
        <v>955</v>
      </c>
      <c r="M51" s="903"/>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13345587.129049465</v>
      </c>
      <c r="N52" s="272">
        <f t="shared" ref="N52:N57" si="1">K52*M52</f>
        <v>13345587.129049465</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80523.95849884217</v>
      </c>
      <c r="N53" s="272">
        <f t="shared" si="1"/>
        <v>2415718.7549652653</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1319586.1560600153</v>
      </c>
      <c r="N54" s="272">
        <f t="shared" si="1"/>
        <v>2639172.3121200306</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809231.783454319</v>
      </c>
      <c r="N55" s="272">
        <f t="shared" si="1"/>
        <v>4046158.917271595</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54222.750901330539</v>
      </c>
      <c r="N56" s="272">
        <f t="shared" si="1"/>
        <v>3253365.0540798325</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33627.667864071409</v>
      </c>
      <c r="N57" s="272">
        <f t="shared" si="1"/>
        <v>403532.01436885691</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3" t="s">
        <v>953</v>
      </c>
      <c r="C63" s="824"/>
      <c r="D63" s="824"/>
      <c r="E63" s="824"/>
      <c r="F63" s="824"/>
      <c r="G63" s="824"/>
      <c r="H63" s="824"/>
      <c r="I63" s="824"/>
      <c r="J63" s="824"/>
      <c r="K63" s="824"/>
      <c r="L63" s="824"/>
      <c r="M63" s="825"/>
      <c r="N63" s="394">
        <f>SUM(N52:N62)</f>
        <v>26103534.181855049</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9" t="s">
        <v>961</v>
      </c>
      <c r="M67" s="888"/>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0">
        <f>VLOOKUP(A68,TRANSPORTE!A5:D117,4,FALSE)</f>
        <v>1145109.7675312764</v>
      </c>
      <c r="M68" s="911"/>
      <c r="N68" s="287">
        <f>K68*L68</f>
        <v>1145109.7675312764</v>
      </c>
    </row>
    <row r="69" spans="1:15">
      <c r="A69" t="s">
        <v>1399</v>
      </c>
      <c r="B69" s="46" t="str">
        <f>VLOOKUP(A69,TRANSPORTE!A5:D117,3,FALSE)</f>
        <v>Pasajes aéreos</v>
      </c>
      <c r="C69" s="47"/>
      <c r="D69" s="47"/>
      <c r="E69" s="47"/>
      <c r="F69" s="47"/>
      <c r="G69" s="47"/>
      <c r="H69" s="311" t="s">
        <v>945</v>
      </c>
      <c r="I69" s="279">
        <v>3</v>
      </c>
      <c r="J69" s="286">
        <v>1</v>
      </c>
      <c r="K69" s="279">
        <f>I69*J69</f>
        <v>3</v>
      </c>
      <c r="L69" s="910">
        <f>VLOOKUP(A69,TRANSPORTE!A5:D117,4,FALSE)</f>
        <v>312800.30548719649</v>
      </c>
      <c r="M69" s="911"/>
      <c r="N69" s="287">
        <f>K69*L69</f>
        <v>938400.91646158951</v>
      </c>
    </row>
    <row r="70" spans="1:15">
      <c r="B70" s="46"/>
      <c r="C70" s="47"/>
      <c r="D70" s="47"/>
      <c r="E70" s="47"/>
      <c r="F70" s="47"/>
      <c r="G70" s="47"/>
      <c r="H70" s="311"/>
      <c r="I70" s="279"/>
      <c r="J70" s="286"/>
      <c r="K70" s="279"/>
      <c r="L70" s="910"/>
      <c r="M70" s="911"/>
      <c r="N70" s="287"/>
    </row>
    <row r="71" spans="1:15">
      <c r="B71" s="46"/>
      <c r="C71" s="47"/>
      <c r="D71" s="47"/>
      <c r="E71" s="47"/>
      <c r="F71" s="47"/>
      <c r="G71" s="47"/>
      <c r="H71" s="311"/>
      <c r="I71" s="279"/>
      <c r="J71" s="286"/>
      <c r="K71" s="279"/>
      <c r="L71" s="910"/>
      <c r="M71" s="91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1"/>
      <c r="M73" s="902"/>
      <c r="N73" s="127"/>
    </row>
    <row r="74" spans="1:15" ht="15.75" thickBot="1">
      <c r="B74" s="912" t="s">
        <v>953</v>
      </c>
      <c r="C74" s="866"/>
      <c r="D74" s="866"/>
      <c r="E74" s="866"/>
      <c r="F74" s="866"/>
      <c r="G74" s="866"/>
      <c r="H74" s="866"/>
      <c r="I74" s="866"/>
      <c r="J74" s="866"/>
      <c r="K74" s="866"/>
      <c r="L74" s="866"/>
      <c r="M74" s="867"/>
      <c r="N74" s="104">
        <f>N68+N69+N70+N71+N72</f>
        <v>2083510.683992866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2" t="s">
        <v>963</v>
      </c>
      <c r="C78" s="863"/>
      <c r="D78" s="863"/>
      <c r="E78" s="863"/>
      <c r="F78" s="863"/>
      <c r="G78" s="863"/>
      <c r="H78" s="863"/>
      <c r="I78" s="73" t="s">
        <v>964</v>
      </c>
      <c r="J78" s="75" t="s">
        <v>1410</v>
      </c>
      <c r="K78" s="74" t="s">
        <v>966</v>
      </c>
      <c r="L78" s="864" t="s">
        <v>950</v>
      </c>
      <c r="M78" s="865"/>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9"/>
      <c r="C85" s="900" t="e">
        <f>VLOOKUP(B85,'MANO DE OBRA'!B12:E73,3,FALSE)</f>
        <v>#N/A</v>
      </c>
      <c r="D85" s="900" t="e">
        <f>VLOOKUP(C85,'MANO DE OBRA'!C12:F73,3,FALSE)</f>
        <v>#N/A</v>
      </c>
      <c r="E85" s="900" t="e">
        <f>VLOOKUP(D85,'MANO DE OBRA'!D12:G73,3,FALSE)</f>
        <v>#N/A</v>
      </c>
      <c r="F85" s="900" t="e">
        <f>VLOOKUP(E85,'MANO DE OBRA'!E12:H73,3,FALSE)</f>
        <v>#N/A</v>
      </c>
      <c r="G85" s="900" t="e">
        <f>VLOOKUP(F85,'MANO DE OBRA'!F12:I73,3,FALSE)</f>
        <v>#N/A</v>
      </c>
      <c r="H85" s="900" t="e">
        <f>VLOOKUP(G85,'MANO DE OBRA'!G12:J73,3,FALSE)</f>
        <v>#N/A</v>
      </c>
      <c r="I85" s="470"/>
      <c r="J85" s="471"/>
      <c r="K85" s="472"/>
      <c r="L85" s="980"/>
      <c r="M85" s="980"/>
      <c r="N85" s="473"/>
    </row>
    <row r="86" spans="1:14" ht="15.75" thickBot="1">
      <c r="B86" s="912" t="s">
        <v>953</v>
      </c>
      <c r="C86" s="866"/>
      <c r="D86" s="866"/>
      <c r="E86" s="866"/>
      <c r="F86" s="866"/>
      <c r="G86" s="866"/>
      <c r="H86" s="866"/>
      <c r="I86" s="866"/>
      <c r="J86" s="866"/>
      <c r="K86" s="866"/>
      <c r="L86" s="866"/>
      <c r="M86" s="867"/>
      <c r="N86" s="460">
        <f>SUM(N79:N85)</f>
        <v>691395.67913614796</v>
      </c>
    </row>
    <row r="87" spans="1:14" ht="15.75" thickBot="1">
      <c r="B87" s="33"/>
      <c r="C87" s="34"/>
      <c r="D87" s="34"/>
      <c r="E87" s="34"/>
      <c r="F87" s="34"/>
      <c r="G87" s="34"/>
      <c r="H87" s="34"/>
      <c r="I87" s="34"/>
      <c r="J87" s="34"/>
      <c r="K87" s="34"/>
      <c r="L87" s="34"/>
      <c r="M87" s="34"/>
      <c r="N87" s="35"/>
    </row>
    <row r="88" spans="1:14" ht="15.75" thickBot="1">
      <c r="B88" s="823" t="s">
        <v>967</v>
      </c>
      <c r="C88" s="824"/>
      <c r="D88" s="824"/>
      <c r="E88" s="824"/>
      <c r="F88" s="824"/>
      <c r="G88" s="824"/>
      <c r="H88" s="824"/>
      <c r="I88" s="824"/>
      <c r="J88" s="824"/>
      <c r="K88" s="824"/>
      <c r="L88" s="824"/>
      <c r="M88" s="825"/>
      <c r="N88" s="99">
        <f>N86+N74+N63+N47</f>
        <v>44003720.365156874</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8" t="s">
        <v>969</v>
      </c>
      <c r="C92" s="869"/>
      <c r="D92" s="869"/>
      <c r="E92" s="869"/>
      <c r="F92" s="869"/>
      <c r="G92" s="869"/>
      <c r="H92" s="869"/>
      <c r="I92" s="314"/>
      <c r="J92" s="334"/>
      <c r="K92" s="302" t="s">
        <v>970</v>
      </c>
      <c r="L92" s="870" t="s">
        <v>971</v>
      </c>
      <c r="M92" s="871"/>
      <c r="N92" s="303"/>
    </row>
    <row r="93" spans="1:14">
      <c r="B93" s="856" t="s">
        <v>972</v>
      </c>
      <c r="C93" s="857"/>
      <c r="D93" s="857"/>
      <c r="E93" s="857"/>
      <c r="F93" s="857"/>
      <c r="G93" s="857"/>
      <c r="H93" s="857"/>
      <c r="I93" s="87"/>
      <c r="J93" s="88"/>
      <c r="K93" s="304">
        <v>0.2</v>
      </c>
      <c r="L93" s="858">
        <f>N88*K93</f>
        <v>8800744.0730313752</v>
      </c>
      <c r="M93" s="859"/>
      <c r="N93" s="51"/>
    </row>
    <row r="94" spans="1:14">
      <c r="B94" s="89" t="s">
        <v>973</v>
      </c>
      <c r="C94" s="90"/>
      <c r="D94" s="90"/>
      <c r="E94" s="90"/>
      <c r="F94" s="90"/>
      <c r="G94" s="90"/>
      <c r="H94" s="90"/>
      <c r="I94" s="87"/>
      <c r="J94" s="88"/>
      <c r="K94" s="304">
        <v>0.05</v>
      </c>
      <c r="L94" s="858">
        <f>N88*K94</f>
        <v>2200186.0182578438</v>
      </c>
      <c r="M94" s="859"/>
      <c r="N94" s="51"/>
    </row>
    <row r="95" spans="1:14" ht="15.75" thickBot="1">
      <c r="B95" s="91" t="s">
        <v>974</v>
      </c>
      <c r="C95" s="92"/>
      <c r="D95" s="92"/>
      <c r="E95" s="92"/>
      <c r="F95" s="92"/>
      <c r="G95" s="92"/>
      <c r="H95" s="92"/>
      <c r="I95" s="93"/>
      <c r="J95" s="94"/>
      <c r="K95" s="305">
        <v>0.05</v>
      </c>
      <c r="L95" s="860">
        <f>N88*K95</f>
        <v>2200186.0182578438</v>
      </c>
      <c r="M95" s="861"/>
      <c r="N95" s="51"/>
    </row>
    <row r="96" spans="1:14" ht="15.75" thickBot="1">
      <c r="B96" s="823" t="s">
        <v>953</v>
      </c>
      <c r="C96" s="824"/>
      <c r="D96" s="824"/>
      <c r="E96" s="824"/>
      <c r="F96" s="824"/>
      <c r="G96" s="824"/>
      <c r="H96" s="824"/>
      <c r="I96" s="824"/>
      <c r="J96" s="824"/>
      <c r="K96" s="824"/>
      <c r="L96" s="824"/>
      <c r="M96" s="825"/>
      <c r="N96" s="52">
        <f>L93+L94+L95</f>
        <v>13201116.109547062</v>
      </c>
    </row>
    <row r="97" spans="1:14" ht="15.75" thickBot="1">
      <c r="B97" s="33"/>
      <c r="C97" s="34"/>
      <c r="D97" s="34"/>
      <c r="E97" s="34"/>
      <c r="F97" s="34"/>
      <c r="G97" s="34"/>
      <c r="H97" s="34"/>
      <c r="I97" s="34"/>
      <c r="J97" s="34"/>
      <c r="K97" s="34"/>
      <c r="L97" s="34"/>
      <c r="M97" s="34"/>
      <c r="N97" s="35"/>
    </row>
    <row r="98" spans="1:14" ht="15.75" thickBot="1">
      <c r="A98" t="s">
        <v>2016</v>
      </c>
      <c r="B98" s="823" t="s">
        <v>975</v>
      </c>
      <c r="C98" s="824"/>
      <c r="D98" s="824"/>
      <c r="E98" s="824"/>
      <c r="F98" s="824"/>
      <c r="G98" s="824"/>
      <c r="H98" s="824"/>
      <c r="I98" s="824"/>
      <c r="J98" s="824"/>
      <c r="K98" s="824"/>
      <c r="L98" s="824"/>
      <c r="M98" s="825"/>
      <c r="N98" s="188">
        <f>N88+N96</f>
        <v>57204836.474703938</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3"/>
      <c r="K128" s="973"/>
      <c r="L128" s="973"/>
      <c r="M128" s="973"/>
      <c r="N128" s="974"/>
    </row>
    <row r="129" spans="2:14" ht="15.75" thickBot="1">
      <c r="B129" s="419" t="s">
        <v>2221</v>
      </c>
      <c r="C129" s="420"/>
      <c r="D129" s="420"/>
      <c r="E129" s="259"/>
      <c r="F129" s="259"/>
      <c r="G129" s="259"/>
      <c r="H129" s="259"/>
      <c r="I129" s="259"/>
      <c r="J129" s="975"/>
      <c r="K129" s="975"/>
      <c r="L129" s="975"/>
      <c r="M129" s="975"/>
      <c r="N129" s="976"/>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326</v>
      </c>
      <c r="B36" s="872" t="str">
        <f>VLOOKUP(A36,EQUIPOS!A6:D154,3,FALSE)</f>
        <v>Sensor de Impacto para prueba de integridad tipo</v>
      </c>
      <c r="C36" s="873"/>
      <c r="D36" s="873"/>
      <c r="E36" s="873"/>
      <c r="F36" s="873"/>
      <c r="G36" s="873"/>
      <c r="H36" s="874"/>
      <c r="I36" s="267"/>
      <c r="J36" s="268"/>
      <c r="K36" s="269">
        <f>VLOOKUP(A36,EQUIPOS!A6:D163,4,FALSE)</f>
        <v>74275.896016783212</v>
      </c>
      <c r="L36" s="270"/>
      <c r="M36" s="336">
        <v>1</v>
      </c>
      <c r="N36" s="272">
        <f>K36/M36</f>
        <v>74275.896016783212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74275.896016783212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400073.41755476414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474349.31357154733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94869.862714309478</v>
      </c>
      <c r="M84" s="859"/>
      <c r="N84" s="51"/>
    </row>
    <row r="85" spans="1:14">
      <c r="B85" s="89" t="s">
        <v>973</v>
      </c>
      <c r="C85" s="90"/>
      <c r="D85" s="90"/>
      <c r="E85" s="90"/>
      <c r="F85" s="90"/>
      <c r="G85" s="90"/>
      <c r="H85" s="90"/>
      <c r="I85" s="87"/>
      <c r="J85" s="88"/>
      <c r="K85" s="304">
        <v>0.05</v>
      </c>
      <c r="L85" s="858">
        <f>N79*K85</f>
        <v>23717.46567857737</v>
      </c>
      <c r="M85" s="859"/>
      <c r="N85" s="51"/>
    </row>
    <row r="86" spans="1:14" ht="15.75" thickBot="1">
      <c r="B86" s="91" t="s">
        <v>974</v>
      </c>
      <c r="C86" s="92"/>
      <c r="D86" s="92"/>
      <c r="E86" s="92"/>
      <c r="F86" s="92"/>
      <c r="G86" s="92"/>
      <c r="H86" s="92"/>
      <c r="I86" s="93"/>
      <c r="J86" s="94"/>
      <c r="K86" s="305">
        <v>0.05</v>
      </c>
      <c r="L86" s="860">
        <f>N79*K86</f>
        <v>23717.46567857737</v>
      </c>
      <c r="M86" s="861"/>
      <c r="N86" s="51"/>
    </row>
    <row r="87" spans="1:14" ht="15.75" thickBot="1">
      <c r="B87" s="823" t="s">
        <v>953</v>
      </c>
      <c r="C87" s="824"/>
      <c r="D87" s="824"/>
      <c r="E87" s="824"/>
      <c r="F87" s="824"/>
      <c r="G87" s="824"/>
      <c r="H87" s="824"/>
      <c r="I87" s="824"/>
      <c r="J87" s="824"/>
      <c r="K87" s="824"/>
      <c r="L87" s="824"/>
      <c r="M87" s="825"/>
      <c r="N87" s="52">
        <f>L84+L85+L86</f>
        <v>142304.79407146422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616654.10764301149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320</v>
      </c>
      <c r="B36" s="872" t="str">
        <f>VLOOKUP(A36,EQUIPOS!A6:D154,3,FALSE)</f>
        <v>Retroexcavadora sobre llantas, motor 62HP, Profundidad de excavación de 5.41 metros.</v>
      </c>
      <c r="C36" s="873"/>
      <c r="D36" s="873"/>
      <c r="E36" s="873"/>
      <c r="F36" s="873"/>
      <c r="G36" s="873"/>
      <c r="H36" s="874"/>
      <c r="I36" s="267"/>
      <c r="J36" s="268"/>
      <c r="K36" s="269">
        <f>VLOOKUP(A36,EQUIPOS!A6:D163,4,FALSE)</f>
        <v>159501.01685296069</v>
      </c>
      <c r="L36" s="270"/>
      <c r="M36" s="336">
        <v>10</v>
      </c>
      <c r="N36" s="272">
        <f>K36/M36</f>
        <v>15950.101685296069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336.34905451801001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16286.450739814079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41714.930036570069</v>
      </c>
      <c r="N48" s="272">
        <f>K48*M48</f>
        <v>20393.965795656481</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24737.781962399389</v>
      </c>
      <c r="N49" s="272">
        <f>K49*M49</f>
        <v>32983.709283199183</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5019.4366749611181</v>
      </c>
      <c r="N50" s="272">
        <f>K50*M50</f>
        <v>7529.1550124416772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60906.830091297343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3363.4905451800996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80556.771376291523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16111.354275258305</v>
      </c>
      <c r="M84" s="859"/>
      <c r="N84" s="51"/>
    </row>
    <row r="85" spans="1:14">
      <c r="B85" s="89" t="s">
        <v>973</v>
      </c>
      <c r="C85" s="90"/>
      <c r="D85" s="90"/>
      <c r="E85" s="90"/>
      <c r="F85" s="90"/>
      <c r="G85" s="90"/>
      <c r="H85" s="90"/>
      <c r="I85" s="87"/>
      <c r="J85" s="88"/>
      <c r="K85" s="304">
        <v>0.05</v>
      </c>
      <c r="L85" s="858">
        <f>N79*K85</f>
        <v>4027.8385688145763</v>
      </c>
      <c r="M85" s="859"/>
      <c r="N85" s="51"/>
    </row>
    <row r="86" spans="1:14" ht="15.75" thickBot="1">
      <c r="B86" s="91" t="s">
        <v>974</v>
      </c>
      <c r="C86" s="92"/>
      <c r="D86" s="92"/>
      <c r="E86" s="92"/>
      <c r="F86" s="92"/>
      <c r="G86" s="92"/>
      <c r="H86" s="92"/>
      <c r="I86" s="93"/>
      <c r="J86" s="94"/>
      <c r="K86" s="305">
        <v>0.05</v>
      </c>
      <c r="L86" s="860">
        <f>N79*K86</f>
        <v>4027.8385688145763</v>
      </c>
      <c r="M86" s="861"/>
      <c r="N86" s="51"/>
    </row>
    <row r="87" spans="1:14" ht="15.75" thickBot="1">
      <c r="B87" s="823" t="s">
        <v>953</v>
      </c>
      <c r="C87" s="824"/>
      <c r="D87" s="824"/>
      <c r="E87" s="824"/>
      <c r="F87" s="824"/>
      <c r="G87" s="824"/>
      <c r="H87" s="824"/>
      <c r="I87" s="824"/>
      <c r="J87" s="824"/>
      <c r="K87" s="824"/>
      <c r="L87" s="824"/>
      <c r="M87" s="825"/>
      <c r="N87" s="52">
        <f>L84+L85+L86</f>
        <v>24167.031412887456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104723.80278917898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204</v>
      </c>
      <c r="B36" s="872" t="str">
        <f>VLOOKUP(A36,EQUIPOS!A6:D154,3,FALSE)</f>
        <v xml:space="preserve">Equipo de soldadura 250 AMP
</v>
      </c>
      <c r="C36" s="873"/>
      <c r="D36" s="873"/>
      <c r="E36" s="873"/>
      <c r="F36" s="873"/>
      <c r="G36" s="873"/>
      <c r="H36" s="874"/>
      <c r="I36" s="267"/>
      <c r="J36" s="268"/>
      <c r="K36" s="269">
        <f>VLOOKUP(A36,EQUIPOS!A6:D163,4,FALSE)</f>
        <v>9321.6525461860419</v>
      </c>
      <c r="L36" s="270"/>
      <c r="M36" s="336">
        <v>10</v>
      </c>
      <c r="N36" s="272">
        <f>K36/M36</f>
        <v>932.16525461860419</v>
      </c>
    </row>
    <row r="37" spans="1:14">
      <c r="A37" s="113" t="s">
        <v>320</v>
      </c>
      <c r="B37" s="872" t="str">
        <f>VLOOKUP(A37,EQUIPOS!A7:D154,3,FALSE)</f>
        <v>Retroexcavadora sobre llantas, motor 62HP, Profundidad de excavación de 5.41 metros.</v>
      </c>
      <c r="C37" s="873"/>
      <c r="D37" s="873"/>
      <c r="E37" s="873"/>
      <c r="F37" s="873"/>
      <c r="G37" s="873"/>
      <c r="H37" s="874"/>
      <c r="I37" s="421"/>
      <c r="J37" s="422"/>
      <c r="K37" s="269">
        <f>VLOOKUP(A37,EQUIPOS!A7:D164,4,FALSE)</f>
        <v>159501.01685296069</v>
      </c>
      <c r="L37" s="335"/>
      <c r="M37" s="336">
        <v>10</v>
      </c>
      <c r="N37" s="272">
        <f>K37/M37</f>
        <v>15950.101685296069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402.04310903601998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17284.310048950694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9813.7537121491459</v>
      </c>
      <c r="N48" s="272">
        <f>K48*M48</f>
        <v>323.85387250092185</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97670.194584412835</v>
      </c>
      <c r="N49" s="272">
        <f>K49*M49</f>
        <v>293010.58375323849</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627.13933880565583</v>
      </c>
      <c r="N50" s="272">
        <f>K50*M50</f>
        <v>6271.3933880565583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299605.83101379598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4020.4310903601995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320910.57215310691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64182.114430621383</v>
      </c>
      <c r="M84" s="859"/>
      <c r="N84" s="51"/>
    </row>
    <row r="85" spans="1:14">
      <c r="B85" s="89" t="s">
        <v>973</v>
      </c>
      <c r="C85" s="90"/>
      <c r="D85" s="90"/>
      <c r="E85" s="90"/>
      <c r="F85" s="90"/>
      <c r="G85" s="90"/>
      <c r="H85" s="90"/>
      <c r="I85" s="87"/>
      <c r="J85" s="88"/>
      <c r="K85" s="304">
        <v>0.05</v>
      </c>
      <c r="L85" s="858">
        <f>N79*K85</f>
        <v>16045.528607655346</v>
      </c>
      <c r="M85" s="859"/>
      <c r="N85" s="51"/>
    </row>
    <row r="86" spans="1:14" ht="15.75" thickBot="1">
      <c r="B86" s="91" t="s">
        <v>974</v>
      </c>
      <c r="C86" s="92"/>
      <c r="D86" s="92"/>
      <c r="E86" s="92"/>
      <c r="F86" s="92"/>
      <c r="G86" s="92"/>
      <c r="H86" s="92"/>
      <c r="I86" s="93"/>
      <c r="J86" s="94"/>
      <c r="K86" s="305">
        <v>0.05</v>
      </c>
      <c r="L86" s="860">
        <f>N79*K86</f>
        <v>16045.528607655346</v>
      </c>
      <c r="M86" s="861"/>
      <c r="N86" s="51"/>
    </row>
    <row r="87" spans="1:14" ht="15.75" thickBot="1">
      <c r="B87" s="823" t="s">
        <v>953</v>
      </c>
      <c r="C87" s="824"/>
      <c r="D87" s="824"/>
      <c r="E87" s="824"/>
      <c r="F87" s="824"/>
      <c r="G87" s="824"/>
      <c r="H87" s="824"/>
      <c r="I87" s="824"/>
      <c r="J87" s="824"/>
      <c r="K87" s="824"/>
      <c r="L87" s="824"/>
      <c r="M87" s="825"/>
      <c r="N87" s="52">
        <f>L84+L85+L86</f>
        <v>96273.171645932074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417183.74379903899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282</v>
      </c>
      <c r="B36" s="872" t="str">
        <f>VLOOKUP(A36,EQUIPOS!A6:D154,3,FALSE)</f>
        <v>Piloteadora potencia 250KW, RPM 1800, fuerza elevadora 200KN</v>
      </c>
      <c r="C36" s="873"/>
      <c r="D36" s="873"/>
      <c r="E36" s="873"/>
      <c r="F36" s="873"/>
      <c r="G36" s="873"/>
      <c r="H36" s="874"/>
      <c r="I36" s="267"/>
      <c r="J36" s="268"/>
      <c r="K36" s="269">
        <f>VLOOKUP(A36,EQUIPOS!A6:D163,4,FALSE)</f>
        <v>536692.84872303484</v>
      </c>
      <c r="L36" s="270"/>
      <c r="M36" s="336">
        <v>2</v>
      </c>
      <c r="N36" s="272">
        <f>K36/M36</f>
        <v>268346.42436151742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4716.7655451800993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273063.18990669755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4171.4930036570058</v>
      </c>
      <c r="N48" s="272">
        <f>K48*M48</f>
        <v>116801.80410239616</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487634.58147124079</v>
      </c>
      <c r="N49" s="272">
        <f>K49*M49</f>
        <v>170672.10351493428</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16351.554719915623</v>
      </c>
      <c r="N50" s="272">
        <f>K50*M50</f>
        <v>49054.66415974687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336528.57177707728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0">
        <f>VLOOKUP(A60,TRANSPORTE!A2:D117,4,FALSE)</f>
        <v>741.23817975225336</v>
      </c>
      <c r="M60" s="911"/>
      <c r="N60" s="287">
        <f>K60*L60</f>
        <v>259.43336291328865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259.43336291328865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47167.655451800994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657018.85049848922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131403.77009969784</v>
      </c>
      <c r="M84" s="859"/>
      <c r="N84" s="51"/>
    </row>
    <row r="85" spans="1:14">
      <c r="B85" s="89" t="s">
        <v>973</v>
      </c>
      <c r="C85" s="90"/>
      <c r="D85" s="90"/>
      <c r="E85" s="90"/>
      <c r="F85" s="90"/>
      <c r="G85" s="90"/>
      <c r="H85" s="90"/>
      <c r="I85" s="87"/>
      <c r="J85" s="88"/>
      <c r="K85" s="304">
        <v>0.05</v>
      </c>
      <c r="L85" s="858">
        <f>N79*K85</f>
        <v>32850.94252492446</v>
      </c>
      <c r="M85" s="859"/>
      <c r="N85" s="51"/>
    </row>
    <row r="86" spans="1:14" ht="15.75" thickBot="1">
      <c r="B86" s="91" t="s">
        <v>974</v>
      </c>
      <c r="C86" s="92"/>
      <c r="D86" s="92"/>
      <c r="E86" s="92"/>
      <c r="F86" s="92"/>
      <c r="G86" s="92"/>
      <c r="H86" s="92"/>
      <c r="I86" s="93"/>
      <c r="J86" s="94"/>
      <c r="K86" s="305">
        <v>0.05</v>
      </c>
      <c r="L86" s="860">
        <f>N79*K86</f>
        <v>32850.94252492446</v>
      </c>
      <c r="M86" s="861"/>
      <c r="N86" s="51"/>
    </row>
    <row r="87" spans="1:14" ht="15.75" thickBot="1">
      <c r="B87" s="823" t="s">
        <v>953</v>
      </c>
      <c r="C87" s="824"/>
      <c r="D87" s="824"/>
      <c r="E87" s="824"/>
      <c r="F87" s="824"/>
      <c r="G87" s="824"/>
      <c r="H87" s="824"/>
      <c r="I87" s="824"/>
      <c r="J87" s="824"/>
      <c r="K87" s="824"/>
      <c r="L87" s="824"/>
      <c r="M87" s="825"/>
      <c r="N87" s="52">
        <f>L84+L85+L86</f>
        <v>197105.65514954677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854124.50564803602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282</v>
      </c>
      <c r="B36" s="872" t="str">
        <f>VLOOKUP(A36,EQUIPOS!A6:D154,3,FALSE)</f>
        <v>Piloteadora potencia 250KW, RPM 1800, fuerza elevadora 200KN</v>
      </c>
      <c r="C36" s="873"/>
      <c r="D36" s="873"/>
      <c r="E36" s="873"/>
      <c r="F36" s="873"/>
      <c r="G36" s="873"/>
      <c r="H36" s="874"/>
      <c r="I36" s="267"/>
      <c r="J36" s="268"/>
      <c r="K36" s="269">
        <f>VLOOKUP(A36,EQUIPOS!A6:D163,4,FALSE)</f>
        <v>536692.84872303484</v>
      </c>
      <c r="L36" s="270"/>
      <c r="M36" s="336">
        <v>2</v>
      </c>
      <c r="N36" s="272">
        <f>K36/M36</f>
        <v>268346.42436151742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4716.7655451800993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273063.18990669755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4171.4930036570058</v>
      </c>
      <c r="N48" s="272">
        <f>K48*M48</f>
        <v>116801.80410239616</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364987.97230900737</v>
      </c>
      <c r="N49" s="272">
        <f>K49*M49</f>
        <v>127745.79030815257</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16351.554719915623</v>
      </c>
      <c r="N50" s="272">
        <f>K50*M50</f>
        <v>32703.109439831245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277250.70385037997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0">
        <f>VLOOKUP(A60,TRANSPORTE!A2:D117,4,FALSE)</f>
        <v>741.23817975225336</v>
      </c>
      <c r="M60" s="911"/>
      <c r="N60" s="287">
        <f>K60*L60</f>
        <v>259.43336291328865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259.43336291328865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47167.655451800994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597740.98257179186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119548.19651435838</v>
      </c>
      <c r="M84" s="859"/>
      <c r="N84" s="51"/>
    </row>
    <row r="85" spans="1:14">
      <c r="B85" s="89" t="s">
        <v>973</v>
      </c>
      <c r="C85" s="90"/>
      <c r="D85" s="90"/>
      <c r="E85" s="90"/>
      <c r="F85" s="90"/>
      <c r="G85" s="90"/>
      <c r="H85" s="90"/>
      <c r="I85" s="87"/>
      <c r="J85" s="88"/>
      <c r="K85" s="304">
        <v>0.05</v>
      </c>
      <c r="L85" s="858">
        <f>N79*K85</f>
        <v>29887.049128589595</v>
      </c>
      <c r="M85" s="859"/>
      <c r="N85" s="51"/>
    </row>
    <row r="86" spans="1:14" ht="15.75" thickBot="1">
      <c r="B86" s="91" t="s">
        <v>974</v>
      </c>
      <c r="C86" s="92"/>
      <c r="D86" s="92"/>
      <c r="E86" s="92"/>
      <c r="F86" s="92"/>
      <c r="G86" s="92"/>
      <c r="H86" s="92"/>
      <c r="I86" s="93"/>
      <c r="J86" s="94"/>
      <c r="K86" s="305">
        <v>0.05</v>
      </c>
      <c r="L86" s="860">
        <f>N79*K86</f>
        <v>29887.049128589595</v>
      </c>
      <c r="M86" s="861"/>
      <c r="N86" s="51"/>
    </row>
    <row r="87" spans="1:14" ht="15.75" thickBot="1">
      <c r="B87" s="823" t="s">
        <v>953</v>
      </c>
      <c r="C87" s="824"/>
      <c r="D87" s="824"/>
      <c r="E87" s="824"/>
      <c r="F87" s="824"/>
      <c r="G87" s="824"/>
      <c r="H87" s="824"/>
      <c r="I87" s="824"/>
      <c r="J87" s="824"/>
      <c r="K87" s="824"/>
      <c r="L87" s="824"/>
      <c r="M87" s="825"/>
      <c r="N87" s="52">
        <f>L84+L85+L86</f>
        <v>179322.29477153756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777063.27734332939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195</v>
      </c>
      <c r="B36" s="872" t="str">
        <f>VLOOKUP(A36,EQUIPOS!A6:D154,3,FALSE)</f>
        <v xml:space="preserve">Equipo de oxicorte, Capacidad de corte: hasta 6´´ (152mm) </v>
      </c>
      <c r="C36" s="873"/>
      <c r="D36" s="873"/>
      <c r="E36" s="873"/>
      <c r="F36" s="873"/>
      <c r="G36" s="873"/>
      <c r="H36" s="874"/>
      <c r="I36" s="267"/>
      <c r="J36" s="268"/>
      <c r="K36" s="269">
        <f>VLOOKUP(A36,EQUIPOS!A6:D163,4,FALSE)</f>
        <v>9355.9380349707844</v>
      </c>
      <c r="L36" s="270"/>
      <c r="M36" s="336">
        <v>1.1299999999999999</v>
      </c>
      <c r="N36" s="272">
        <f>K36/M36</f>
        <v>8279.5911813900748</v>
      </c>
    </row>
    <row r="37" spans="1:14">
      <c r="A37" s="113" t="s">
        <v>332</v>
      </c>
      <c r="B37" s="872" t="str">
        <f>VLOOKUP(A37,EQUIPOS!A7:D154,3,FALSE)</f>
        <v xml:space="preserve">Taladro de 1/2´´, pulidora, lijadora y circular
</v>
      </c>
      <c r="C37" s="873"/>
      <c r="D37" s="873"/>
      <c r="E37" s="873"/>
      <c r="F37" s="873"/>
      <c r="G37" s="873"/>
      <c r="H37" s="874"/>
      <c r="I37" s="421"/>
      <c r="J37" s="422"/>
      <c r="K37" s="269">
        <f>VLOOKUP(A37,EQUIPOS!A7:D164,4,FALSE)</f>
        <v>1623.9783763254948</v>
      </c>
      <c r="L37" s="335"/>
      <c r="M37" s="336">
        <v>0.53</v>
      </c>
      <c r="N37" s="272">
        <f>K37/M37</f>
        <v>3064.1101440103675</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2680.2873935734665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14023.988718973907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43547.242835443176</v>
      </c>
      <c r="N48" s="272">
        <f>K48*M48</f>
        <v>870.94485670886354</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4647.6021636454734</v>
      </c>
      <c r="N49" s="272">
        <f>K49*M49</f>
        <v>2323.8010818227367</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80978.295348683168</v>
      </c>
      <c r="N50" s="272">
        <f>K50*M50</f>
        <v>6478.2636278946538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9673.0095664262535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26802.873935734664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50499.872221134821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10099.974444226966</v>
      </c>
      <c r="M84" s="859"/>
      <c r="N84" s="51"/>
    </row>
    <row r="85" spans="1:14">
      <c r="B85" s="89" t="s">
        <v>973</v>
      </c>
      <c r="C85" s="90"/>
      <c r="D85" s="90"/>
      <c r="E85" s="90"/>
      <c r="F85" s="90"/>
      <c r="G85" s="90"/>
      <c r="H85" s="90"/>
      <c r="I85" s="87"/>
      <c r="J85" s="88"/>
      <c r="K85" s="304">
        <v>0.05</v>
      </c>
      <c r="L85" s="858">
        <f>N79*K85</f>
        <v>2524.9936110567414</v>
      </c>
      <c r="M85" s="859"/>
      <c r="N85" s="51"/>
    </row>
    <row r="86" spans="1:14" ht="15.75" thickBot="1">
      <c r="B86" s="91" t="s">
        <v>974</v>
      </c>
      <c r="C86" s="92"/>
      <c r="D86" s="92"/>
      <c r="E86" s="92"/>
      <c r="F86" s="92"/>
      <c r="G86" s="92"/>
      <c r="H86" s="92"/>
      <c r="I86" s="93"/>
      <c r="J86" s="94"/>
      <c r="K86" s="305">
        <v>0.05</v>
      </c>
      <c r="L86" s="860">
        <f>N79*K86</f>
        <v>2524.9936110567414</v>
      </c>
      <c r="M86" s="861"/>
      <c r="N86" s="51"/>
    </row>
    <row r="87" spans="1:14" ht="15.75" thickBot="1">
      <c r="B87" s="823" t="s">
        <v>953</v>
      </c>
      <c r="C87" s="824"/>
      <c r="D87" s="824"/>
      <c r="E87" s="824"/>
      <c r="F87" s="824"/>
      <c r="G87" s="824"/>
      <c r="H87" s="824"/>
      <c r="I87" s="824"/>
      <c r="J87" s="824"/>
      <c r="K87" s="824"/>
      <c r="L87" s="824"/>
      <c r="M87" s="825"/>
      <c r="N87" s="52">
        <f>L84+L85+L86</f>
        <v>15149.961666340449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65649.833887475266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VLOOKUP(A36,EQUIPOS!A6:D163,4,FALSE)</f>
        <v>21646.39201079703</v>
      </c>
      <c r="L36" s="270"/>
      <c r="M36" s="336">
        <v>12</v>
      </c>
      <c r="N36" s="272">
        <f t="shared" ref="N36:N42" si="0">K36/M36</f>
        <v>1803.8660008997524</v>
      </c>
    </row>
    <row r="37" spans="1:14">
      <c r="A37" s="113" t="s">
        <v>288</v>
      </c>
      <c r="B37" s="872" t="str">
        <f>VLOOKUP(A37,EQUIPOS!A7:D154,3,FALSE)</f>
        <v xml:space="preserve">Planta eléctrica </v>
      </c>
      <c r="C37" s="873"/>
      <c r="D37" s="873"/>
      <c r="E37" s="873"/>
      <c r="F37" s="873"/>
      <c r="G37" s="873"/>
      <c r="H37" s="874"/>
      <c r="I37" s="267"/>
      <c r="J37" s="268"/>
      <c r="K37" s="269">
        <f>VLOOKUP(A37,EQUIPOS!A7:D164,4,FALSE)</f>
        <v>13611.082536638176</v>
      </c>
      <c r="L37" s="270"/>
      <c r="M37" s="336">
        <v>1.3</v>
      </c>
      <c r="N37" s="272">
        <f t="shared" si="0"/>
        <v>10470.063489721673</v>
      </c>
    </row>
    <row r="38" spans="1:14">
      <c r="A38" s="113" t="s">
        <v>125</v>
      </c>
      <c r="B38" s="872" t="str">
        <f>VLOOKUP(A38,EQUIPOS!A8:D154,3,FALSE)</f>
        <v>Bomba para gato de tensionamiento</v>
      </c>
      <c r="C38" s="873"/>
      <c r="D38" s="873"/>
      <c r="E38" s="873"/>
      <c r="F38" s="873"/>
      <c r="G38" s="873"/>
      <c r="H38" s="874"/>
      <c r="I38" s="267"/>
      <c r="J38" s="268"/>
      <c r="K38" s="269">
        <f>VLOOKUP(A38,EQUIPOS!A8:D165,4,FALSE)</f>
        <v>56711.472658830447</v>
      </c>
      <c r="L38" s="270"/>
      <c r="M38" s="336">
        <v>12</v>
      </c>
      <c r="N38" s="272">
        <f t="shared" si="0"/>
        <v>4725.9560549025373</v>
      </c>
    </row>
    <row r="39" spans="1:14">
      <c r="A39" s="113" t="s">
        <v>180</v>
      </c>
      <c r="B39" s="872" t="str">
        <f>VLOOKUP(A39,EQUIPOS!A9:D154,3,FALSE)</f>
        <v>Compresor 120 HP, con martillo.</v>
      </c>
      <c r="C39" s="873"/>
      <c r="D39" s="873"/>
      <c r="E39" s="873"/>
      <c r="F39" s="873"/>
      <c r="G39" s="873"/>
      <c r="H39" s="874"/>
      <c r="I39" s="267"/>
      <c r="J39" s="268"/>
      <c r="K39" s="269">
        <f>VLOOKUP(A39,EQUIPOS!A9:D166,4,FALSE)</f>
        <v>87951.419931451514</v>
      </c>
      <c r="L39" s="270"/>
      <c r="M39" s="336">
        <v>1.3</v>
      </c>
      <c r="N39" s="272">
        <f t="shared" si="0"/>
        <v>67654.938408808855</v>
      </c>
    </row>
    <row r="40" spans="1:14">
      <c r="A40" s="113" t="s">
        <v>197</v>
      </c>
      <c r="B40" s="872" t="str">
        <f>VLOOKUP(A40,EQUIPOS!A10:D154,3,FALSE)</f>
        <v>Equipo de perforación (TRACKDRILL), potencia 40 HP, 2100 golpes / minuto</v>
      </c>
      <c r="C40" s="873"/>
      <c r="D40" s="873"/>
      <c r="E40" s="873"/>
      <c r="F40" s="873"/>
      <c r="G40" s="873"/>
      <c r="H40" s="874"/>
      <c r="I40" s="267"/>
      <c r="J40" s="268"/>
      <c r="K40" s="269">
        <f>VLOOKUP(A40,EQUIPOS!A10:D167,4,FALSE)</f>
        <v>159501.01685296069</v>
      </c>
      <c r="L40" s="270"/>
      <c r="M40" s="336">
        <v>1.3</v>
      </c>
      <c r="N40" s="272">
        <f t="shared" si="0"/>
        <v>122693.08988689283</v>
      </c>
    </row>
    <row r="41" spans="1:14">
      <c r="A41" s="113" t="s">
        <v>195</v>
      </c>
      <c r="B41" s="872" t="str">
        <f>VLOOKUP(A41,EQUIPOS!A11:D155,3,FALSE)</f>
        <v xml:space="preserve">Equipo de oxicorte, Capacidad de corte: hasta 6´´ (152mm) </v>
      </c>
      <c r="C41" s="873"/>
      <c r="D41" s="873"/>
      <c r="E41" s="873"/>
      <c r="F41" s="873"/>
      <c r="G41" s="873"/>
      <c r="H41" s="874"/>
      <c r="I41" s="267"/>
      <c r="J41" s="268"/>
      <c r="K41" s="269">
        <f>VLOOKUP(A41,EQUIPOS!A11:D168,4,FALSE)</f>
        <v>9355.9380349707844</v>
      </c>
      <c r="L41" s="270"/>
      <c r="M41" s="336">
        <v>15</v>
      </c>
      <c r="N41" s="272">
        <f t="shared" si="0"/>
        <v>623.72920233138564</v>
      </c>
    </row>
    <row r="42" spans="1:14">
      <c r="A42" s="113" t="s">
        <v>240</v>
      </c>
      <c r="B42" s="872" t="str">
        <f>VLOOKUP(A42,EQUIPOS!A12:D156,3,FALSE)</f>
        <v>Gato para tensionamiento, fuerza Max 200 ton, área de tensión 314 cm2.</v>
      </c>
      <c r="C42" s="873"/>
      <c r="D42" s="873"/>
      <c r="E42" s="873"/>
      <c r="F42" s="873"/>
      <c r="G42" s="873"/>
      <c r="H42" s="874"/>
      <c r="I42" s="267"/>
      <c r="J42" s="268"/>
      <c r="K42" s="269">
        <f>VLOOKUP(A42,EQUIPOS!A12:D169,4,FALSE)</f>
        <v>171315.90699021696</v>
      </c>
      <c r="L42" s="270"/>
      <c r="M42" s="336">
        <v>12</v>
      </c>
      <c r="N42" s="272">
        <f t="shared" si="0"/>
        <v>14276.32558251808</v>
      </c>
    </row>
    <row r="43" spans="1:14">
      <c r="A43" s="113"/>
      <c r="B43" s="872"/>
      <c r="C43" s="873"/>
      <c r="D43" s="873"/>
      <c r="E43" s="873"/>
      <c r="F43" s="873"/>
      <c r="G43" s="873"/>
      <c r="H43" s="874"/>
      <c r="I43" s="421"/>
      <c r="J43" s="422"/>
      <c r="K43" s="269"/>
      <c r="L43" s="335"/>
      <c r="M43" s="336"/>
      <c r="N43" s="272"/>
    </row>
    <row r="44" spans="1:14">
      <c r="A44" s="113"/>
      <c r="B44" s="872"/>
      <c r="C44" s="873"/>
      <c r="D44" s="873"/>
      <c r="E44" s="873"/>
      <c r="F44" s="873"/>
      <c r="G44" s="873"/>
      <c r="H44" s="874"/>
      <c r="I44" s="328"/>
      <c r="J44" s="330"/>
      <c r="K44" s="269"/>
      <c r="L44" s="423"/>
      <c r="M44" s="424"/>
      <c r="N44" s="272"/>
    </row>
    <row r="45" spans="1:14">
      <c r="B45" s="872"/>
      <c r="C45" s="873"/>
      <c r="D45" s="873"/>
      <c r="E45" s="873"/>
      <c r="F45" s="873"/>
      <c r="G45" s="873"/>
      <c r="H45" s="874"/>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226381.58869558299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5019.4366749611181</v>
      </c>
      <c r="N54" s="272">
        <f>K54*M54</f>
        <v>1003.8873349922237</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4441.018977071034</v>
      </c>
      <c r="N55" s="272">
        <f t="shared" ref="N55:N67" si="1">K55*M55</f>
        <v>24558.834943202819</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35075.33223282449</v>
      </c>
      <c r="N56" s="272">
        <f t="shared" si="1"/>
        <v>280.60265786259595</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26654.183682901847</v>
      </c>
      <c r="N57" s="272">
        <f t="shared" si="1"/>
        <v>586.39204102384065</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1278.0070563189838</v>
      </c>
      <c r="N58" s="272">
        <f t="shared" si="1"/>
        <v>383.40211689569514</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1881.0704432378557</v>
      </c>
      <c r="N59" s="272">
        <f t="shared" si="1"/>
        <v>188.10704432378557</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11376.043881852745</v>
      </c>
      <c r="N60" s="272">
        <f t="shared" si="1"/>
        <v>5688.0219409263727</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50927.117817129329</v>
      </c>
      <c r="N61" s="272">
        <f t="shared" si="1"/>
        <v>5092.7117817129329</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798.4003477393951</v>
      </c>
      <c r="N62" s="272">
        <f t="shared" si="1"/>
        <v>7984.0034773939515</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16375.194836470997</v>
      </c>
      <c r="N63" s="272">
        <f t="shared" si="1"/>
        <v>16375.194836470997</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10617.349257855749</v>
      </c>
      <c r="N64" s="272">
        <f t="shared" si="1"/>
        <v>5308.6746289278744</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7264.7180545197007</v>
      </c>
      <c r="N65" s="272">
        <f t="shared" si="1"/>
        <v>3995.5949299858357</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5019.4366749611181</v>
      </c>
      <c r="N66" s="272">
        <f t="shared" si="1"/>
        <v>250.97183374805593</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3718.8651176957542</v>
      </c>
      <c r="N67" s="272">
        <f t="shared" si="1"/>
        <v>3718.8651176957542</v>
      </c>
    </row>
    <row r="68" spans="1:14" ht="15.75" thickBot="1">
      <c r="B68" s="43"/>
      <c r="C68" s="310"/>
      <c r="D68" s="310"/>
      <c r="E68" s="310"/>
      <c r="F68" s="310"/>
      <c r="G68" s="310"/>
      <c r="H68" s="310"/>
      <c r="I68" s="310"/>
      <c r="J68" s="435"/>
      <c r="K68" s="126"/>
      <c r="L68" s="325"/>
      <c r="M68" s="402"/>
      <c r="N68" s="272"/>
    </row>
    <row r="69" spans="1:14" ht="15.75" thickBot="1">
      <c r="B69" s="823" t="s">
        <v>953</v>
      </c>
      <c r="C69" s="824"/>
      <c r="D69" s="824"/>
      <c r="E69" s="824"/>
      <c r="F69" s="824"/>
      <c r="G69" s="824"/>
      <c r="H69" s="824"/>
      <c r="I69" s="824"/>
      <c r="J69" s="824"/>
      <c r="K69" s="824"/>
      <c r="L69" s="824"/>
      <c r="M69" s="825"/>
      <c r="N69" s="394">
        <f>SUM(N54:N68)</f>
        <v>75415.264685162736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9" t="s">
        <v>961</v>
      </c>
      <c r="M73" s="888"/>
      <c r="N73" s="76" t="s">
        <v>951</v>
      </c>
    </row>
    <row r="74" spans="1:14">
      <c r="B74" s="46"/>
      <c r="C74" s="317"/>
      <c r="D74" s="317"/>
      <c r="E74" s="317"/>
      <c r="F74" s="317"/>
      <c r="G74" s="317"/>
      <c r="H74" s="311"/>
      <c r="I74" s="279"/>
      <c r="J74" s="286"/>
      <c r="K74" s="279"/>
      <c r="L74" s="910"/>
      <c r="M74" s="911"/>
      <c r="N74" s="287"/>
    </row>
    <row r="75" spans="1:14">
      <c r="B75" s="46"/>
      <c r="C75" s="47"/>
      <c r="D75" s="47"/>
      <c r="E75" s="47"/>
      <c r="F75" s="47"/>
      <c r="G75" s="47"/>
      <c r="H75" s="311"/>
      <c r="I75" s="279"/>
      <c r="J75" s="286"/>
      <c r="K75" s="279"/>
      <c r="L75" s="910"/>
      <c r="M75" s="911"/>
      <c r="N75" s="287"/>
    </row>
    <row r="76" spans="1:14">
      <c r="B76" s="46"/>
      <c r="C76" s="47"/>
      <c r="D76" s="47"/>
      <c r="E76" s="47"/>
      <c r="F76" s="47"/>
      <c r="G76" s="47"/>
      <c r="H76" s="311"/>
      <c r="I76" s="279"/>
      <c r="J76" s="286"/>
      <c r="K76" s="279"/>
      <c r="L76" s="910"/>
      <c r="M76" s="911"/>
      <c r="N76" s="287"/>
    </row>
    <row r="77" spans="1:14">
      <c r="B77" s="46"/>
      <c r="C77" s="47"/>
      <c r="D77" s="47"/>
      <c r="E77" s="47"/>
      <c r="F77" s="47"/>
      <c r="G77" s="47"/>
      <c r="H77" s="311"/>
      <c r="I77" s="279"/>
      <c r="J77" s="286"/>
      <c r="K77" s="279"/>
      <c r="L77" s="910"/>
      <c r="M77" s="911"/>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1"/>
      <c r="M79" s="902"/>
      <c r="N79" s="127"/>
    </row>
    <row r="80" spans="1:14" ht="15.75" thickBot="1">
      <c r="B80" s="912" t="s">
        <v>953</v>
      </c>
      <c r="C80" s="866"/>
      <c r="D80" s="866"/>
      <c r="E80" s="866"/>
      <c r="F80" s="866"/>
      <c r="G80" s="866"/>
      <c r="H80" s="866"/>
      <c r="I80" s="866"/>
      <c r="J80" s="866"/>
      <c r="K80" s="866"/>
      <c r="L80" s="866"/>
      <c r="M80" s="867"/>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2" t="s">
        <v>963</v>
      </c>
      <c r="C84" s="863"/>
      <c r="D84" s="863"/>
      <c r="E84" s="863"/>
      <c r="F84" s="863"/>
      <c r="G84" s="863"/>
      <c r="H84" s="863"/>
      <c r="I84" s="73" t="s">
        <v>964</v>
      </c>
      <c r="J84" s="75" t="s">
        <v>1410</v>
      </c>
      <c r="K84" s="74" t="s">
        <v>966</v>
      </c>
      <c r="L84" s="864" t="s">
        <v>950</v>
      </c>
      <c r="M84" s="865"/>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9"/>
      <c r="C90" s="900"/>
      <c r="D90" s="900"/>
      <c r="E90" s="900"/>
      <c r="F90" s="900"/>
      <c r="G90" s="900"/>
      <c r="H90" s="900"/>
      <c r="I90" s="126"/>
      <c r="J90" s="126"/>
      <c r="K90" s="126"/>
      <c r="L90" s="913"/>
      <c r="M90" s="913"/>
      <c r="N90" s="45"/>
    </row>
    <row r="91" spans="1:15" ht="15.75" thickBot="1">
      <c r="B91" s="912" t="s">
        <v>953</v>
      </c>
      <c r="C91" s="866"/>
      <c r="D91" s="866"/>
      <c r="E91" s="866"/>
      <c r="F91" s="866"/>
      <c r="G91" s="866"/>
      <c r="H91" s="866"/>
      <c r="I91" s="866"/>
      <c r="J91" s="866"/>
      <c r="K91" s="866"/>
      <c r="L91" s="866"/>
      <c r="M91" s="867"/>
      <c r="N91" s="301">
        <f>SUM(N85:N90)</f>
        <v>41336.200695078456</v>
      </c>
    </row>
    <row r="92" spans="1:15" ht="15.75" thickBot="1">
      <c r="B92" s="33"/>
      <c r="C92" s="34"/>
      <c r="D92" s="34"/>
      <c r="E92" s="34"/>
      <c r="F92" s="34"/>
      <c r="G92" s="34"/>
      <c r="H92" s="34"/>
      <c r="I92" s="34"/>
      <c r="J92" s="34"/>
      <c r="K92" s="34"/>
      <c r="L92" s="34"/>
      <c r="M92" s="34"/>
      <c r="N92" s="35"/>
    </row>
    <row r="93" spans="1:15" ht="15.75" thickBot="1">
      <c r="B93" s="823" t="s">
        <v>967</v>
      </c>
      <c r="C93" s="824"/>
      <c r="D93" s="824"/>
      <c r="E93" s="824"/>
      <c r="F93" s="824"/>
      <c r="G93" s="824"/>
      <c r="H93" s="824"/>
      <c r="I93" s="824"/>
      <c r="J93" s="824"/>
      <c r="K93" s="824"/>
      <c r="L93" s="824"/>
      <c r="M93" s="825"/>
      <c r="N93" s="99">
        <f>N49+N69+N80+N91</f>
        <v>343133.05407582421</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8" t="s">
        <v>969</v>
      </c>
      <c r="C97" s="869"/>
      <c r="D97" s="869"/>
      <c r="E97" s="869"/>
      <c r="F97" s="869"/>
      <c r="G97" s="869"/>
      <c r="H97" s="869"/>
      <c r="I97" s="314"/>
      <c r="J97" s="334"/>
      <c r="K97" s="302" t="s">
        <v>970</v>
      </c>
      <c r="L97" s="870" t="s">
        <v>971</v>
      </c>
      <c r="M97" s="871"/>
      <c r="N97" s="303"/>
    </row>
    <row r="98" spans="1:14">
      <c r="B98" s="856" t="s">
        <v>972</v>
      </c>
      <c r="C98" s="857"/>
      <c r="D98" s="857"/>
      <c r="E98" s="857"/>
      <c r="F98" s="857"/>
      <c r="G98" s="857"/>
      <c r="H98" s="857"/>
      <c r="I98" s="87"/>
      <c r="J98" s="88"/>
      <c r="K98" s="304">
        <v>0.2</v>
      </c>
      <c r="L98" s="858">
        <f>N93*K98</f>
        <v>68626.610815164851</v>
      </c>
      <c r="M98" s="859"/>
      <c r="N98" s="51"/>
    </row>
    <row r="99" spans="1:14">
      <c r="B99" s="89" t="s">
        <v>973</v>
      </c>
      <c r="C99" s="90"/>
      <c r="D99" s="90"/>
      <c r="E99" s="90"/>
      <c r="F99" s="90"/>
      <c r="G99" s="90"/>
      <c r="H99" s="90"/>
      <c r="I99" s="87"/>
      <c r="J99" s="88"/>
      <c r="K99" s="304">
        <v>0.05</v>
      </c>
      <c r="L99" s="858">
        <f>N93*K99</f>
        <v>17156.652703791213</v>
      </c>
      <c r="M99" s="859"/>
      <c r="N99" s="51"/>
    </row>
    <row r="100" spans="1:14" ht="15.75" thickBot="1">
      <c r="B100" s="91" t="s">
        <v>974</v>
      </c>
      <c r="C100" s="92"/>
      <c r="D100" s="92"/>
      <c r="E100" s="92"/>
      <c r="F100" s="92"/>
      <c r="G100" s="92"/>
      <c r="H100" s="92"/>
      <c r="I100" s="93"/>
      <c r="J100" s="94"/>
      <c r="K100" s="305">
        <v>0.05</v>
      </c>
      <c r="L100" s="860">
        <f>N93*K100</f>
        <v>17156.652703791213</v>
      </c>
      <c r="M100" s="861"/>
      <c r="N100" s="51"/>
    </row>
    <row r="101" spans="1:14" ht="15.75" thickBot="1">
      <c r="B101" s="823" t="s">
        <v>953</v>
      </c>
      <c r="C101" s="824"/>
      <c r="D101" s="824"/>
      <c r="E101" s="824"/>
      <c r="F101" s="824"/>
      <c r="G101" s="824"/>
      <c r="H101" s="824"/>
      <c r="I101" s="824"/>
      <c r="J101" s="824"/>
      <c r="K101" s="824"/>
      <c r="L101" s="824"/>
      <c r="M101" s="825"/>
      <c r="N101" s="52">
        <f>L98+L99+L100</f>
        <v>102939.91622274728</v>
      </c>
    </row>
    <row r="102" spans="1:14" ht="15.75" thickBot="1">
      <c r="B102" s="33"/>
      <c r="C102" s="34"/>
      <c r="D102" s="34"/>
      <c r="E102" s="34"/>
      <c r="F102" s="34"/>
      <c r="G102" s="34"/>
      <c r="H102" s="34"/>
      <c r="I102" s="34"/>
      <c r="J102" s="34"/>
      <c r="K102" s="34"/>
      <c r="L102" s="34"/>
      <c r="M102" s="34"/>
      <c r="N102" s="35"/>
    </row>
    <row r="103" spans="1:14" ht="15.75" thickBot="1">
      <c r="A103" t="s">
        <v>2016</v>
      </c>
      <c r="B103" s="823" t="s">
        <v>975</v>
      </c>
      <c r="C103" s="824"/>
      <c r="D103" s="824"/>
      <c r="E103" s="824"/>
      <c r="F103" s="824"/>
      <c r="G103" s="824"/>
      <c r="H103" s="824"/>
      <c r="I103" s="824"/>
      <c r="J103" s="824"/>
      <c r="K103" s="824"/>
      <c r="L103" s="824"/>
      <c r="M103" s="825"/>
      <c r="N103" s="188">
        <f>N93+N101</f>
        <v>446072.97029857151</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3"/>
      <c r="K133" s="973"/>
      <c r="L133" s="973"/>
      <c r="M133" s="973"/>
      <c r="N133" s="974"/>
    </row>
    <row r="134" spans="2:14" ht="15.75" thickBot="1">
      <c r="B134" s="419" t="s">
        <v>2221</v>
      </c>
      <c r="C134" s="420"/>
      <c r="D134" s="420"/>
      <c r="E134" s="259"/>
      <c r="F134" s="259"/>
      <c r="G134" s="259"/>
      <c r="H134" s="259"/>
      <c r="I134" s="259"/>
      <c r="J134" s="975"/>
      <c r="K134" s="975"/>
      <c r="L134" s="975"/>
      <c r="M134" s="975"/>
      <c r="N134" s="976"/>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224</v>
      </c>
      <c r="B36" s="872" t="str">
        <f>VLOOKUP(A36,EQUIPOS!A6:D154,3,FALSE)</f>
        <v>Equipo de Medición (Deformimetros Eléctricos, Mecánicos, Celdas de Carga,  Etc.)</v>
      </c>
      <c r="C36" s="873"/>
      <c r="D36" s="873"/>
      <c r="E36" s="873"/>
      <c r="F36" s="873"/>
      <c r="G36" s="873"/>
      <c r="H36" s="874"/>
      <c r="I36" s="267"/>
      <c r="J36" s="268"/>
      <c r="K36" s="269">
        <f>VLOOKUP(A36,EQUIPOS!A6:D163,4,FALSE)</f>
        <v>117223.18416054867</v>
      </c>
      <c r="L36" s="270"/>
      <c r="M36" s="336">
        <v>3.3333333330000001</v>
      </c>
      <c r="N36" s="272">
        <f>K36/M36</f>
        <v>35166.955251681298</v>
      </c>
    </row>
    <row r="37" spans="1:14">
      <c r="A37" s="113" t="s">
        <v>125</v>
      </c>
      <c r="B37" s="872" t="str">
        <f>VLOOKUP(A37,EQUIPOS!A7:D154,3,FALSE)</f>
        <v>Bomba para gato de tensionamiento</v>
      </c>
      <c r="C37" s="873"/>
      <c r="D37" s="873"/>
      <c r="E37" s="873"/>
      <c r="F37" s="873"/>
      <c r="G37" s="873"/>
      <c r="H37" s="874"/>
      <c r="I37" s="421"/>
      <c r="J37" s="422"/>
      <c r="K37" s="269">
        <f>VLOOKUP(A37,EQUIPOS!A7:D164,4,FALSE)</f>
        <v>56711.472658830447</v>
      </c>
      <c r="L37" s="335"/>
      <c r="M37" s="336">
        <v>0.1</v>
      </c>
      <c r="N37" s="272">
        <f>K37/M37</f>
        <v>567114.72658830439</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VLOOKUP(A38,EQUIPOS!A8:D165,4,FALSE)</f>
        <v>171315.90699021696</v>
      </c>
      <c r="L38" s="423"/>
      <c r="M38" s="424">
        <v>0.1</v>
      </c>
      <c r="N38" s="272">
        <f>K38/M38</f>
        <v>1713159.0699021695</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2315440.7517421553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0">
        <f>VLOOKUP(A60,TRANSPORTE!A2:D117,4,FALSE)</f>
        <v>5655.3407833032152</v>
      </c>
      <c r="M60" s="911"/>
      <c r="N60" s="287">
        <f>K60*L60</f>
        <v>84830.111749548232</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84830.111749548232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6101.0196361652497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2406371.8831278691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481274.37662557384</v>
      </c>
      <c r="M84" s="859"/>
      <c r="N84" s="51"/>
    </row>
    <row r="85" spans="1:14">
      <c r="B85" s="89" t="s">
        <v>973</v>
      </c>
      <c r="C85" s="90"/>
      <c r="D85" s="90"/>
      <c r="E85" s="90"/>
      <c r="F85" s="90"/>
      <c r="G85" s="90"/>
      <c r="H85" s="90"/>
      <c r="I85" s="87"/>
      <c r="J85" s="88"/>
      <c r="K85" s="304">
        <v>0.05</v>
      </c>
      <c r="L85" s="858">
        <f>N79*K85</f>
        <v>120318.59415639346</v>
      </c>
      <c r="M85" s="859"/>
      <c r="N85" s="51"/>
    </row>
    <row r="86" spans="1:14" ht="15.75" thickBot="1">
      <c r="B86" s="91" t="s">
        <v>974</v>
      </c>
      <c r="C86" s="92"/>
      <c r="D86" s="92"/>
      <c r="E86" s="92"/>
      <c r="F86" s="92"/>
      <c r="G86" s="92"/>
      <c r="H86" s="92"/>
      <c r="I86" s="93"/>
      <c r="J86" s="94"/>
      <c r="K86" s="305">
        <v>0.05</v>
      </c>
      <c r="L86" s="860">
        <f>N79*K86</f>
        <v>120318.59415639346</v>
      </c>
      <c r="M86" s="861"/>
      <c r="N86" s="51"/>
    </row>
    <row r="87" spans="1:14" ht="15.75" thickBot="1">
      <c r="B87" s="823" t="s">
        <v>953</v>
      </c>
      <c r="C87" s="824"/>
      <c r="D87" s="824"/>
      <c r="E87" s="824"/>
      <c r="F87" s="824"/>
      <c r="G87" s="824"/>
      <c r="H87" s="824"/>
      <c r="I87" s="824"/>
      <c r="J87" s="824"/>
      <c r="K87" s="824"/>
      <c r="L87" s="824"/>
      <c r="M87" s="825"/>
      <c r="N87" s="52">
        <f>L84+L85+L86</f>
        <v>721911.56493836071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3128283.4480662299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2685.3392256083457</v>
      </c>
      <c r="L36" s="270"/>
      <c r="M36" s="336">
        <v>2</v>
      </c>
      <c r="N36" s="272">
        <f>K36/M36</f>
        <v>1342.6696128041729</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7406.6322767813435</v>
      </c>
      <c r="L37" s="335"/>
      <c r="M37" s="336">
        <v>2</v>
      </c>
      <c r="N37" s="272">
        <f>K37/M37</f>
        <v>3703.3161383906718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1681.7452725900498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6727.7310237848942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62833.113367583654</v>
      </c>
      <c r="N48" s="272">
        <f>K48*M48</f>
        <v>289032.32149088476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4752.5442098226767</v>
      </c>
      <c r="N49" s="272">
        <f>K49*M49</f>
        <v>4752.5442098226767</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364987.97230900737</v>
      </c>
      <c r="N50" s="272">
        <f>K50*M50</f>
        <v>364987.97230900737</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11377.86613671532</v>
      </c>
      <c r="N51" s="272">
        <f>K51*M51</f>
        <v>52338.184228890466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711111.02223860531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741.23817975225336</v>
      </c>
      <c r="M60" s="911"/>
      <c r="N60" s="287">
        <f>K60*L60</f>
        <v>741.23817975225336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741.23817975225336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33634.905451800994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752214.89689394343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150442.9793787887</v>
      </c>
      <c r="M84" s="859"/>
      <c r="N84" s="51"/>
    </row>
    <row r="85" spans="1:14">
      <c r="B85" s="89" t="s">
        <v>973</v>
      </c>
      <c r="C85" s="90"/>
      <c r="D85" s="90"/>
      <c r="E85" s="90"/>
      <c r="F85" s="90"/>
      <c r="G85" s="90"/>
      <c r="H85" s="90"/>
      <c r="I85" s="87"/>
      <c r="J85" s="88"/>
      <c r="K85" s="304">
        <v>0.05</v>
      </c>
      <c r="L85" s="858">
        <f>N79*K85</f>
        <v>37610.744844697176</v>
      </c>
      <c r="M85" s="859"/>
      <c r="N85" s="51"/>
    </row>
    <row r="86" spans="1:14" ht="15.75" thickBot="1">
      <c r="B86" s="91" t="s">
        <v>974</v>
      </c>
      <c r="C86" s="92"/>
      <c r="D86" s="92"/>
      <c r="E86" s="92"/>
      <c r="F86" s="92"/>
      <c r="G86" s="92"/>
      <c r="H86" s="92"/>
      <c r="I86" s="93"/>
      <c r="J86" s="94"/>
      <c r="K86" s="305">
        <v>0.05</v>
      </c>
      <c r="L86" s="860">
        <f>N79*K86</f>
        <v>37610.744844697176</v>
      </c>
      <c r="M86" s="861"/>
      <c r="N86" s="51"/>
    </row>
    <row r="87" spans="1:14" ht="15.75" thickBot="1">
      <c r="B87" s="823" t="s">
        <v>953</v>
      </c>
      <c r="C87" s="824"/>
      <c r="D87" s="824"/>
      <c r="E87" s="824"/>
      <c r="F87" s="824"/>
      <c r="G87" s="824"/>
      <c r="H87" s="824"/>
      <c r="I87" s="824"/>
      <c r="J87" s="824"/>
      <c r="K87" s="824"/>
      <c r="L87" s="824"/>
      <c r="M87" s="825"/>
      <c r="N87" s="52">
        <f>L84+L85+L86</f>
        <v>225664.46906818307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977879.36596212653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2685.3392256083457</v>
      </c>
      <c r="L36" s="270"/>
      <c r="M36" s="336">
        <v>2</v>
      </c>
      <c r="N36" s="272">
        <f>K36/M36</f>
        <v>1342.6696128041729</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7406.6322767813435</v>
      </c>
      <c r="L37" s="335"/>
      <c r="M37" s="336">
        <v>2</v>
      </c>
      <c r="N37" s="272">
        <f>K37/M37</f>
        <v>3703.3161383906718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1348.350761295025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6394.3365124898701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62833.113367583654</v>
      </c>
      <c r="N48" s="272">
        <f>K48*M48</f>
        <v>289032.32149088476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4752.5442098226767</v>
      </c>
      <c r="N49" s="272">
        <f>K49*M49</f>
        <v>4752.5442098226767</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356620.59018321766</v>
      </c>
      <c r="N50" s="272">
        <f>K50*M50</f>
        <v>356620.59018321766</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11377.86613671532</v>
      </c>
      <c r="N51" s="272">
        <f>K51*M51</f>
        <v>52338.184228890466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702743.64011281554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741.23817975225336</v>
      </c>
      <c r="M60" s="911"/>
      <c r="N60" s="287">
        <f>K60*L60</f>
        <v>741.23817975225336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741.23817975225336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736846.23003095808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147369.24600619162</v>
      </c>
      <c r="M84" s="859"/>
      <c r="N84" s="51"/>
    </row>
    <row r="85" spans="1:14">
      <c r="B85" s="89" t="s">
        <v>973</v>
      </c>
      <c r="C85" s="90"/>
      <c r="D85" s="90"/>
      <c r="E85" s="90"/>
      <c r="F85" s="90"/>
      <c r="G85" s="90"/>
      <c r="H85" s="90"/>
      <c r="I85" s="87"/>
      <c r="J85" s="88"/>
      <c r="K85" s="304">
        <v>0.05</v>
      </c>
      <c r="L85" s="858">
        <f>N79*K85</f>
        <v>36842.311501547905</v>
      </c>
      <c r="M85" s="859"/>
      <c r="N85" s="51"/>
    </row>
    <row r="86" spans="1:14" ht="15.75" thickBot="1">
      <c r="B86" s="91" t="s">
        <v>974</v>
      </c>
      <c r="C86" s="92"/>
      <c r="D86" s="92"/>
      <c r="E86" s="92"/>
      <c r="F86" s="92"/>
      <c r="G86" s="92"/>
      <c r="H86" s="92"/>
      <c r="I86" s="93"/>
      <c r="J86" s="94"/>
      <c r="K86" s="305">
        <v>0.05</v>
      </c>
      <c r="L86" s="860">
        <f>N79*K86</f>
        <v>36842.311501547905</v>
      </c>
      <c r="M86" s="861"/>
      <c r="N86" s="51"/>
    </row>
    <row r="87" spans="1:14" ht="15.75" thickBot="1">
      <c r="B87" s="823" t="s">
        <v>953</v>
      </c>
      <c r="C87" s="824"/>
      <c r="D87" s="824"/>
      <c r="E87" s="824"/>
      <c r="F87" s="824"/>
      <c r="G87" s="824"/>
      <c r="H87" s="824"/>
      <c r="I87" s="824"/>
      <c r="J87" s="824"/>
      <c r="K87" s="824"/>
      <c r="L87" s="824"/>
      <c r="M87" s="825"/>
      <c r="N87" s="52">
        <f>L84+L85+L86</f>
        <v>221053.86900928742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957900.09904024552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2685.3392256083457</v>
      </c>
      <c r="L36" s="270"/>
      <c r="M36" s="336">
        <v>2</v>
      </c>
      <c r="N36" s="272">
        <f>K36/M36</f>
        <v>1342.6696128041729</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7406.6322767813435</v>
      </c>
      <c r="L37" s="335"/>
      <c r="M37" s="336">
        <v>2</v>
      </c>
      <c r="N37" s="272">
        <f>K37/M37</f>
        <v>3703.3161383906718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1348.350761295025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6394.3365124898701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487634.58147124079</v>
      </c>
      <c r="N48" s="272">
        <f>K48*M48</f>
        <v>487634.58147124079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4752.5442098226767</v>
      </c>
      <c r="N49" s="272">
        <f>K49*M49</f>
        <v>4752.5442098226767</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11377.86613671532</v>
      </c>
      <c r="N50" s="272">
        <f>K50*M50</f>
        <v>52338.184228890466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544725.30990995397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741.23817975225336</v>
      </c>
      <c r="M60" s="911"/>
      <c r="N60" s="287">
        <f>K60*L60</f>
        <v>741.23817975225336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741.23817975225336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578827.8998280965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115765.57996561931</v>
      </c>
      <c r="M84" s="859"/>
      <c r="N84" s="51"/>
    </row>
    <row r="85" spans="1:14">
      <c r="B85" s="89" t="s">
        <v>973</v>
      </c>
      <c r="C85" s="90"/>
      <c r="D85" s="90"/>
      <c r="E85" s="90"/>
      <c r="F85" s="90"/>
      <c r="G85" s="90"/>
      <c r="H85" s="90"/>
      <c r="I85" s="87"/>
      <c r="J85" s="88"/>
      <c r="K85" s="304">
        <v>0.05</v>
      </c>
      <c r="L85" s="858">
        <f>N79*K85</f>
        <v>28941.394991404828</v>
      </c>
      <c r="M85" s="859"/>
      <c r="N85" s="51"/>
    </row>
    <row r="86" spans="1:14" ht="15.75" thickBot="1">
      <c r="B86" s="91" t="s">
        <v>974</v>
      </c>
      <c r="C86" s="92"/>
      <c r="D86" s="92"/>
      <c r="E86" s="92"/>
      <c r="F86" s="92"/>
      <c r="G86" s="92"/>
      <c r="H86" s="92"/>
      <c r="I86" s="93"/>
      <c r="J86" s="94"/>
      <c r="K86" s="305">
        <v>0.05</v>
      </c>
      <c r="L86" s="860">
        <f>N79*K86</f>
        <v>28941.394991404828</v>
      </c>
      <c r="M86" s="861"/>
      <c r="N86" s="51"/>
    </row>
    <row r="87" spans="1:14" ht="15.75" thickBot="1">
      <c r="B87" s="823" t="s">
        <v>953</v>
      </c>
      <c r="C87" s="824"/>
      <c r="D87" s="824"/>
      <c r="E87" s="824"/>
      <c r="F87" s="824"/>
      <c r="G87" s="824"/>
      <c r="H87" s="824"/>
      <c r="I87" s="824"/>
      <c r="J87" s="824"/>
      <c r="K87" s="824"/>
      <c r="L87" s="824"/>
      <c r="M87" s="825"/>
      <c r="N87" s="52">
        <f>L84+L85+L86</f>
        <v>173648.369948429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752476.26977652544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2685.3392256083457</v>
      </c>
      <c r="L36" s="270"/>
      <c r="M36" s="336">
        <v>2</v>
      </c>
      <c r="N36" s="272">
        <f>K36/M36</f>
        <v>1342.6696128041729</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7406.6322767813435</v>
      </c>
      <c r="L37" s="335"/>
      <c r="M37" s="336">
        <v>2</v>
      </c>
      <c r="N37" s="272">
        <f>K37/M37</f>
        <v>3703.3161383906718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1348.350761295025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6394.3365124898701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450755.5386433237</v>
      </c>
      <c r="N48" s="272">
        <f>K48*M48</f>
        <v>450755.5386433237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4752.5442098226767</v>
      </c>
      <c r="N49" s="272">
        <f>K49*M49</f>
        <v>4752.5442098226767</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4950.9975658707963</v>
      </c>
      <c r="N50" s="272">
        <f>K50*M50</f>
        <v>22774.588803005659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478282.671656152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741.23817975225336</v>
      </c>
      <c r="M60" s="911"/>
      <c r="N60" s="287">
        <f>K60*L60</f>
        <v>741.23817975225336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741.23817975225336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512385.26157429465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102477.05231485894</v>
      </c>
      <c r="M84" s="859"/>
      <c r="N84" s="51"/>
    </row>
    <row r="85" spans="1:14">
      <c r="B85" s="89" t="s">
        <v>973</v>
      </c>
      <c r="C85" s="90"/>
      <c r="D85" s="90"/>
      <c r="E85" s="90"/>
      <c r="F85" s="90"/>
      <c r="G85" s="90"/>
      <c r="H85" s="90"/>
      <c r="I85" s="87"/>
      <c r="J85" s="88"/>
      <c r="K85" s="304">
        <v>0.05</v>
      </c>
      <c r="L85" s="858">
        <f>N79*K85</f>
        <v>25619.263078714735</v>
      </c>
      <c r="M85" s="859"/>
      <c r="N85" s="51"/>
    </row>
    <row r="86" spans="1:14" ht="15.75" thickBot="1">
      <c r="B86" s="91" t="s">
        <v>974</v>
      </c>
      <c r="C86" s="92"/>
      <c r="D86" s="92"/>
      <c r="E86" s="92"/>
      <c r="F86" s="92"/>
      <c r="G86" s="92"/>
      <c r="H86" s="92"/>
      <c r="I86" s="93"/>
      <c r="J86" s="94"/>
      <c r="K86" s="305">
        <v>0.05</v>
      </c>
      <c r="L86" s="860">
        <f>N79*K86</f>
        <v>25619.263078714735</v>
      </c>
      <c r="M86" s="861"/>
      <c r="N86" s="51"/>
    </row>
    <row r="87" spans="1:14" ht="15.75" thickBot="1">
      <c r="B87" s="823" t="s">
        <v>953</v>
      </c>
      <c r="C87" s="824"/>
      <c r="D87" s="824"/>
      <c r="E87" s="824"/>
      <c r="F87" s="824"/>
      <c r="G87" s="824"/>
      <c r="H87" s="824"/>
      <c r="I87" s="824"/>
      <c r="J87" s="824"/>
      <c r="K87" s="824"/>
      <c r="L87" s="824"/>
      <c r="M87" s="825"/>
      <c r="N87" s="52">
        <f>L84+L85+L86</f>
        <v>153715.57847228841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666100.84004658309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5.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4820.8515332497427</v>
      </c>
      <c r="L36" s="270"/>
      <c r="M36" s="336">
        <v>1</v>
      </c>
      <c r="N36" s="272">
        <f>K36/M36</f>
        <v>4820.8515332497427</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7406.6322767813435</v>
      </c>
      <c r="L37" s="335"/>
      <c r="M37" s="336">
        <v>1</v>
      </c>
      <c r="N37" s="272">
        <f>K37/M37</f>
        <v>7406.6322767813435</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3373.3390225900498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15600.822832621136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44761.395168239658</v>
      </c>
      <c r="N48" s="272">
        <f>K48*M48</f>
        <v>42523.325409827674</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41.372051403663789</v>
      </c>
      <c r="N49" s="272">
        <f>K49*M49</f>
        <v>7033.248738622844</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46728.275162168371</v>
      </c>
      <c r="N50" s="272">
        <f>K50*M50</f>
        <v>25700.551339192607</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560.57934982443999</v>
      </c>
      <c r="N51" s="272">
        <f>K51*M51</f>
        <v>168173.80494733198</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4950.9975658707963</v>
      </c>
      <c r="N52" s="272">
        <f>K52*M52</f>
        <v>15348.092454199468</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258779.02288917458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0">
        <f>VLOOKUP(A64,TRANSPORTE!A2:D117,4,FALSE)</f>
        <v>741.23817975225336</v>
      </c>
      <c r="M64" s="911"/>
      <c r="N64" s="287">
        <f>K64*L64</f>
        <v>407.68099886373938</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0">
        <f>VLOOKUP(A65,TRANSPORTE!A3:D117,4,FALSE)</f>
        <v>741.23817975225336</v>
      </c>
      <c r="M65" s="911"/>
      <c r="N65" s="287">
        <f>K65*L65</f>
        <v>704.17627076464066</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1111.85726962838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67466.780451800994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342958.48344322504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68591.69668864501</v>
      </c>
      <c r="M88" s="859"/>
      <c r="N88" s="51"/>
    </row>
    <row r="89" spans="1:14">
      <c r="B89" s="89" t="s">
        <v>973</v>
      </c>
      <c r="C89" s="90"/>
      <c r="D89" s="90"/>
      <c r="E89" s="90"/>
      <c r="F89" s="90"/>
      <c r="G89" s="90"/>
      <c r="H89" s="90"/>
      <c r="I89" s="87"/>
      <c r="J89" s="88"/>
      <c r="K89" s="304">
        <v>0.05</v>
      </c>
      <c r="L89" s="858">
        <f>N83*K89</f>
        <v>17147.924172161252</v>
      </c>
      <c r="M89" s="859"/>
      <c r="N89" s="51"/>
    </row>
    <row r="90" spans="1:14" ht="15.75" thickBot="1">
      <c r="B90" s="91" t="s">
        <v>974</v>
      </c>
      <c r="C90" s="92"/>
      <c r="D90" s="92"/>
      <c r="E90" s="92"/>
      <c r="F90" s="92"/>
      <c r="G90" s="92"/>
      <c r="H90" s="92"/>
      <c r="I90" s="93"/>
      <c r="J90" s="94"/>
      <c r="K90" s="305">
        <v>0.05</v>
      </c>
      <c r="L90" s="860">
        <f>N83*K90</f>
        <v>17147.924172161252</v>
      </c>
      <c r="M90" s="861"/>
      <c r="N90" s="51"/>
    </row>
    <row r="91" spans="1:14" ht="15.75" thickBot="1">
      <c r="B91" s="823" t="s">
        <v>953</v>
      </c>
      <c r="C91" s="824"/>
      <c r="D91" s="824"/>
      <c r="E91" s="824"/>
      <c r="F91" s="824"/>
      <c r="G91" s="824"/>
      <c r="H91" s="824"/>
      <c r="I91" s="824"/>
      <c r="J91" s="824"/>
      <c r="K91" s="824"/>
      <c r="L91" s="824"/>
      <c r="M91" s="825"/>
      <c r="N91" s="52">
        <f>L88+L89+L90</f>
        <v>102887.54503296751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445846.02847619256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4820.8515332497427</v>
      </c>
      <c r="L36" s="270"/>
      <c r="M36" s="336">
        <v>1</v>
      </c>
      <c r="N36" s="272">
        <f>K36/M36</f>
        <v>4820.8515332497427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3373.3390225900498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8194.1905558397921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44761.395168239658</v>
      </c>
      <c r="N48" s="272">
        <f>K48*M48</f>
        <v>37599.571941321308</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41.372051403663789</v>
      </c>
      <c r="N49" s="272">
        <f>K49*M49</f>
        <v>7653.8295096778011</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46728.275162168371</v>
      </c>
      <c r="N50" s="272">
        <f>K50*M50</f>
        <v>29438.813352166075</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560.57934982443999</v>
      </c>
      <c r="N51" s="272">
        <f>K51*M51</f>
        <v>145750.63095435439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220442.84575751959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0">
        <f>VLOOKUP(A64,TRANSPORTE!A2:D117,4,FALSE)</f>
        <v>741.23817975225336</v>
      </c>
      <c r="M64" s="911"/>
      <c r="N64" s="287">
        <f>K64*L64</f>
        <v>466.9800532439196</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0">
        <f>VLOOKUP(A65,TRANSPORTE!A3:D117,4,FALSE)</f>
        <v>741.23817975225336</v>
      </c>
      <c r="M65" s="911"/>
      <c r="N65" s="287">
        <f>K65*L65</f>
        <v>622.6400709918928</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1089.6201242358125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67466.780451800994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297193.43688939617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59438.687377879236</v>
      </c>
      <c r="M88" s="859"/>
      <c r="N88" s="51"/>
    </row>
    <row r="89" spans="1:14">
      <c r="B89" s="89" t="s">
        <v>973</v>
      </c>
      <c r="C89" s="90"/>
      <c r="D89" s="90"/>
      <c r="E89" s="90"/>
      <c r="F89" s="90"/>
      <c r="G89" s="90"/>
      <c r="H89" s="90"/>
      <c r="I89" s="87"/>
      <c r="J89" s="88"/>
      <c r="K89" s="304">
        <v>0.05</v>
      </c>
      <c r="L89" s="858">
        <f>N83*K89</f>
        <v>14859.671844469809</v>
      </c>
      <c r="M89" s="859"/>
      <c r="N89" s="51"/>
    </row>
    <row r="90" spans="1:14" ht="15.75" thickBot="1">
      <c r="B90" s="91" t="s">
        <v>974</v>
      </c>
      <c r="C90" s="92"/>
      <c r="D90" s="92"/>
      <c r="E90" s="92"/>
      <c r="F90" s="92"/>
      <c r="G90" s="92"/>
      <c r="H90" s="92"/>
      <c r="I90" s="93"/>
      <c r="J90" s="94"/>
      <c r="K90" s="305">
        <v>0.05</v>
      </c>
      <c r="L90" s="860">
        <f>N83*K90</f>
        <v>14859.671844469809</v>
      </c>
      <c r="M90" s="861"/>
      <c r="N90" s="51"/>
    </row>
    <row r="91" spans="1:14" ht="15.75" thickBot="1">
      <c r="B91" s="823" t="s">
        <v>953</v>
      </c>
      <c r="C91" s="824"/>
      <c r="D91" s="824"/>
      <c r="E91" s="824"/>
      <c r="F91" s="824"/>
      <c r="G91" s="824"/>
      <c r="H91" s="824"/>
      <c r="I91" s="824"/>
      <c r="J91" s="824"/>
      <c r="K91" s="824"/>
      <c r="L91" s="824"/>
      <c r="M91" s="825"/>
      <c r="N91" s="52">
        <f>L88+L89+L90</f>
        <v>89158.031066818847</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386351.46795621503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4820.8515332497427</v>
      </c>
      <c r="L36" s="270"/>
      <c r="M36" s="336">
        <v>1</v>
      </c>
      <c r="N36" s="272">
        <f>K36/M36</f>
        <v>4820.8515332497427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2698.6712180720406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7519.5227513217833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44761.395168239658</v>
      </c>
      <c r="N48" s="272">
        <f>K48*M48</f>
        <v>22559.743164792788</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41.372051403663789</v>
      </c>
      <c r="N49" s="272">
        <f>K49*M49</f>
        <v>4592.2977058066808</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32239.050037563618</v>
      </c>
      <c r="N50" s="272">
        <f>K50*M50</f>
        <v>12895.620015025448</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46728.275162168371</v>
      </c>
      <c r="N51" s="272">
        <f>K51*M51</f>
        <v>17663.288011299643</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560.57934982443999</v>
      </c>
      <c r="N52" s="272">
        <f>K52*M52</f>
        <v>87450.378572612637</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145161.32746953721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0">
        <f>VLOOKUP(A64,TRANSPORTE!A2:D117,4,FALSE)</f>
        <v>741.23817975225336</v>
      </c>
      <c r="M64" s="911"/>
      <c r="N64" s="287">
        <f>K64*L64</f>
        <v>280.18803194635177</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0">
        <f>VLOOKUP(A65,TRANSPORTE!A3:D117,4,FALSE)</f>
        <v>741.23817975225336</v>
      </c>
      <c r="M65" s="911"/>
      <c r="N65" s="287">
        <f>K65*L65</f>
        <v>373.58404259513571</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0">
        <f>VLOOKUP(A66,TRANSPORTE!A3:D117,4,FALSE)</f>
        <v>741.23817975225336</v>
      </c>
      <c r="M66" s="911"/>
      <c r="N66" s="287">
        <f>K66*L66</f>
        <v>296.49527190090134</v>
      </c>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950.26734644238877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53973.424361440804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207604.5419287422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41520.908385748444</v>
      </c>
      <c r="M88" s="859"/>
      <c r="N88" s="51"/>
    </row>
    <row r="89" spans="1:14">
      <c r="B89" s="89" t="s">
        <v>973</v>
      </c>
      <c r="C89" s="90"/>
      <c r="D89" s="90"/>
      <c r="E89" s="90"/>
      <c r="F89" s="90"/>
      <c r="G89" s="90"/>
      <c r="H89" s="90"/>
      <c r="I89" s="87"/>
      <c r="J89" s="88"/>
      <c r="K89" s="304">
        <v>0.05</v>
      </c>
      <c r="L89" s="858">
        <f>N83*K89</f>
        <v>10380.227096437111</v>
      </c>
      <c r="M89" s="859"/>
      <c r="N89" s="51"/>
    </row>
    <row r="90" spans="1:14" ht="15.75" thickBot="1">
      <c r="B90" s="91" t="s">
        <v>974</v>
      </c>
      <c r="C90" s="92"/>
      <c r="D90" s="92"/>
      <c r="E90" s="92"/>
      <c r="F90" s="92"/>
      <c r="G90" s="92"/>
      <c r="H90" s="92"/>
      <c r="I90" s="93"/>
      <c r="J90" s="94"/>
      <c r="K90" s="305">
        <v>0.05</v>
      </c>
      <c r="L90" s="860">
        <f>N83*K90</f>
        <v>10380.227096437111</v>
      </c>
      <c r="M90" s="861"/>
      <c r="N90" s="51"/>
    </row>
    <row r="91" spans="1:14" ht="15.75" thickBot="1">
      <c r="B91" s="823" t="s">
        <v>953</v>
      </c>
      <c r="C91" s="824"/>
      <c r="D91" s="824"/>
      <c r="E91" s="824"/>
      <c r="F91" s="824"/>
      <c r="G91" s="824"/>
      <c r="H91" s="824"/>
      <c r="I91" s="824"/>
      <c r="J91" s="824"/>
      <c r="K91" s="824"/>
      <c r="L91" s="824"/>
      <c r="M91" s="825"/>
      <c r="N91" s="52">
        <f>L88+L89+L90</f>
        <v>62281.362578622669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269885.90450736484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VLOOKUP(A36,EQUIPOS!A6:D163,4,FALSE)</f>
        <v>7406.6322767813435</v>
      </c>
      <c r="L36" s="270"/>
      <c r="M36" s="336">
        <v>1</v>
      </c>
      <c r="N36" s="272">
        <f>K36/M36</f>
        <v>7406.6322767813435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1582.8190800847531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8989.4513568660968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4171.4930036570058</v>
      </c>
      <c r="N48" s="272">
        <f>K48*M48</f>
        <v>142297.9693407478</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58661.620363926653</v>
      </c>
      <c r="N49" s="272">
        <f>K49*M49</f>
        <v>8799.2430545889983</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450755.5386433237</v>
      </c>
      <c r="N50" s="272">
        <f>K50*M50</f>
        <v>56795.197869058786</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28101.533318720198</v>
      </c>
      <c r="N51" s="272">
        <f>K51*M51</f>
        <v>28101.533318720198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235993.94358311579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0">
        <f>VLOOKUP(A61,TRANSPORTE!A3:D117,4,FALSE)</f>
        <v>741.23817975225336</v>
      </c>
      <c r="M61" s="911"/>
      <c r="N61" s="287">
        <f>K61*L61</f>
        <v>93.396010648783928</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93.396010648783928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79140.954004237647</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324217.74495486834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64843.548990973672</v>
      </c>
      <c r="M85" s="859"/>
      <c r="N85" s="51"/>
    </row>
    <row r="86" spans="1:14">
      <c r="B86" s="89" t="s">
        <v>973</v>
      </c>
      <c r="C86" s="90"/>
      <c r="D86" s="90"/>
      <c r="E86" s="90"/>
      <c r="F86" s="90"/>
      <c r="G86" s="90"/>
      <c r="H86" s="90"/>
      <c r="I86" s="87"/>
      <c r="J86" s="88"/>
      <c r="K86" s="304">
        <v>0.05</v>
      </c>
      <c r="L86" s="858">
        <f>N80*K86</f>
        <v>16210.887247743418</v>
      </c>
      <c r="M86" s="859"/>
      <c r="N86" s="51"/>
    </row>
    <row r="87" spans="1:14" ht="15.75" thickBot="1">
      <c r="B87" s="91" t="s">
        <v>974</v>
      </c>
      <c r="C87" s="92"/>
      <c r="D87" s="92"/>
      <c r="E87" s="92"/>
      <c r="F87" s="92"/>
      <c r="G87" s="92"/>
      <c r="H87" s="92"/>
      <c r="I87" s="93"/>
      <c r="J87" s="94"/>
      <c r="K87" s="305">
        <v>0.05</v>
      </c>
      <c r="L87" s="860">
        <f>N80*K87</f>
        <v>16210.887247743418</v>
      </c>
      <c r="M87" s="861"/>
      <c r="N87" s="51"/>
    </row>
    <row r="88" spans="1:14" ht="15.75" thickBot="1">
      <c r="B88" s="823" t="s">
        <v>953</v>
      </c>
      <c r="C88" s="824"/>
      <c r="D88" s="824"/>
      <c r="E88" s="824"/>
      <c r="F88" s="824"/>
      <c r="G88" s="824"/>
      <c r="H88" s="824"/>
      <c r="I88" s="824"/>
      <c r="J88" s="824"/>
      <c r="K88" s="824"/>
      <c r="L88" s="824"/>
      <c r="M88" s="825"/>
      <c r="N88" s="52">
        <f>L85+L86+L87</f>
        <v>97265.323486460504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421483.06844132883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VLOOKUP(A36,EQUIPOS!A6:D163,4,FALSE)</f>
        <v>7406.6322767813435</v>
      </c>
      <c r="L36" s="270"/>
      <c r="M36" s="336">
        <v>1</v>
      </c>
      <c r="N36" s="272">
        <f>K36/M36</f>
        <v>7406.6322767813435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1582.8190800847531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8989.4513568660968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4171.4930036570058</v>
      </c>
      <c r="N48" s="272">
        <f>K48*M48</f>
        <v>142297.9693407478</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58661.620363926653</v>
      </c>
      <c r="N49" s="272">
        <f>K49*M49</f>
        <v>8799.2430545889983</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492816.21661985014</v>
      </c>
      <c r="N50" s="272">
        <f>K50*M50</f>
        <v>62094.84329410112</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28101.533318720198</v>
      </c>
      <c r="N51" s="272">
        <f>K51*M51</f>
        <v>28101.533318720198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241293.58900815813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0">
        <f>VLOOKUP(A61,TRANSPORTE!A3:D117,4,FALSE)</f>
        <v>741.23817975225336</v>
      </c>
      <c r="M61" s="911"/>
      <c r="N61" s="287">
        <f>K61*L61</f>
        <v>93.396010648783928</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93.396010648783928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f>SUM(N72:N77)</f>
        <v>79140.954004237647</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329517.39037991065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65903.47807598213</v>
      </c>
      <c r="M85" s="859"/>
      <c r="N85" s="51"/>
    </row>
    <row r="86" spans="1:14">
      <c r="B86" s="89" t="s">
        <v>973</v>
      </c>
      <c r="C86" s="90"/>
      <c r="D86" s="90"/>
      <c r="E86" s="90"/>
      <c r="F86" s="90"/>
      <c r="G86" s="90"/>
      <c r="H86" s="90"/>
      <c r="I86" s="87"/>
      <c r="J86" s="88"/>
      <c r="K86" s="304">
        <v>0.05</v>
      </c>
      <c r="L86" s="858">
        <f>N80*K86</f>
        <v>16475.869518995532</v>
      </c>
      <c r="M86" s="859"/>
      <c r="N86" s="51"/>
    </row>
    <row r="87" spans="1:14" ht="15.75" thickBot="1">
      <c r="B87" s="91" t="s">
        <v>974</v>
      </c>
      <c r="C87" s="92"/>
      <c r="D87" s="92"/>
      <c r="E87" s="92"/>
      <c r="F87" s="92"/>
      <c r="G87" s="92"/>
      <c r="H87" s="92"/>
      <c r="I87" s="93"/>
      <c r="J87" s="94"/>
      <c r="K87" s="305">
        <v>0.05</v>
      </c>
      <c r="L87" s="860">
        <f>N80*K87</f>
        <v>16475.869518995532</v>
      </c>
      <c r="M87" s="861"/>
      <c r="N87" s="51"/>
    </row>
    <row r="88" spans="1:14" ht="15.75" thickBot="1">
      <c r="B88" s="823" t="s">
        <v>953</v>
      </c>
      <c r="C88" s="824"/>
      <c r="D88" s="824"/>
      <c r="E88" s="824"/>
      <c r="F88" s="824"/>
      <c r="G88" s="824"/>
      <c r="H88" s="824"/>
      <c r="I88" s="824"/>
      <c r="J88" s="824"/>
      <c r="K88" s="824"/>
      <c r="L88" s="824"/>
      <c r="M88" s="825"/>
      <c r="N88" s="52">
        <f>L85+L86+L87</f>
        <v>98855.217113973195</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428372.60749388381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156</v>
      </c>
      <c r="B36" s="872" t="str">
        <f>VLOOKUP(A36,EQUIPOS!A6:D154,3,FALSE)</f>
        <v>Cizalla manual de 90 cm.</v>
      </c>
      <c r="C36" s="873"/>
      <c r="D36" s="873"/>
      <c r="E36" s="873"/>
      <c r="F36" s="873"/>
      <c r="G36" s="873"/>
      <c r="H36" s="874"/>
      <c r="I36" s="267"/>
      <c r="J36" s="268"/>
      <c r="K36" s="269">
        <f>VLOOKUP(A36,EQUIPOS!A6:D163,4,FALSE)</f>
        <v>690.74629926617297</v>
      </c>
      <c r="L36" s="270"/>
      <c r="M36" s="336">
        <v>37.5</v>
      </c>
      <c r="N36" s="272">
        <f>K36/M36</f>
        <v>18.419901313764612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16.081724361440799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34.50162567520541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4171.4930036570058</v>
      </c>
      <c r="N48" s="272">
        <f>K48*M48</f>
        <v>4380.0676538398566</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5019.4366749611181</v>
      </c>
      <c r="N49" s="272">
        <f>K49*M49</f>
        <v>150.58310024883355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4530.6507540886905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0">
        <f>VLOOKUP(A61,TRANSPORTE!A3:D117,4,FALSE)</f>
        <v>0.4423019856826354</v>
      </c>
      <c r="M61" s="911"/>
      <c r="N61" s="287">
        <f>K61*L61</f>
        <v>0.4644170849667672</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0.4644170849667672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804.08621807203986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5369.7030149209022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1073.9406029841805</v>
      </c>
      <c r="M85" s="859"/>
      <c r="N85" s="51"/>
    </row>
    <row r="86" spans="1:14">
      <c r="B86" s="89" t="s">
        <v>973</v>
      </c>
      <c r="C86" s="90"/>
      <c r="D86" s="90"/>
      <c r="E86" s="90"/>
      <c r="F86" s="90"/>
      <c r="G86" s="90"/>
      <c r="H86" s="90"/>
      <c r="I86" s="87"/>
      <c r="J86" s="88"/>
      <c r="K86" s="304">
        <v>0.05</v>
      </c>
      <c r="L86" s="858">
        <f>N80*K86</f>
        <v>268.48515074604512</v>
      </c>
      <c r="M86" s="859"/>
      <c r="N86" s="51"/>
    </row>
    <row r="87" spans="1:14" ht="15.75" thickBot="1">
      <c r="B87" s="91" t="s">
        <v>974</v>
      </c>
      <c r="C87" s="92"/>
      <c r="D87" s="92"/>
      <c r="E87" s="92"/>
      <c r="F87" s="92"/>
      <c r="G87" s="92"/>
      <c r="H87" s="92"/>
      <c r="I87" s="93"/>
      <c r="J87" s="94"/>
      <c r="K87" s="305">
        <v>0.05</v>
      </c>
      <c r="L87" s="860">
        <f>N80*K87</f>
        <v>268.48515074604512</v>
      </c>
      <c r="M87" s="861"/>
      <c r="N87" s="51"/>
    </row>
    <row r="88" spans="1:14" ht="15.75" thickBot="1">
      <c r="B88" s="823" t="s">
        <v>953</v>
      </c>
      <c r="C88" s="824"/>
      <c r="D88" s="824"/>
      <c r="E88" s="824"/>
      <c r="F88" s="824"/>
      <c r="G88" s="824"/>
      <c r="H88" s="824"/>
      <c r="I88" s="824"/>
      <c r="J88" s="824"/>
      <c r="K88" s="824"/>
      <c r="L88" s="824"/>
      <c r="M88" s="825"/>
      <c r="N88" s="52">
        <f>L85+L86+L87</f>
        <v>1610.9109044762706</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6980.613919397173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156</v>
      </c>
      <c r="B36" s="872" t="str">
        <f>VLOOKUP(A36,EQUIPOS!A6:D154,3,FALSE)</f>
        <v>Cizalla manual de 90 cm.</v>
      </c>
      <c r="C36" s="873"/>
      <c r="D36" s="873"/>
      <c r="E36" s="873"/>
      <c r="F36" s="873"/>
      <c r="G36" s="873"/>
      <c r="H36" s="874"/>
      <c r="I36" s="267"/>
      <c r="J36" s="268"/>
      <c r="K36" s="269">
        <f>VLOOKUP(A36,EQUIPOS!A6:D163,4,FALSE)</f>
        <v>690.74629926617297</v>
      </c>
      <c r="L36" s="270"/>
      <c r="M36" s="336">
        <v>37.5</v>
      </c>
      <c r="N36" s="272">
        <f>K36/M36</f>
        <v>18.419901313764612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16.081724361440799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34.50162567520541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2386.3105962136347</v>
      </c>
      <c r="N48" s="272">
        <f>K48*M48</f>
        <v>2505.6261260243164</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5019.4366749611181</v>
      </c>
      <c r="N49" s="272">
        <f>K49*M49</f>
        <v>150.58310024883355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2656.2092262731499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0">
        <f>VLOOKUP(A61,TRANSPORTE!A3:D117,4,FALSE)</f>
        <v>0.4423019856826354</v>
      </c>
      <c r="M61" s="911"/>
      <c r="N61" s="287">
        <f>K61*L61</f>
        <v>0.4644170849667672</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0.4644170849667672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804.08621807203986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3495.261487105362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699.05229742107247</v>
      </c>
      <c r="M85" s="859"/>
      <c r="N85" s="51"/>
    </row>
    <row r="86" spans="1:14">
      <c r="B86" s="89" t="s">
        <v>973</v>
      </c>
      <c r="C86" s="90"/>
      <c r="D86" s="90"/>
      <c r="E86" s="90"/>
      <c r="F86" s="90"/>
      <c r="G86" s="90"/>
      <c r="H86" s="90"/>
      <c r="I86" s="87"/>
      <c r="J86" s="88"/>
      <c r="K86" s="304">
        <v>0.05</v>
      </c>
      <c r="L86" s="858">
        <f>N80*K86</f>
        <v>174.76307435526812</v>
      </c>
      <c r="M86" s="859"/>
      <c r="N86" s="51"/>
    </row>
    <row r="87" spans="1:14" ht="15.75" thickBot="1">
      <c r="B87" s="91" t="s">
        <v>974</v>
      </c>
      <c r="C87" s="92"/>
      <c r="D87" s="92"/>
      <c r="E87" s="92"/>
      <c r="F87" s="92"/>
      <c r="G87" s="92"/>
      <c r="H87" s="92"/>
      <c r="I87" s="93"/>
      <c r="J87" s="94"/>
      <c r="K87" s="305">
        <v>0.05</v>
      </c>
      <c r="L87" s="860">
        <f>N80*K87</f>
        <v>174.76307435526812</v>
      </c>
      <c r="M87" s="861"/>
      <c r="N87" s="51"/>
    </row>
    <row r="88" spans="1:14" ht="15.75" thickBot="1">
      <c r="B88" s="823" t="s">
        <v>953</v>
      </c>
      <c r="C88" s="824"/>
      <c r="D88" s="824"/>
      <c r="E88" s="824"/>
      <c r="F88" s="824"/>
      <c r="G88" s="824"/>
      <c r="H88" s="824"/>
      <c r="I88" s="824"/>
      <c r="J88" s="824"/>
      <c r="K88" s="824"/>
      <c r="L88" s="824"/>
      <c r="M88" s="825"/>
      <c r="N88" s="52">
        <f>L85+L86+L87</f>
        <v>1048.5784461316086</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4543.8399332369709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VLOOKUP(A36,EQUIPOS!A6:D163,4,FALSE)</f>
        <v>21646.39201079703</v>
      </c>
      <c r="L36" s="270"/>
      <c r="M36" s="336">
        <v>670</v>
      </c>
      <c r="N36" s="272">
        <f>K36/M36</f>
        <v>32.308047777309</v>
      </c>
    </row>
    <row r="37" spans="1:14">
      <c r="A37" s="113" t="s">
        <v>125</v>
      </c>
      <c r="B37" s="872" t="str">
        <f>VLOOKUP(A37,EQUIPOS!A7:D154,3,FALSE)</f>
        <v>Bomba para gato de tensionamiento</v>
      </c>
      <c r="C37" s="873"/>
      <c r="D37" s="873"/>
      <c r="E37" s="873"/>
      <c r="F37" s="873"/>
      <c r="G37" s="873"/>
      <c r="H37" s="874"/>
      <c r="I37" s="421"/>
      <c r="J37" s="422"/>
      <c r="K37" s="269">
        <f>VLOOKUP(A37,EQUIPOS!A7:D164,4,FALSE)</f>
        <v>56711.472658830447</v>
      </c>
      <c r="L37" s="335"/>
      <c r="M37" s="336">
        <v>670</v>
      </c>
      <c r="N37" s="272">
        <f>K37/M37</f>
        <v>84.643989043030516</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VLOOKUP(A38,EQUIPOS!A8:D165,4,FALSE)</f>
        <v>171315.90699021696</v>
      </c>
      <c r="L38" s="423"/>
      <c r="M38" s="424">
        <v>670</v>
      </c>
      <c r="N38" s="272">
        <f>K38/M38</f>
        <v>255.69538356748799</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6.4163654810271034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379.06378586885467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11376.043881852745</v>
      </c>
      <c r="N48" s="272">
        <f t="shared" ref="N48:N53" si="0">K48*M48</f>
        <v>45.504175527410986</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16375.194836470997</v>
      </c>
      <c r="N49" s="272">
        <f t="shared" si="0"/>
        <v>65.500779345883984</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817.31001185031857</v>
      </c>
      <c r="N50" s="272">
        <f t="shared" si="0"/>
        <v>16.346200237006371</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4441.018977071034</v>
      </c>
      <c r="N51" s="272">
        <f t="shared" si="0"/>
        <v>377.48661305103792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50927.117817129329</v>
      </c>
      <c r="N52" s="272">
        <f t="shared" si="0"/>
        <v>50.927117817129329</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5019.4366749611181</v>
      </c>
      <c r="N53" s="272">
        <f t="shared" si="0"/>
        <v>100.38873349922237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656.15361947769088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f>SUM(N72:N77)</f>
        <v>320.81827405135516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1356.0356793979008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271.20713587958016</v>
      </c>
      <c r="M85" s="859"/>
      <c r="N85" s="51"/>
    </row>
    <row r="86" spans="1:14">
      <c r="B86" s="89" t="s">
        <v>973</v>
      </c>
      <c r="C86" s="90"/>
      <c r="D86" s="90"/>
      <c r="E86" s="90"/>
      <c r="F86" s="90"/>
      <c r="G86" s="90"/>
      <c r="H86" s="90"/>
      <c r="I86" s="87"/>
      <c r="J86" s="88"/>
      <c r="K86" s="304">
        <v>0.05</v>
      </c>
      <c r="L86" s="858">
        <f>N80*K86</f>
        <v>67.801783969895041</v>
      </c>
      <c r="M86" s="859"/>
      <c r="N86" s="51"/>
    </row>
    <row r="87" spans="1:14" ht="15.75" thickBot="1">
      <c r="B87" s="91" t="s">
        <v>974</v>
      </c>
      <c r="C87" s="92"/>
      <c r="D87" s="92"/>
      <c r="E87" s="92"/>
      <c r="F87" s="92"/>
      <c r="G87" s="92"/>
      <c r="H87" s="92"/>
      <c r="I87" s="93"/>
      <c r="J87" s="94"/>
      <c r="K87" s="305">
        <v>0.05</v>
      </c>
      <c r="L87" s="860">
        <f>N80*K87</f>
        <v>67.801783969895041</v>
      </c>
      <c r="M87" s="861"/>
      <c r="N87" s="51"/>
    </row>
    <row r="88" spans="1:14" ht="15.75" thickBot="1">
      <c r="B88" s="823" t="s">
        <v>953</v>
      </c>
      <c r="C88" s="824"/>
      <c r="D88" s="824"/>
      <c r="E88" s="824"/>
      <c r="F88" s="824"/>
      <c r="G88" s="824"/>
      <c r="H88" s="824"/>
      <c r="I88" s="824"/>
      <c r="J88" s="824"/>
      <c r="K88" s="824"/>
      <c r="L88" s="824"/>
      <c r="M88" s="825"/>
      <c r="N88" s="52">
        <f>L85+L86+L87</f>
        <v>406.81070381937025</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1762.8463832172711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VLOOKUP(A36,EQUIPOS!A6:D163,4,FALSE)</f>
        <v>21646.39201079703</v>
      </c>
      <c r="L36" s="270"/>
      <c r="M36" s="336">
        <v>670</v>
      </c>
      <c r="N36" s="272">
        <f>K36/M36</f>
        <v>32.308047777309</v>
      </c>
    </row>
    <row r="37" spans="1:14">
      <c r="A37" s="113" t="s">
        <v>125</v>
      </c>
      <c r="B37" s="872" t="str">
        <f>VLOOKUP(A37,EQUIPOS!A7:D154,3,FALSE)</f>
        <v>Bomba para gato de tensionamiento</v>
      </c>
      <c r="C37" s="873"/>
      <c r="D37" s="873"/>
      <c r="E37" s="873"/>
      <c r="F37" s="873"/>
      <c r="G37" s="873"/>
      <c r="H37" s="874"/>
      <c r="I37" s="421"/>
      <c r="J37" s="422"/>
      <c r="K37" s="269">
        <f>VLOOKUP(A37,EQUIPOS!A7:D164,4,FALSE)</f>
        <v>56711.472658830447</v>
      </c>
      <c r="L37" s="335"/>
      <c r="M37" s="336">
        <v>670</v>
      </c>
      <c r="N37" s="272">
        <f>K37/M37</f>
        <v>84.643989043030516</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VLOOKUP(A38,EQUIPOS!A8:D165,4,FALSE)</f>
        <v>171315.90699021696</v>
      </c>
      <c r="L38" s="423"/>
      <c r="M38" s="424">
        <v>670</v>
      </c>
      <c r="N38" s="272">
        <f>K38/M38</f>
        <v>255.69538356748799</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6.4163654810271034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379.06378586885467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11376.043881852745</v>
      </c>
      <c r="N48" s="272">
        <f t="shared" ref="N48:N53" si="0">K48*M48</f>
        <v>45.504175527410986</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16375.194836470997</v>
      </c>
      <c r="N49" s="272">
        <f t="shared" si="0"/>
        <v>65.500779345883984</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817.31001185031857</v>
      </c>
      <c r="N50" s="272">
        <f t="shared" si="0"/>
        <v>16.346200237006371</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4441.018977071034</v>
      </c>
      <c r="N51" s="272">
        <f t="shared" si="0"/>
        <v>24558.834943202819</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50927.117817129329</v>
      </c>
      <c r="N52" s="272">
        <f t="shared" si="0"/>
        <v>50.927117817129329</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5019.4366749611181</v>
      </c>
      <c r="N53" s="272">
        <f t="shared" si="0"/>
        <v>100.38873349922237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24837.50194962947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320.81827405135516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25537.384009549678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5107.4768019099356</v>
      </c>
      <c r="M85" s="859"/>
      <c r="N85" s="51"/>
    </row>
    <row r="86" spans="1:14">
      <c r="B86" s="89" t="s">
        <v>973</v>
      </c>
      <c r="C86" s="90"/>
      <c r="D86" s="90"/>
      <c r="E86" s="90"/>
      <c r="F86" s="90"/>
      <c r="G86" s="90"/>
      <c r="H86" s="90"/>
      <c r="I86" s="87"/>
      <c r="J86" s="88"/>
      <c r="K86" s="304">
        <v>0.05</v>
      </c>
      <c r="L86" s="858">
        <f>N80*K86</f>
        <v>1276.8692004774839</v>
      </c>
      <c r="M86" s="859"/>
      <c r="N86" s="51"/>
    </row>
    <row r="87" spans="1:14" ht="15.75" thickBot="1">
      <c r="B87" s="91" t="s">
        <v>974</v>
      </c>
      <c r="C87" s="92"/>
      <c r="D87" s="92"/>
      <c r="E87" s="92"/>
      <c r="F87" s="92"/>
      <c r="G87" s="92"/>
      <c r="H87" s="92"/>
      <c r="I87" s="93"/>
      <c r="J87" s="94"/>
      <c r="K87" s="305">
        <v>0.05</v>
      </c>
      <c r="L87" s="860">
        <f>N80*K87</f>
        <v>1276.8692004774839</v>
      </c>
      <c r="M87" s="861"/>
      <c r="N87" s="51"/>
    </row>
    <row r="88" spans="1:14" ht="15.75" thickBot="1">
      <c r="B88" s="823" t="s">
        <v>953</v>
      </c>
      <c r="C88" s="824"/>
      <c r="D88" s="824"/>
      <c r="E88" s="824"/>
      <c r="F88" s="824"/>
      <c r="G88" s="824"/>
      <c r="H88" s="824"/>
      <c r="I88" s="824"/>
      <c r="J88" s="824"/>
      <c r="K88" s="824"/>
      <c r="L88" s="824"/>
      <c r="M88" s="825"/>
      <c r="N88" s="52">
        <f>L85+L86+L87</f>
        <v>7661.2152028649034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33198.599212414585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7"/>
      <c r="C1" s="929"/>
      <c r="D1" s="930"/>
      <c r="E1" s="930"/>
      <c r="F1" s="930"/>
      <c r="G1" s="930"/>
      <c r="H1" s="930"/>
      <c r="I1" s="930"/>
      <c r="J1" s="931"/>
      <c r="K1" s="982" t="s">
        <v>933</v>
      </c>
      <c r="L1" s="934" t="s">
        <v>2198</v>
      </c>
      <c r="M1" s="935"/>
      <c r="N1" s="936"/>
    </row>
    <row r="2" spans="2:14">
      <c r="B2" s="918"/>
      <c r="C2" s="940" t="s">
        <v>934</v>
      </c>
      <c r="D2" s="941"/>
      <c r="E2" s="941"/>
      <c r="F2" s="941"/>
      <c r="G2" s="941"/>
      <c r="H2" s="941"/>
      <c r="I2" s="941"/>
      <c r="J2" s="942"/>
      <c r="K2" s="981"/>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81"/>
      <c r="L4" s="937"/>
      <c r="M4" s="938"/>
      <c r="N4" s="93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983" t="s">
        <v>945</v>
      </c>
      <c r="M30" s="800"/>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8" t="s">
        <v>948</v>
      </c>
      <c r="J35" s="895"/>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958"/>
      <c r="D41" s="958"/>
      <c r="E41" s="38"/>
      <c r="F41" s="39"/>
      <c r="G41" s="39"/>
      <c r="H41" s="40"/>
      <c r="I41" s="36"/>
      <c r="J41" s="37"/>
      <c r="K41" s="279"/>
      <c r="L41" s="276"/>
      <c r="M41" s="401">
        <v>0.01</v>
      </c>
      <c r="N41" s="344">
        <f>N78*M41</f>
        <v>16.915937500000002</v>
      </c>
    </row>
    <row r="42" spans="1:14" ht="15.75" thickBot="1">
      <c r="B42" s="959"/>
      <c r="C42" s="960"/>
      <c r="D42" s="960"/>
      <c r="E42" s="960"/>
      <c r="F42" s="960"/>
      <c r="G42" s="960"/>
      <c r="H42" s="961"/>
      <c r="I42" s="882"/>
      <c r="J42" s="883"/>
      <c r="K42" s="41"/>
      <c r="L42" s="884"/>
      <c r="M42" s="962"/>
      <c r="N42" s="105"/>
    </row>
    <row r="43" spans="1:14" ht="15.75" thickBot="1">
      <c r="B43" s="823" t="s">
        <v>953</v>
      </c>
      <c r="C43" s="824"/>
      <c r="D43" s="824"/>
      <c r="E43" s="824"/>
      <c r="F43" s="824"/>
      <c r="G43" s="824"/>
      <c r="H43" s="824"/>
      <c r="I43" s="824"/>
      <c r="J43" s="824"/>
      <c r="K43" s="824"/>
      <c r="L43" s="824"/>
      <c r="M43" s="825"/>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417149.30036570068</v>
      </c>
      <c r="N48" s="272">
        <f>K48*M48</f>
        <v>417149.30036570068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417149.30036570068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984"/>
      <c r="I71" s="73" t="s">
        <v>964</v>
      </c>
      <c r="J71" s="75" t="s">
        <v>1410</v>
      </c>
      <c r="K71" s="74" t="s">
        <v>966</v>
      </c>
      <c r="L71" s="864" t="s">
        <v>950</v>
      </c>
      <c r="M71" s="97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883"/>
      <c r="I77" s="126"/>
      <c r="J77" s="126"/>
      <c r="K77" s="126"/>
      <c r="L77" s="985"/>
      <c r="M77" s="885"/>
      <c r="N77" s="127"/>
    </row>
    <row r="78" spans="1:15" ht="15.75" thickBot="1">
      <c r="B78" s="912" t="s">
        <v>953</v>
      </c>
      <c r="C78" s="866"/>
      <c r="D78" s="866"/>
      <c r="E78" s="866"/>
      <c r="F78" s="866"/>
      <c r="G78" s="866"/>
      <c r="H78" s="866"/>
      <c r="I78" s="866"/>
      <c r="J78" s="866"/>
      <c r="K78" s="866"/>
      <c r="L78" s="866"/>
      <c r="M78" s="867"/>
      <c r="N78" s="460">
        <f>SUM(N72:N77)</f>
        <v>1691.59375</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418857.81005320069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83771.562010640147</v>
      </c>
      <c r="M85" s="859"/>
      <c r="N85" s="51"/>
    </row>
    <row r="86" spans="1:14">
      <c r="B86" s="89" t="s">
        <v>973</v>
      </c>
      <c r="C86" s="90"/>
      <c r="D86" s="90"/>
      <c r="E86" s="90"/>
      <c r="F86" s="90"/>
      <c r="G86" s="90"/>
      <c r="H86" s="90"/>
      <c r="I86" s="87"/>
      <c r="J86" s="88"/>
      <c r="K86" s="304">
        <v>0.05</v>
      </c>
      <c r="L86" s="858">
        <f>N80*K86</f>
        <v>20942.890502660037</v>
      </c>
      <c r="M86" s="859"/>
      <c r="N86" s="51"/>
    </row>
    <row r="87" spans="1:14" ht="15.75" thickBot="1">
      <c r="B87" s="91" t="s">
        <v>974</v>
      </c>
      <c r="C87" s="92"/>
      <c r="D87" s="92"/>
      <c r="E87" s="92"/>
      <c r="F87" s="92"/>
      <c r="G87" s="92"/>
      <c r="H87" s="92"/>
      <c r="I87" s="93"/>
      <c r="J87" s="94"/>
      <c r="K87" s="305">
        <v>0.05</v>
      </c>
      <c r="L87" s="860">
        <f>N80*K87</f>
        <v>20942.890502660037</v>
      </c>
      <c r="M87" s="861"/>
      <c r="N87" s="51"/>
    </row>
    <row r="88" spans="1:14" ht="15.75" thickBot="1">
      <c r="B88" s="823" t="s">
        <v>953</v>
      </c>
      <c r="C88" s="824"/>
      <c r="D88" s="824"/>
      <c r="E88" s="824"/>
      <c r="F88" s="824"/>
      <c r="G88" s="824"/>
      <c r="H88" s="824"/>
      <c r="I88" s="824"/>
      <c r="J88" s="824"/>
      <c r="K88" s="824"/>
      <c r="L88" s="824"/>
      <c r="M88" s="825"/>
      <c r="N88" s="52">
        <f>L85+L86+L87</f>
        <v>125657.34301596023</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544515.15306916088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N78*M41</f>
        <v>54.131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40163.346791552394</v>
      </c>
      <c r="N48" s="272">
        <f>K48*M48</f>
        <v>42171.514131130018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42171.514131130018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1082.6199999999999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43308.265131130021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8661.6530262260039</v>
      </c>
      <c r="M85" s="859"/>
      <c r="N85" s="51"/>
    </row>
    <row r="86" spans="1:14">
      <c r="B86" s="89" t="s">
        <v>973</v>
      </c>
      <c r="C86" s="90"/>
      <c r="D86" s="90"/>
      <c r="E86" s="90"/>
      <c r="F86" s="90"/>
      <c r="G86" s="90"/>
      <c r="H86" s="90"/>
      <c r="I86" s="87"/>
      <c r="J86" s="88"/>
      <c r="K86" s="304">
        <v>0.05</v>
      </c>
      <c r="L86" s="858">
        <f>N80*K86</f>
        <v>2165.413256556501</v>
      </c>
      <c r="M86" s="859"/>
      <c r="N86" s="51"/>
    </row>
    <row r="87" spans="1:14" ht="15.75" thickBot="1">
      <c r="B87" s="91" t="s">
        <v>974</v>
      </c>
      <c r="C87" s="92"/>
      <c r="D87" s="92"/>
      <c r="E87" s="92"/>
      <c r="F87" s="92"/>
      <c r="G87" s="92"/>
      <c r="H87" s="92"/>
      <c r="I87" s="93"/>
      <c r="J87" s="94"/>
      <c r="K87" s="305">
        <v>0.05</v>
      </c>
      <c r="L87" s="860">
        <f>N80*K87</f>
        <v>2165.413256556501</v>
      </c>
      <c r="M87" s="861"/>
      <c r="N87" s="51"/>
    </row>
    <row r="88" spans="1:14" ht="15.75" thickBot="1">
      <c r="B88" s="823" t="s">
        <v>953</v>
      </c>
      <c r="C88" s="824"/>
      <c r="D88" s="824"/>
      <c r="E88" s="824"/>
      <c r="F88" s="824"/>
      <c r="G88" s="824"/>
      <c r="H88" s="824"/>
      <c r="I88" s="824"/>
      <c r="J88" s="824"/>
      <c r="K88" s="824"/>
      <c r="L88" s="824"/>
      <c r="M88" s="825"/>
      <c r="N88" s="52">
        <f>L85+L86+L87</f>
        <v>12992.479539339007</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56300.74467046903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2"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VLOOKUP(A36,EQUIPOS!A6:D163,4,FALSE)</f>
        <v>5250.267586360922</v>
      </c>
      <c r="L36" s="270"/>
      <c r="M36" s="336">
        <v>40</v>
      </c>
      <c r="N36" s="272">
        <f>K36/M36</f>
        <v>131.25668965902304</v>
      </c>
    </row>
    <row r="37" spans="1:14">
      <c r="A37" s="113" t="s">
        <v>195</v>
      </c>
      <c r="B37" s="872" t="str">
        <f>VLOOKUP(A37,EQUIPOS!A7:D154,3,FALSE)</f>
        <v xml:space="preserve">Equipo de oxicorte, Capacidad de corte: hasta 6´´ (152mm) </v>
      </c>
      <c r="C37" s="873"/>
      <c r="D37" s="873"/>
      <c r="E37" s="873"/>
      <c r="F37" s="873"/>
      <c r="G37" s="873"/>
      <c r="H37" s="874"/>
      <c r="I37" s="421"/>
      <c r="J37" s="422"/>
      <c r="K37" s="269">
        <f>VLOOKUP(A37,EQUIPOS!A7:D164,4,FALSE)</f>
        <v>9355.9380349707844</v>
      </c>
      <c r="L37" s="335"/>
      <c r="M37" s="336">
        <v>40</v>
      </c>
      <c r="N37" s="272">
        <f t="shared" ref="N37:N43" si="0">K37/M37</f>
        <v>233.8984508742696</v>
      </c>
    </row>
    <row r="38" spans="1:14">
      <c r="A38" s="113" t="s">
        <v>204</v>
      </c>
      <c r="B38" s="872" t="str">
        <f>VLOOKUP(A38,EQUIPOS!A8:D154,3,FALSE)</f>
        <v xml:space="preserve">Equipo de soldadura 250 AMP
</v>
      </c>
      <c r="C38" s="873"/>
      <c r="D38" s="873"/>
      <c r="E38" s="873"/>
      <c r="F38" s="873"/>
      <c r="G38" s="873"/>
      <c r="H38" s="874"/>
      <c r="I38" s="421"/>
      <c r="J38" s="422"/>
      <c r="K38" s="269">
        <f>VLOOKUP(A38,EQUIPOS!A8:D165,4,FALSE)</f>
        <v>9321.6525461860419</v>
      </c>
      <c r="L38" s="335"/>
      <c r="M38" s="336">
        <v>40</v>
      </c>
      <c r="N38" s="272">
        <f t="shared" si="0"/>
        <v>233.04131365465105</v>
      </c>
    </row>
    <row r="39" spans="1:14">
      <c r="A39" s="113" t="s">
        <v>208</v>
      </c>
      <c r="B39" s="872" t="str">
        <f>VLOOKUP(A39,EQUIPOS!A9:D154,3,FALSE)</f>
        <v>Equipo de soldadura 400</v>
      </c>
      <c r="C39" s="873"/>
      <c r="D39" s="873"/>
      <c r="E39" s="873"/>
      <c r="F39" s="873"/>
      <c r="G39" s="873"/>
      <c r="H39" s="874"/>
      <c r="I39" s="421"/>
      <c r="J39" s="422"/>
      <c r="K39" s="269">
        <f>VLOOKUP(A39,EQUIPOS!A9:D166,4,FALSE)</f>
        <v>10330.043487749352</v>
      </c>
      <c r="L39" s="335"/>
      <c r="M39" s="336">
        <v>40</v>
      </c>
      <c r="N39" s="272">
        <f t="shared" si="0"/>
        <v>258.25108719373378</v>
      </c>
    </row>
    <row r="40" spans="1:14">
      <c r="A40" s="113" t="s">
        <v>210</v>
      </c>
      <c r="B40" s="872" t="str">
        <f>VLOOKUP(A40,EQUIPOS!A10:D154,3,FALSE)</f>
        <v>Equipo de soldadura 600</v>
      </c>
      <c r="C40" s="873"/>
      <c r="D40" s="873"/>
      <c r="E40" s="873"/>
      <c r="F40" s="873"/>
      <c r="G40" s="873"/>
      <c r="H40" s="874"/>
      <c r="I40" s="421"/>
      <c r="J40" s="422"/>
      <c r="K40" s="269">
        <f>VLOOKUP(A40,EQUIPOS!A10:D167,4,FALSE)</f>
        <v>11930.929039512172</v>
      </c>
      <c r="L40" s="335"/>
      <c r="M40" s="336">
        <v>40</v>
      </c>
      <c r="N40" s="272">
        <f t="shared" si="0"/>
        <v>298.27322598780427</v>
      </c>
    </row>
    <row r="41" spans="1:14">
      <c r="A41" s="113" t="s">
        <v>202</v>
      </c>
      <c r="B41" s="872" t="str">
        <f>VLOOKUP(A41,EQUIPOS!A11:D155,3,FALSE)</f>
        <v xml:space="preserve">Equipo de rayos X y/o ultrasonido
</v>
      </c>
      <c r="C41" s="873"/>
      <c r="D41" s="873"/>
      <c r="E41" s="873"/>
      <c r="F41" s="873"/>
      <c r="G41" s="873"/>
      <c r="H41" s="874"/>
      <c r="I41" s="421"/>
      <c r="J41" s="422"/>
      <c r="K41" s="269">
        <f>VLOOKUP(A41,EQUIPOS!A11:D168,4,FALSE)</f>
        <v>59110.950615429465</v>
      </c>
      <c r="L41" s="335"/>
      <c r="M41" s="336">
        <v>4000</v>
      </c>
      <c r="N41" s="272">
        <f t="shared" si="0"/>
        <v>14.777737653857367</v>
      </c>
    </row>
    <row r="42" spans="1:14">
      <c r="A42" s="113" t="s">
        <v>294</v>
      </c>
      <c r="B42" s="872" t="str">
        <f>VLOOKUP(A42,EQUIPOS!A12:D156,3,FALSE)</f>
        <v>Puente grúa</v>
      </c>
      <c r="C42" s="873"/>
      <c r="D42" s="873"/>
      <c r="E42" s="873"/>
      <c r="F42" s="873"/>
      <c r="G42" s="873"/>
      <c r="H42" s="874"/>
      <c r="I42" s="421"/>
      <c r="J42" s="422"/>
      <c r="K42" s="269">
        <f>VLOOKUP(A42,EQUIPOS!A12:D169,4,FALSE)</f>
        <v>511302.70192975056</v>
      </c>
      <c r="L42" s="335"/>
      <c r="M42" s="336">
        <v>40000</v>
      </c>
      <c r="N42" s="272">
        <f t="shared" si="0"/>
        <v>12.782567548243764</v>
      </c>
    </row>
    <row r="43" spans="1:14">
      <c r="A43" s="113" t="s">
        <v>334</v>
      </c>
      <c r="B43" s="872" t="str">
        <f>VLOOKUP(A43,EQUIPOS!A13:D157,3,FALSE)</f>
        <v>Taladro industrial</v>
      </c>
      <c r="C43" s="873"/>
      <c r="D43" s="873"/>
      <c r="E43" s="873"/>
      <c r="F43" s="873"/>
      <c r="G43" s="873"/>
      <c r="H43" s="874"/>
      <c r="I43" s="421"/>
      <c r="J43" s="422"/>
      <c r="K43" s="269">
        <f>VLOOKUP(A43,EQUIPOS!A13:D170,4,FALSE)</f>
        <v>3122.3468106567179</v>
      </c>
      <c r="L43" s="335"/>
      <c r="M43" s="336">
        <v>40</v>
      </c>
      <c r="N43" s="272">
        <f t="shared" si="0"/>
        <v>78.058670266417948</v>
      </c>
    </row>
    <row r="44" spans="1:14">
      <c r="B44" s="872"/>
      <c r="C44" s="873"/>
      <c r="D44" s="873"/>
      <c r="E44" s="873"/>
      <c r="F44" s="873"/>
      <c r="G44" s="873"/>
      <c r="H44" s="874"/>
      <c r="I44" s="36"/>
      <c r="J44" s="37"/>
      <c r="K44" s="269"/>
      <c r="L44" s="276"/>
      <c r="M44" s="336"/>
      <c r="N44" s="272"/>
    </row>
    <row r="45" spans="1:14">
      <c r="B45" s="320"/>
      <c r="C45" s="321"/>
      <c r="D45" s="321"/>
      <c r="E45" s="321"/>
      <c r="F45" s="323"/>
      <c r="G45" s="323"/>
      <c r="H45" s="125"/>
      <c r="I45" s="36"/>
      <c r="J45" s="37"/>
      <c r="K45" s="269"/>
      <c r="L45" s="276"/>
      <c r="M45" s="277"/>
      <c r="N45" s="273"/>
    </row>
    <row r="46" spans="1:14">
      <c r="B46" s="880" t="s">
        <v>952</v>
      </c>
      <c r="C46" s="881"/>
      <c r="D46" s="881"/>
      <c r="E46" s="38"/>
      <c r="F46" s="39"/>
      <c r="G46" s="39"/>
      <c r="H46" s="40"/>
      <c r="I46" s="36"/>
      <c r="J46" s="37"/>
      <c r="K46" s="279"/>
      <c r="L46" s="276"/>
      <c r="M46" s="401">
        <v>0.1</v>
      </c>
      <c r="N46" s="344">
        <f>N83*M46</f>
        <v>201.60799618480041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SUM(N36:N46)</f>
        <v>1461.9477390228012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23854.785536283023</v>
      </c>
      <c r="N53" s="272">
        <f t="shared" ref="N53:N58" si="1">K53*M53</f>
        <v>119.27392768141512</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3860.783981241389</v>
      </c>
      <c r="N54" s="272">
        <f t="shared" si="1"/>
        <v>19.303919906206946</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10617.349257855749</v>
      </c>
      <c r="N55" s="272">
        <f t="shared" si="1"/>
        <v>53.086746289278743</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9813.7537121491459</v>
      </c>
      <c r="N56" s="272">
        <f t="shared" si="1"/>
        <v>98.137537121491462</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13455.937832355341</v>
      </c>
      <c r="N57" s="272">
        <f t="shared" si="1"/>
        <v>134.5593783235534</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2608.3722947305337</v>
      </c>
      <c r="N58" s="272">
        <f t="shared" si="1"/>
        <v>2608.3722947305337</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3" t="s">
        <v>953</v>
      </c>
      <c r="C61" s="824"/>
      <c r="D61" s="824"/>
      <c r="E61" s="824"/>
      <c r="F61" s="824"/>
      <c r="G61" s="824"/>
      <c r="H61" s="824"/>
      <c r="I61" s="824"/>
      <c r="J61" s="824"/>
      <c r="K61" s="824"/>
      <c r="L61" s="824"/>
      <c r="M61" s="825"/>
      <c r="N61" s="394">
        <f>SUM(N53:N60)</f>
        <v>3032.7338040524792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B66" s="46"/>
      <c r="C66" s="317"/>
      <c r="D66" s="317"/>
      <c r="E66" s="317"/>
      <c r="F66" s="317"/>
      <c r="G66" s="31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311"/>
      <c r="I68" s="279"/>
      <c r="J68" s="286"/>
      <c r="K68" s="279"/>
      <c r="L68" s="910"/>
      <c r="M68" s="911"/>
      <c r="N68" s="287"/>
    </row>
    <row r="69" spans="1:15">
      <c r="B69" s="46"/>
      <c r="C69" s="47"/>
      <c r="D69" s="47"/>
      <c r="E69" s="47"/>
      <c r="F69" s="47"/>
      <c r="G69" s="47"/>
      <c r="H69" s="311"/>
      <c r="I69" s="279"/>
      <c r="J69" s="286"/>
      <c r="K69" s="279"/>
      <c r="L69" s="910"/>
      <c r="M69" s="911"/>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9"/>
      <c r="C82" s="900" t="e">
        <f>VLOOKUP(B82,'MANO DE OBRA'!B12:E73,3,FALSE)</f>
        <v>#N/A</v>
      </c>
      <c r="D82" s="900" t="e">
        <f>VLOOKUP(C82,'MANO DE OBRA'!C12:F73,3,FALSE)</f>
        <v>#N/A</v>
      </c>
      <c r="E82" s="900" t="e">
        <f>VLOOKUP(D82,'MANO DE OBRA'!D12:G73,3,FALSE)</f>
        <v>#N/A</v>
      </c>
      <c r="F82" s="900" t="e">
        <f>VLOOKUP(E82,'MANO DE OBRA'!E12:H73,3,FALSE)</f>
        <v>#N/A</v>
      </c>
      <c r="G82" s="900" t="e">
        <f>VLOOKUP(F82,'MANO DE OBRA'!F12:I73,3,FALSE)</f>
        <v>#N/A</v>
      </c>
      <c r="H82" s="900" t="e">
        <f>VLOOKUP(G82,'MANO DE OBRA'!G12:J73,3,FALSE)</f>
        <v>#N/A</v>
      </c>
      <c r="I82" s="470"/>
      <c r="J82" s="471"/>
      <c r="K82" s="474"/>
      <c r="L82" s="475"/>
      <c r="M82" s="476"/>
      <c r="N82" s="440"/>
    </row>
    <row r="83" spans="1:14" ht="15.75" thickBot="1">
      <c r="B83" s="912" t="s">
        <v>953</v>
      </c>
      <c r="C83" s="866"/>
      <c r="D83" s="866"/>
      <c r="E83" s="866"/>
      <c r="F83" s="866"/>
      <c r="G83" s="866"/>
      <c r="H83" s="866"/>
      <c r="I83" s="866"/>
      <c r="J83" s="866"/>
      <c r="K83" s="866"/>
      <c r="L83" s="866"/>
      <c r="M83" s="867"/>
      <c r="N83" s="460">
        <f>SUM(N77:N82)</f>
        <v>2016.0799618480041</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6510.7615049232845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1302.1523009846569</v>
      </c>
      <c r="M90" s="859"/>
      <c r="N90" s="51"/>
    </row>
    <row r="91" spans="1:14">
      <c r="B91" s="89" t="s">
        <v>973</v>
      </c>
      <c r="C91" s="90"/>
      <c r="D91" s="90"/>
      <c r="E91" s="90"/>
      <c r="F91" s="90"/>
      <c r="G91" s="90"/>
      <c r="H91" s="90"/>
      <c r="I91" s="87"/>
      <c r="J91" s="88"/>
      <c r="K91" s="304">
        <v>0.05</v>
      </c>
      <c r="L91" s="858">
        <f>N85*K91</f>
        <v>325.53807524616423</v>
      </c>
      <c r="M91" s="859"/>
      <c r="N91" s="51"/>
    </row>
    <row r="92" spans="1:14" ht="15.75" thickBot="1">
      <c r="B92" s="91" t="s">
        <v>974</v>
      </c>
      <c r="C92" s="92"/>
      <c r="D92" s="92"/>
      <c r="E92" s="92"/>
      <c r="F92" s="92"/>
      <c r="G92" s="92"/>
      <c r="H92" s="92"/>
      <c r="I92" s="93"/>
      <c r="J92" s="94"/>
      <c r="K92" s="305">
        <v>0.05</v>
      </c>
      <c r="L92" s="860">
        <f>N85*K92</f>
        <v>325.53807524616423</v>
      </c>
      <c r="M92" s="861"/>
      <c r="N92" s="51"/>
    </row>
    <row r="93" spans="1:14" ht="15.75" thickBot="1">
      <c r="B93" s="823" t="s">
        <v>953</v>
      </c>
      <c r="C93" s="824"/>
      <c r="D93" s="824"/>
      <c r="E93" s="824"/>
      <c r="F93" s="824"/>
      <c r="G93" s="824"/>
      <c r="H93" s="824"/>
      <c r="I93" s="824"/>
      <c r="J93" s="824"/>
      <c r="K93" s="824"/>
      <c r="L93" s="824"/>
      <c r="M93" s="825"/>
      <c r="N93" s="52">
        <f>L90+L91+L92</f>
        <v>1953.2284514769854</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8463.9899564002699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VLOOKUP(A36,EQUIPOS!A6:D163,4,FALSE)</f>
        <v>5250.267586360922</v>
      </c>
      <c r="L36" s="270"/>
      <c r="M36" s="336">
        <v>40</v>
      </c>
      <c r="N36" s="272">
        <f t="shared" ref="N36:N41" si="0">K36/M36</f>
        <v>131.25668965902304</v>
      </c>
    </row>
    <row r="37" spans="1:14">
      <c r="A37" s="113" t="s">
        <v>334</v>
      </c>
      <c r="B37" s="872" t="str">
        <f>VLOOKUP(A37,EQUIPOS!A7:D154,3,FALSE)</f>
        <v>Taladro industrial</v>
      </c>
      <c r="C37" s="873"/>
      <c r="D37" s="873"/>
      <c r="E37" s="873"/>
      <c r="F37" s="873"/>
      <c r="G37" s="873"/>
      <c r="H37" s="874"/>
      <c r="I37" s="421"/>
      <c r="J37" s="422"/>
      <c r="K37" s="269">
        <f>VLOOKUP(A37,EQUIPOS!A7:D164,4,FALSE)</f>
        <v>3122.3468106567179</v>
      </c>
      <c r="L37" s="335"/>
      <c r="M37" s="336">
        <v>40</v>
      </c>
      <c r="N37" s="272">
        <f t="shared" si="0"/>
        <v>78.058670266417948</v>
      </c>
    </row>
    <row r="38" spans="1:14">
      <c r="A38" s="113" t="s">
        <v>195</v>
      </c>
      <c r="B38" s="872" t="str">
        <f>VLOOKUP(A38,EQUIPOS!A8:D154,3,FALSE)</f>
        <v xml:space="preserve">Equipo de oxicorte, Capacidad de corte: hasta 6´´ (152mm) </v>
      </c>
      <c r="C38" s="873"/>
      <c r="D38" s="873"/>
      <c r="E38" s="873"/>
      <c r="F38" s="873"/>
      <c r="G38" s="873"/>
      <c r="H38" s="874"/>
      <c r="I38" s="421"/>
      <c r="J38" s="422"/>
      <c r="K38" s="269">
        <f>VLOOKUP(A38,EQUIPOS!A8:D165,4,FALSE)</f>
        <v>9355.9380349707844</v>
      </c>
      <c r="L38" s="335"/>
      <c r="M38" s="336">
        <v>40</v>
      </c>
      <c r="N38" s="272">
        <f t="shared" si="0"/>
        <v>233.8984508742696</v>
      </c>
    </row>
    <row r="39" spans="1:14">
      <c r="A39" s="113" t="s">
        <v>204</v>
      </c>
      <c r="B39" s="872" t="str">
        <f>VLOOKUP(A39,EQUIPOS!A9:D154,3,FALSE)</f>
        <v xml:space="preserve">Equipo de soldadura 250 AMP
</v>
      </c>
      <c r="C39" s="873"/>
      <c r="D39" s="873"/>
      <c r="E39" s="873"/>
      <c r="F39" s="873"/>
      <c r="G39" s="873"/>
      <c r="H39" s="874"/>
      <c r="I39" s="421"/>
      <c r="J39" s="422"/>
      <c r="K39" s="269">
        <f>VLOOKUP(A39,EQUIPOS!A9:D166,4,FALSE)</f>
        <v>9321.6525461860419</v>
      </c>
      <c r="L39" s="335"/>
      <c r="M39" s="336">
        <v>40</v>
      </c>
      <c r="N39" s="272">
        <f t="shared" si="0"/>
        <v>233.04131365465105</v>
      </c>
    </row>
    <row r="40" spans="1:14">
      <c r="A40" s="113" t="s">
        <v>208</v>
      </c>
      <c r="B40" s="872" t="str">
        <f>VLOOKUP(A40,EQUIPOS!A10:D154,3,FALSE)</f>
        <v>Equipo de soldadura 400</v>
      </c>
      <c r="C40" s="873"/>
      <c r="D40" s="873"/>
      <c r="E40" s="873"/>
      <c r="F40" s="873"/>
      <c r="G40" s="873"/>
      <c r="H40" s="874"/>
      <c r="I40" s="421"/>
      <c r="J40" s="422"/>
      <c r="K40" s="269">
        <f>VLOOKUP(A40,EQUIPOS!A10:D167,4,FALSE)</f>
        <v>10330.043487749352</v>
      </c>
      <c r="L40" s="335"/>
      <c r="M40" s="336">
        <v>40</v>
      </c>
      <c r="N40" s="272">
        <f t="shared" si="0"/>
        <v>258.25108719373378</v>
      </c>
    </row>
    <row r="41" spans="1:14">
      <c r="A41" s="113" t="s">
        <v>210</v>
      </c>
      <c r="B41" s="872" t="str">
        <f>VLOOKUP(A41,EQUIPOS!A11:D155,3,FALSE)</f>
        <v>Equipo de soldadura 600</v>
      </c>
      <c r="C41" s="873"/>
      <c r="D41" s="873"/>
      <c r="E41" s="873"/>
      <c r="F41" s="873"/>
      <c r="G41" s="873"/>
      <c r="H41" s="874"/>
      <c r="I41" s="421"/>
      <c r="J41" s="422"/>
      <c r="K41" s="269">
        <f>VLOOKUP(A41,EQUIPOS!A11:D168,4,FALSE)</f>
        <v>11930.929039512172</v>
      </c>
      <c r="L41" s="335"/>
      <c r="M41" s="336">
        <v>40</v>
      </c>
      <c r="N41" s="272">
        <f t="shared" si="0"/>
        <v>298.27322598780427</v>
      </c>
    </row>
    <row r="42" spans="1:14">
      <c r="B42" s="872"/>
      <c r="C42" s="873"/>
      <c r="D42" s="873"/>
      <c r="E42" s="873"/>
      <c r="F42" s="873"/>
      <c r="G42" s="873"/>
      <c r="H42" s="874"/>
      <c r="I42" s="36"/>
      <c r="J42" s="37"/>
      <c r="K42" s="269"/>
      <c r="L42" s="276"/>
      <c r="M42" s="336"/>
      <c r="N42" s="272"/>
    </row>
    <row r="43" spans="1:14">
      <c r="B43" s="320"/>
      <c r="C43" s="321"/>
      <c r="D43" s="321"/>
      <c r="E43" s="321"/>
      <c r="F43" s="323"/>
      <c r="G43" s="323"/>
      <c r="H43" s="125"/>
      <c r="I43" s="36"/>
      <c r="J43" s="37"/>
      <c r="K43" s="269"/>
      <c r="L43" s="276"/>
      <c r="M43" s="277"/>
      <c r="N43" s="273"/>
    </row>
    <row r="44" spans="1:14">
      <c r="B44" s="880" t="s">
        <v>952</v>
      </c>
      <c r="C44" s="881"/>
      <c r="D44" s="881"/>
      <c r="E44" s="38"/>
      <c r="F44" s="39"/>
      <c r="G44" s="39"/>
      <c r="H44" s="40"/>
      <c r="I44" s="36"/>
      <c r="J44" s="37"/>
      <c r="K44" s="279"/>
      <c r="L44" s="276"/>
      <c r="M44" s="401">
        <v>0.05</v>
      </c>
      <c r="N44" s="344">
        <f>N81*M44</f>
        <v>100.80399809240021</v>
      </c>
    </row>
    <row r="45" spans="1:14" ht="15.75" thickBot="1">
      <c r="B45" s="872"/>
      <c r="C45" s="873"/>
      <c r="D45" s="873"/>
      <c r="E45" s="873"/>
      <c r="F45" s="873"/>
      <c r="G45" s="873"/>
      <c r="H45" s="874"/>
      <c r="I45" s="882"/>
      <c r="J45" s="883"/>
      <c r="K45" s="41"/>
      <c r="L45" s="884"/>
      <c r="M45" s="885"/>
      <c r="N45" s="105"/>
    </row>
    <row r="46" spans="1:14" ht="15.75" thickBot="1">
      <c r="B46" s="823" t="s">
        <v>953</v>
      </c>
      <c r="C46" s="824"/>
      <c r="D46" s="824"/>
      <c r="E46" s="824"/>
      <c r="F46" s="824"/>
      <c r="G46" s="824"/>
      <c r="H46" s="824"/>
      <c r="I46" s="824"/>
      <c r="J46" s="824"/>
      <c r="K46" s="824"/>
      <c r="L46" s="824"/>
      <c r="M46" s="825"/>
      <c r="N46" s="394">
        <f>SUM(N36:N44)</f>
        <v>1333.5834357282999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8" t="s">
        <v>944</v>
      </c>
      <c r="C50" s="869"/>
      <c r="D50" s="869"/>
      <c r="E50" s="869"/>
      <c r="F50" s="869"/>
      <c r="G50" s="869"/>
      <c r="H50" s="869"/>
      <c r="I50" s="903"/>
      <c r="J50" s="315" t="s">
        <v>945</v>
      </c>
      <c r="K50" s="85" t="s">
        <v>946</v>
      </c>
      <c r="L50" s="904" t="s">
        <v>955</v>
      </c>
      <c r="M50" s="903"/>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23854.785536283023</v>
      </c>
      <c r="N51" s="272">
        <f t="shared" ref="N51:N56" si="1">K51*M51</f>
        <v>119.27392768141512</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3860.783981241389</v>
      </c>
      <c r="N52" s="272">
        <f t="shared" si="1"/>
        <v>19.303919906206946</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10617.349257855749</v>
      </c>
      <c r="N53" s="272">
        <f t="shared" si="1"/>
        <v>53.086746289278743</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9813.7537121491459</v>
      </c>
      <c r="N54" s="272">
        <f t="shared" si="1"/>
        <v>98.137537121491462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13455.937832355341</v>
      </c>
      <c r="N55" s="272">
        <f t="shared" si="1"/>
        <v>134.5593783235534</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2608.3722947305337</v>
      </c>
      <c r="N56" s="272">
        <f t="shared" si="1"/>
        <v>2608.3722947305337</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SUM(N51:N58)</f>
        <v>3032.7338040524792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B64" s="46"/>
      <c r="C64" s="317"/>
      <c r="D64" s="317"/>
      <c r="E64" s="317"/>
      <c r="F64" s="317"/>
      <c r="G64" s="31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9"/>
      <c r="C80" s="900"/>
      <c r="D80" s="900"/>
      <c r="E80" s="900"/>
      <c r="F80" s="900"/>
      <c r="G80" s="900"/>
      <c r="H80" s="900"/>
      <c r="I80" s="470"/>
      <c r="J80" s="471"/>
      <c r="K80" s="472"/>
      <c r="L80" s="475"/>
      <c r="M80" s="476"/>
      <c r="N80" s="440"/>
    </row>
    <row r="81" spans="1:14" ht="15.75" thickBot="1">
      <c r="B81" s="912" t="s">
        <v>953</v>
      </c>
      <c r="C81" s="866"/>
      <c r="D81" s="866"/>
      <c r="E81" s="866"/>
      <c r="F81" s="866"/>
      <c r="G81" s="866"/>
      <c r="H81" s="866"/>
      <c r="I81" s="866"/>
      <c r="J81" s="866"/>
      <c r="K81" s="866"/>
      <c r="L81" s="866"/>
      <c r="M81" s="867"/>
      <c r="N81" s="301">
        <f>SUM(N75:N80)</f>
        <v>2016.0799618480041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6382.3972016287835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1276.4794403257567</v>
      </c>
      <c r="M88" s="859"/>
      <c r="N88" s="51"/>
    </row>
    <row r="89" spans="1:14">
      <c r="B89" s="89" t="s">
        <v>973</v>
      </c>
      <c r="C89" s="90"/>
      <c r="D89" s="90"/>
      <c r="E89" s="90"/>
      <c r="F89" s="90"/>
      <c r="G89" s="90"/>
      <c r="H89" s="90"/>
      <c r="I89" s="87"/>
      <c r="J89" s="88"/>
      <c r="K89" s="304">
        <v>0.05</v>
      </c>
      <c r="L89" s="858">
        <f>N83*K89</f>
        <v>319.11986008143919</v>
      </c>
      <c r="M89" s="859"/>
      <c r="N89" s="51"/>
    </row>
    <row r="90" spans="1:14" ht="15.75" thickBot="1">
      <c r="B90" s="91" t="s">
        <v>974</v>
      </c>
      <c r="C90" s="92"/>
      <c r="D90" s="92"/>
      <c r="E90" s="92"/>
      <c r="F90" s="92"/>
      <c r="G90" s="92"/>
      <c r="H90" s="92"/>
      <c r="I90" s="93"/>
      <c r="J90" s="94"/>
      <c r="K90" s="305">
        <v>0.05</v>
      </c>
      <c r="L90" s="860">
        <f>N83*K90</f>
        <v>319.11986008143919</v>
      </c>
      <c r="M90" s="861"/>
      <c r="N90" s="51"/>
    </row>
    <row r="91" spans="1:14" ht="15.75" thickBot="1">
      <c r="B91" s="823" t="s">
        <v>953</v>
      </c>
      <c r="C91" s="824"/>
      <c r="D91" s="824"/>
      <c r="E91" s="824"/>
      <c r="F91" s="824"/>
      <c r="G91" s="824"/>
      <c r="H91" s="824"/>
      <c r="I91" s="824"/>
      <c r="J91" s="824"/>
      <c r="K91" s="824"/>
      <c r="L91" s="824"/>
      <c r="M91" s="825"/>
      <c r="N91" s="52">
        <f>L88+L89+L90</f>
        <v>1914.719160488635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8297.1163621174182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0">
        <f>VLOOKUP(A61,TRANSPORTE!A3:D117,4,FALSE)</f>
        <v>0.4423019856826354</v>
      </c>
      <c r="M61" s="911"/>
      <c r="N61" s="287">
        <f>K61*L61</f>
        <v>0.4423019856826354</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0.4423019856826354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0.4423019856826354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8.8460397136527091E-2</v>
      </c>
      <c r="M85" s="859"/>
      <c r="N85" s="51"/>
    </row>
    <row r="86" spans="1:14">
      <c r="B86" s="89" t="s">
        <v>973</v>
      </c>
      <c r="C86" s="90"/>
      <c r="D86" s="90"/>
      <c r="E86" s="90"/>
      <c r="F86" s="90"/>
      <c r="G86" s="90"/>
      <c r="H86" s="90"/>
      <c r="I86" s="87"/>
      <c r="J86" s="88"/>
      <c r="K86" s="304">
        <v>0.05</v>
      </c>
      <c r="L86" s="858">
        <f>N80*K86</f>
        <v>2.2115099284131773E-2</v>
      </c>
      <c r="M86" s="859"/>
      <c r="N86" s="51"/>
    </row>
    <row r="87" spans="1:14" ht="15.75" thickBot="1">
      <c r="B87" s="91" t="s">
        <v>974</v>
      </c>
      <c r="C87" s="92"/>
      <c r="D87" s="92"/>
      <c r="E87" s="92"/>
      <c r="F87" s="92"/>
      <c r="G87" s="92"/>
      <c r="H87" s="92"/>
      <c r="I87" s="93"/>
      <c r="J87" s="94"/>
      <c r="K87" s="305">
        <v>0.05</v>
      </c>
      <c r="L87" s="860">
        <f>N80*K87</f>
        <v>2.2115099284131773E-2</v>
      </c>
      <c r="M87" s="861"/>
      <c r="N87" s="51"/>
    </row>
    <row r="88" spans="1:14" ht="15.75" thickBot="1">
      <c r="B88" s="823" t="s">
        <v>953</v>
      </c>
      <c r="C88" s="824"/>
      <c r="D88" s="824"/>
      <c r="E88" s="824"/>
      <c r="F88" s="824"/>
      <c r="G88" s="824"/>
      <c r="H88" s="824"/>
      <c r="I88" s="824"/>
      <c r="J88" s="824"/>
      <c r="K88" s="824"/>
      <c r="L88" s="824"/>
      <c r="M88" s="825"/>
      <c r="N88" s="52">
        <f>L85+L86+L87</f>
        <v>0.13269059570479064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52">
        <f>N80+N88</f>
        <v>0.57499258138742604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VLOOKUP(A36,EQUIPOS!A6:D163,4,FALSE)</f>
        <v>5250.267586360922</v>
      </c>
      <c r="L36" s="270"/>
      <c r="M36" s="336">
        <v>40</v>
      </c>
      <c r="N36" s="272">
        <f t="shared" ref="N36:N41" si="0">K36/M36</f>
        <v>131.25668965902304</v>
      </c>
    </row>
    <row r="37" spans="1:14">
      <c r="A37" s="113" t="s">
        <v>195</v>
      </c>
      <c r="B37" s="872" t="str">
        <f>VLOOKUP(A37,EQUIPOS!A7:D154,3,FALSE)</f>
        <v xml:space="preserve">Equipo de oxicorte, Capacidad de corte: hasta 6´´ (152mm) </v>
      </c>
      <c r="C37" s="873"/>
      <c r="D37" s="873"/>
      <c r="E37" s="873"/>
      <c r="F37" s="873"/>
      <c r="G37" s="873"/>
      <c r="H37" s="874"/>
      <c r="I37" s="421"/>
      <c r="J37" s="422"/>
      <c r="K37" s="269">
        <f>VLOOKUP(A37,EQUIPOS!A7:D164,4,FALSE)</f>
        <v>9355.9380349707844</v>
      </c>
      <c r="L37" s="335"/>
      <c r="M37" s="336">
        <v>400</v>
      </c>
      <c r="N37" s="272">
        <f t="shared" si="0"/>
        <v>23.389845087426963</v>
      </c>
    </row>
    <row r="38" spans="1:14">
      <c r="A38" s="113" t="s">
        <v>204</v>
      </c>
      <c r="B38" s="872" t="str">
        <f>VLOOKUP(A38,EQUIPOS!A8:D154,3,FALSE)</f>
        <v xml:space="preserve">Equipo de soldadura 250 AMP
</v>
      </c>
      <c r="C38" s="873"/>
      <c r="D38" s="873"/>
      <c r="E38" s="873"/>
      <c r="F38" s="873"/>
      <c r="G38" s="873"/>
      <c r="H38" s="874"/>
      <c r="I38" s="421"/>
      <c r="J38" s="422"/>
      <c r="K38" s="269">
        <f>VLOOKUP(A38,EQUIPOS!A8:D165,4,FALSE)</f>
        <v>9321.6525461860419</v>
      </c>
      <c r="L38" s="335"/>
      <c r="M38" s="336">
        <v>400</v>
      </c>
      <c r="N38" s="272">
        <f t="shared" si="0"/>
        <v>23.304131365465103</v>
      </c>
    </row>
    <row r="39" spans="1:14">
      <c r="A39" s="113" t="s">
        <v>208</v>
      </c>
      <c r="B39" s="872" t="str">
        <f>VLOOKUP(A39,EQUIPOS!A9:D154,3,FALSE)</f>
        <v>Equipo de soldadura 400</v>
      </c>
      <c r="C39" s="873"/>
      <c r="D39" s="873"/>
      <c r="E39" s="873"/>
      <c r="F39" s="873"/>
      <c r="G39" s="873"/>
      <c r="H39" s="874"/>
      <c r="I39" s="421"/>
      <c r="J39" s="422"/>
      <c r="K39" s="269">
        <f>VLOOKUP(A39,EQUIPOS!A9:D166,4,FALSE)</f>
        <v>10330.043487749352</v>
      </c>
      <c r="L39" s="335"/>
      <c r="M39" s="336">
        <v>400</v>
      </c>
      <c r="N39" s="272">
        <f t="shared" si="0"/>
        <v>25.825108719373379</v>
      </c>
    </row>
    <row r="40" spans="1:14">
      <c r="A40" s="113" t="s">
        <v>210</v>
      </c>
      <c r="B40" s="872" t="str">
        <f>VLOOKUP(A40,EQUIPOS!A10:D154,3,FALSE)</f>
        <v>Equipo de soldadura 600</v>
      </c>
      <c r="C40" s="873"/>
      <c r="D40" s="873"/>
      <c r="E40" s="873"/>
      <c r="F40" s="873"/>
      <c r="G40" s="873"/>
      <c r="H40" s="874"/>
      <c r="I40" s="421"/>
      <c r="J40" s="422"/>
      <c r="K40" s="269">
        <f>VLOOKUP(A40,EQUIPOS!A10:D167,4,FALSE)</f>
        <v>11930.929039512172</v>
      </c>
      <c r="L40" s="335"/>
      <c r="M40" s="336">
        <v>400</v>
      </c>
      <c r="N40" s="272">
        <f t="shared" si="0"/>
        <v>29.82732259878043</v>
      </c>
    </row>
    <row r="41" spans="1:14">
      <c r="A41" s="113" t="s">
        <v>243</v>
      </c>
      <c r="B41" s="872" t="str">
        <f>VLOOKUP(A41,EQUIPOS!A11:D155,3,FALSE)</f>
        <v>Grúa 10 ton</v>
      </c>
      <c r="C41" s="873"/>
      <c r="D41" s="873"/>
      <c r="E41" s="873"/>
      <c r="F41" s="873"/>
      <c r="G41" s="873"/>
      <c r="H41" s="874"/>
      <c r="I41" s="421"/>
      <c r="J41" s="422"/>
      <c r="K41" s="269">
        <f>VLOOKUP(A41,EQUIPOS!A11:D168,4,FALSE)</f>
        <v>175176.93481066523</v>
      </c>
      <c r="L41" s="335"/>
      <c r="M41" s="336">
        <v>400</v>
      </c>
      <c r="N41" s="272">
        <f t="shared" si="0"/>
        <v>437.9423370266631</v>
      </c>
    </row>
    <row r="42" spans="1:14">
      <c r="B42" s="872"/>
      <c r="C42" s="873"/>
      <c r="D42" s="873"/>
      <c r="E42" s="873"/>
      <c r="F42" s="873"/>
      <c r="G42" s="873"/>
      <c r="H42" s="874"/>
      <c r="I42" s="36"/>
      <c r="J42" s="37"/>
      <c r="K42" s="269"/>
      <c r="L42" s="276"/>
      <c r="M42" s="336"/>
      <c r="N42" s="272"/>
    </row>
    <row r="43" spans="1:14">
      <c r="B43" s="320"/>
      <c r="C43" s="321"/>
      <c r="D43" s="321"/>
      <c r="E43" s="321"/>
      <c r="F43" s="323"/>
      <c r="G43" s="323"/>
      <c r="H43" s="125"/>
      <c r="I43" s="36"/>
      <c r="J43" s="37"/>
      <c r="K43" s="269"/>
      <c r="L43" s="276"/>
      <c r="M43" s="277"/>
      <c r="N43" s="273"/>
    </row>
    <row r="44" spans="1:14">
      <c r="B44" s="880" t="s">
        <v>952</v>
      </c>
      <c r="C44" s="881"/>
      <c r="D44" s="881"/>
      <c r="E44" s="38"/>
      <c r="F44" s="39"/>
      <c r="G44" s="39"/>
      <c r="H44" s="40"/>
      <c r="I44" s="36"/>
      <c r="J44" s="37"/>
      <c r="K44" s="279"/>
      <c r="L44" s="276"/>
      <c r="M44" s="401">
        <v>0.05</v>
      </c>
      <c r="N44" s="344">
        <f>N81*M44</f>
        <v>100.80399809240021</v>
      </c>
    </row>
    <row r="45" spans="1:14" ht="15.75" thickBot="1">
      <c r="B45" s="872"/>
      <c r="C45" s="873"/>
      <c r="D45" s="873"/>
      <c r="E45" s="873"/>
      <c r="F45" s="873"/>
      <c r="G45" s="873"/>
      <c r="H45" s="874"/>
      <c r="I45" s="882"/>
      <c r="J45" s="883"/>
      <c r="K45" s="41"/>
      <c r="L45" s="884"/>
      <c r="M45" s="885"/>
      <c r="N45" s="105"/>
    </row>
    <row r="46" spans="1:14" ht="15.75" thickBot="1">
      <c r="B46" s="823" t="s">
        <v>953</v>
      </c>
      <c r="C46" s="824"/>
      <c r="D46" s="824"/>
      <c r="E46" s="824"/>
      <c r="F46" s="824"/>
      <c r="G46" s="824"/>
      <c r="H46" s="824"/>
      <c r="I46" s="824"/>
      <c r="J46" s="824"/>
      <c r="K46" s="824"/>
      <c r="L46" s="824"/>
      <c r="M46" s="825"/>
      <c r="N46" s="394">
        <f>SUM(N36:N44)</f>
        <v>772.34943254913219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8" t="s">
        <v>944</v>
      </c>
      <c r="C50" s="869"/>
      <c r="D50" s="869"/>
      <c r="E50" s="869"/>
      <c r="F50" s="869"/>
      <c r="G50" s="869"/>
      <c r="H50" s="869"/>
      <c r="I50" s="903"/>
      <c r="J50" s="315" t="s">
        <v>945</v>
      </c>
      <c r="K50" s="85" t="s">
        <v>946</v>
      </c>
      <c r="L50" s="904" t="s">
        <v>955</v>
      </c>
      <c r="M50" s="903"/>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23854.785536283023</v>
      </c>
      <c r="N51" s="272">
        <f>K51*M51</f>
        <v>119.27392768141512</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3860.783981241389</v>
      </c>
      <c r="N52" s="272">
        <f t="shared" ref="N52:N58" si="1">K52*M52</f>
        <v>19.303919906206946</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10617.349257855749</v>
      </c>
      <c r="N53" s="272">
        <f t="shared" si="1"/>
        <v>53.086746289278743</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9813.7537121491459</v>
      </c>
      <c r="N54" s="272">
        <f t="shared" si="1"/>
        <v>98.137537121491462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13455.937832355341</v>
      </c>
      <c r="N55" s="272">
        <f t="shared" si="1"/>
        <v>134.5593783235534</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58661.620363926653</v>
      </c>
      <c r="N56" s="272">
        <f t="shared" si="1"/>
        <v>29.330810181963326</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75608.31069128323</v>
      </c>
      <c r="N57" s="272">
        <f t="shared" si="1"/>
        <v>75.608310691283236</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20988.597805517358</v>
      </c>
      <c r="N58" s="272">
        <f t="shared" si="1"/>
        <v>20.988597805517358</v>
      </c>
    </row>
    <row r="59" spans="1:14" ht="15.75" thickBot="1">
      <c r="B59" s="823" t="s">
        <v>953</v>
      </c>
      <c r="C59" s="824"/>
      <c r="D59" s="824"/>
      <c r="E59" s="824"/>
      <c r="F59" s="824"/>
      <c r="G59" s="824"/>
      <c r="H59" s="824"/>
      <c r="I59" s="824"/>
      <c r="J59" s="824"/>
      <c r="K59" s="824"/>
      <c r="L59" s="824"/>
      <c r="M59" s="825"/>
      <c r="N59" s="394">
        <f>SUM(N51:N58)</f>
        <v>550.28922800070961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B64" s="46"/>
      <c r="C64" s="317"/>
      <c r="D64" s="317"/>
      <c r="E64" s="317"/>
      <c r="F64" s="317"/>
      <c r="G64" s="31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9"/>
      <c r="C80" s="900"/>
      <c r="D80" s="900"/>
      <c r="E80" s="900"/>
      <c r="F80" s="900"/>
      <c r="G80" s="900"/>
      <c r="H80" s="900"/>
      <c r="I80" s="470"/>
      <c r="J80" s="471"/>
      <c r="K80" s="474"/>
      <c r="L80" s="475"/>
      <c r="M80" s="476"/>
      <c r="N80" s="395"/>
    </row>
    <row r="81" spans="1:14" ht="15.75" thickBot="1">
      <c r="B81" s="912" t="s">
        <v>953</v>
      </c>
      <c r="C81" s="866"/>
      <c r="D81" s="866"/>
      <c r="E81" s="866"/>
      <c r="F81" s="866"/>
      <c r="G81" s="866"/>
      <c r="H81" s="866"/>
      <c r="I81" s="866"/>
      <c r="J81" s="866"/>
      <c r="K81" s="866"/>
      <c r="L81" s="866"/>
      <c r="M81" s="867"/>
      <c r="N81" s="301">
        <f>SUM(N75:N80)</f>
        <v>2016.0799618480041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3338.718622397846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667.74372447956921</v>
      </c>
      <c r="M88" s="859"/>
      <c r="N88" s="51"/>
    </row>
    <row r="89" spans="1:14">
      <c r="B89" s="89" t="s">
        <v>973</v>
      </c>
      <c r="C89" s="90"/>
      <c r="D89" s="90"/>
      <c r="E89" s="90"/>
      <c r="F89" s="90"/>
      <c r="G89" s="90"/>
      <c r="H89" s="90"/>
      <c r="I89" s="87"/>
      <c r="J89" s="88"/>
      <c r="K89" s="304">
        <v>0.05</v>
      </c>
      <c r="L89" s="858">
        <f>N83*K89</f>
        <v>166.9359311198923</v>
      </c>
      <c r="M89" s="859"/>
      <c r="N89" s="51"/>
    </row>
    <row r="90" spans="1:14" ht="15.75" thickBot="1">
      <c r="B90" s="91" t="s">
        <v>974</v>
      </c>
      <c r="C90" s="92"/>
      <c r="D90" s="92"/>
      <c r="E90" s="92"/>
      <c r="F90" s="92"/>
      <c r="G90" s="92"/>
      <c r="H90" s="92"/>
      <c r="I90" s="93"/>
      <c r="J90" s="94"/>
      <c r="K90" s="305">
        <v>0.05</v>
      </c>
      <c r="L90" s="860">
        <f>N83*K90</f>
        <v>166.9359311198923</v>
      </c>
      <c r="M90" s="861"/>
      <c r="N90" s="51"/>
    </row>
    <row r="91" spans="1:14" ht="15.75" thickBot="1">
      <c r="B91" s="823" t="s">
        <v>953</v>
      </c>
      <c r="C91" s="824"/>
      <c r="D91" s="824"/>
      <c r="E91" s="824"/>
      <c r="F91" s="824"/>
      <c r="G91" s="824"/>
      <c r="H91" s="824"/>
      <c r="I91" s="824"/>
      <c r="J91" s="824"/>
      <c r="K91" s="824"/>
      <c r="L91" s="824"/>
      <c r="M91" s="825"/>
      <c r="N91" s="52">
        <f>L88+L89+L90</f>
        <v>1001.6155867193538</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4340.3342091171999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42.75" customHeight="1" thickBot="1">
      <c r="A31" t="s">
        <v>1845</v>
      </c>
      <c r="B31" s="80" t="s">
        <v>1128</v>
      </c>
      <c r="C31" s="965" t="s">
        <v>2132</v>
      </c>
      <c r="D31" s="966"/>
      <c r="E31" s="966"/>
      <c r="F31" s="966"/>
      <c r="G31" s="966"/>
      <c r="H31" s="966"/>
      <c r="I31" s="966"/>
      <c r="J31" s="966"/>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188</v>
      </c>
      <c r="B36" s="872" t="str">
        <f>VLOOKUP(A36,EQUIPOS!A6:D154,3,FALSE)</f>
        <v>Diferencial</v>
      </c>
      <c r="C36" s="873"/>
      <c r="D36" s="873"/>
      <c r="E36" s="873"/>
      <c r="F36" s="873"/>
      <c r="G36" s="873"/>
      <c r="H36" s="874"/>
      <c r="I36" s="267"/>
      <c r="J36" s="268"/>
      <c r="K36" s="269">
        <f>VLOOKUP(A36,EQUIPOS!A6:D163,4,FALSE)</f>
        <v>2344.0712512459345</v>
      </c>
      <c r="L36" s="270"/>
      <c r="M36" s="336">
        <v>4</v>
      </c>
      <c r="N36" s="272">
        <f>K36/M36</f>
        <v>586.01781281148362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1010.0320112950249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1596.0498241065084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277298.07549917273</v>
      </c>
      <c r="N48" s="272">
        <f>K48*M48</f>
        <v>2772.9807549917273</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87695.135363340058</v>
      </c>
      <c r="N49" s="272">
        <f>K49*M49</f>
        <v>87695.135363340058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411834.27242210263</v>
      </c>
      <c r="N50" s="272">
        <f>K50*M50</f>
        <v>150319.50943406747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240787.62555239926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2.9886279727706597</v>
      </c>
      <c r="M58" s="911"/>
      <c r="N58" s="287">
        <f>K58*L58</f>
        <v>0.83681583237578483</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f>
        <v>0.83681583237578483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252484.83230528841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50496.966461057687</v>
      </c>
      <c r="M82" s="859"/>
      <c r="N82" s="51"/>
    </row>
    <row r="83" spans="1:14">
      <c r="B83" s="89" t="s">
        <v>973</v>
      </c>
      <c r="C83" s="90"/>
      <c r="D83" s="90"/>
      <c r="E83" s="90"/>
      <c r="F83" s="90"/>
      <c r="G83" s="90"/>
      <c r="H83" s="90"/>
      <c r="I83" s="87"/>
      <c r="J83" s="88"/>
      <c r="K83" s="304">
        <v>0.05</v>
      </c>
      <c r="L83" s="858">
        <f>N77*K83</f>
        <v>12624.241615264422</v>
      </c>
      <c r="M83" s="859"/>
      <c r="N83" s="51"/>
    </row>
    <row r="84" spans="1:14" ht="15.75" thickBot="1">
      <c r="B84" s="91" t="s">
        <v>974</v>
      </c>
      <c r="C84" s="92"/>
      <c r="D84" s="92"/>
      <c r="E84" s="92"/>
      <c r="F84" s="92"/>
      <c r="G84" s="92"/>
      <c r="H84" s="92"/>
      <c r="I84" s="93"/>
      <c r="J84" s="94"/>
      <c r="K84" s="305">
        <v>0.05</v>
      </c>
      <c r="L84" s="860">
        <f>N77*K84</f>
        <v>12624.241615264422</v>
      </c>
      <c r="M84" s="861"/>
      <c r="N84" s="51"/>
    </row>
    <row r="85" spans="1:14" ht="15.75" thickBot="1">
      <c r="B85" s="823" t="s">
        <v>953</v>
      </c>
      <c r="C85" s="824"/>
      <c r="D85" s="824"/>
      <c r="E85" s="824"/>
      <c r="F85" s="824"/>
      <c r="G85" s="824"/>
      <c r="H85" s="824"/>
      <c r="I85" s="824"/>
      <c r="J85" s="824"/>
      <c r="K85" s="824"/>
      <c r="L85" s="824"/>
      <c r="M85" s="825"/>
      <c r="N85" s="52">
        <f>L82+L83+L84</f>
        <v>75745.449691586531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328230.28199687495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45" customHeight="1" thickBot="1">
      <c r="A31" t="s">
        <v>1845</v>
      </c>
      <c r="B31" s="80" t="s">
        <v>1129</v>
      </c>
      <c r="C31" s="986" t="s">
        <v>2133</v>
      </c>
      <c r="D31" s="987"/>
      <c r="E31" s="987"/>
      <c r="F31" s="987"/>
      <c r="G31" s="987"/>
      <c r="H31" s="987"/>
      <c r="I31" s="987"/>
      <c r="J31" s="987"/>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188</v>
      </c>
      <c r="B36" s="872" t="str">
        <f>VLOOKUP(A36,EQUIPOS!A6:D154,3,FALSE)</f>
        <v>Diferencial</v>
      </c>
      <c r="C36" s="873"/>
      <c r="D36" s="873"/>
      <c r="E36" s="873"/>
      <c r="F36" s="873"/>
      <c r="G36" s="873"/>
      <c r="H36" s="874"/>
      <c r="I36" s="267"/>
      <c r="J36" s="268"/>
      <c r="K36" s="269">
        <f>VLOOKUP(A36,EQUIPOS!A6:D163,4,FALSE)</f>
        <v>2344.0712512459345</v>
      </c>
      <c r="L36" s="270"/>
      <c r="M36" s="441">
        <v>4</v>
      </c>
      <c r="N36" s="272">
        <f>K36/M36</f>
        <v>586.01781281148362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1010.0320112950249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1596.0498241065084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277298.07549917273</v>
      </c>
      <c r="N48" s="272">
        <f>K48*M48</f>
        <v>5545.9615099834546</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87695.135363340058</v>
      </c>
      <c r="N49" s="272">
        <f>K49*M49</f>
        <v>87695.135363340058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411834.27242210263</v>
      </c>
      <c r="N50" s="272">
        <f>K50*M50</f>
        <v>189443.76531416722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282684.86218749074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2.9886279727706597</v>
      </c>
      <c r="M58" s="911"/>
      <c r="N58" s="287">
        <f>K58*L58</f>
        <v>0.83681583237578483</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f>
        <v>0.83681583237578483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294382.06894037983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58876.413788075966</v>
      </c>
      <c r="M82" s="859"/>
      <c r="N82" s="51"/>
    </row>
    <row r="83" spans="1:14">
      <c r="B83" s="89" t="s">
        <v>973</v>
      </c>
      <c r="C83" s="90"/>
      <c r="D83" s="90"/>
      <c r="E83" s="90"/>
      <c r="F83" s="90"/>
      <c r="G83" s="90"/>
      <c r="H83" s="90"/>
      <c r="I83" s="87"/>
      <c r="J83" s="88"/>
      <c r="K83" s="304">
        <v>0.05</v>
      </c>
      <c r="L83" s="858">
        <f>N77*K83</f>
        <v>14719.103447018992</v>
      </c>
      <c r="M83" s="859"/>
      <c r="N83" s="51"/>
    </row>
    <row r="84" spans="1:14" ht="15.75" thickBot="1">
      <c r="B84" s="91" t="s">
        <v>974</v>
      </c>
      <c r="C84" s="92"/>
      <c r="D84" s="92"/>
      <c r="E84" s="92"/>
      <c r="F84" s="92"/>
      <c r="G84" s="92"/>
      <c r="H84" s="92"/>
      <c r="I84" s="93"/>
      <c r="J84" s="94"/>
      <c r="K84" s="305">
        <v>0.05</v>
      </c>
      <c r="L84" s="860">
        <f>N77*K84</f>
        <v>14719.103447018992</v>
      </c>
      <c r="M84" s="861"/>
      <c r="N84" s="51"/>
    </row>
    <row r="85" spans="1:14" ht="15.75" thickBot="1">
      <c r="B85" s="823" t="s">
        <v>953</v>
      </c>
      <c r="C85" s="824"/>
      <c r="D85" s="824"/>
      <c r="E85" s="824"/>
      <c r="F85" s="824"/>
      <c r="G85" s="824"/>
      <c r="H85" s="824"/>
      <c r="I85" s="824"/>
      <c r="J85" s="824"/>
      <c r="K85" s="824"/>
      <c r="L85" s="824"/>
      <c r="M85" s="825"/>
      <c r="N85" s="52">
        <f>L82+L83+L84</f>
        <v>88314.620682113949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382696.68962249381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310</v>
      </c>
      <c r="B36" s="872" t="str">
        <f>VLOOKUP(A36,EQUIPOS!A6:D154,3,FALSE)</f>
        <v>Retroexcavadora A25C</v>
      </c>
      <c r="C36" s="873"/>
      <c r="D36" s="873"/>
      <c r="E36" s="873"/>
      <c r="F36" s="873"/>
      <c r="G36" s="873"/>
      <c r="H36" s="874"/>
      <c r="I36" s="267"/>
      <c r="J36" s="268"/>
      <c r="K36" s="269">
        <f>VLOOKUP(A36,EQUIPOS!A6:D163,4,FALSE)</f>
        <v>159501.01685296069</v>
      </c>
      <c r="L36" s="270"/>
      <c r="M36" s="336">
        <v>3</v>
      </c>
      <c r="N36" s="272">
        <f>K36/M36</f>
        <v>53167.005617653565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1346.7093483933668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54513.714966046929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277298.07549917273</v>
      </c>
      <c r="N48" s="272">
        <f>K48*M48</f>
        <v>5545.9615099834546</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24941.674102468278</v>
      </c>
      <c r="N49" s="272">
        <f>K49*M49</f>
        <v>11473.170087135408</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277193.30183094065</v>
      </c>
      <c r="N50" s="272">
        <f>K50*M50</f>
        <v>277193.30183094065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294212.43342805951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2.9886279727706597</v>
      </c>
      <c r="M58" s="911"/>
      <c r="N58" s="287">
        <f>K58*L58</f>
        <v>0.83681583237578483</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0">
        <f>VLOOKUP(A59,TRANSPORTE!A1:D117,4,FALSE)</f>
        <v>741.23817975225336</v>
      </c>
      <c r="M59" s="911"/>
      <c r="N59" s="287">
        <f>K59*L59</f>
        <v>340.96956268603657</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341.80637851841237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13467.093483933666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362535.04825655848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72507.009651311702</v>
      </c>
      <c r="M82" s="859"/>
      <c r="N82" s="51"/>
    </row>
    <row r="83" spans="1:14">
      <c r="B83" s="89" t="s">
        <v>973</v>
      </c>
      <c r="C83" s="90"/>
      <c r="D83" s="90"/>
      <c r="E83" s="90"/>
      <c r="F83" s="90"/>
      <c r="G83" s="90"/>
      <c r="H83" s="90"/>
      <c r="I83" s="87"/>
      <c r="J83" s="88"/>
      <c r="K83" s="304">
        <v>0.05</v>
      </c>
      <c r="L83" s="858">
        <f>N77*K83</f>
        <v>18126.752412827926</v>
      </c>
      <c r="M83" s="859"/>
      <c r="N83" s="51"/>
    </row>
    <row r="84" spans="1:14" ht="15.75" thickBot="1">
      <c r="B84" s="91" t="s">
        <v>974</v>
      </c>
      <c r="C84" s="92"/>
      <c r="D84" s="92"/>
      <c r="E84" s="92"/>
      <c r="F84" s="92"/>
      <c r="G84" s="92"/>
      <c r="H84" s="92"/>
      <c r="I84" s="93"/>
      <c r="J84" s="94"/>
      <c r="K84" s="305">
        <v>0.05</v>
      </c>
      <c r="L84" s="860">
        <f>N77*K84</f>
        <v>18126.752412827926</v>
      </c>
      <c r="M84" s="861"/>
      <c r="N84" s="51"/>
    </row>
    <row r="85" spans="1:14" ht="15.75" thickBot="1">
      <c r="B85" s="823" t="s">
        <v>953</v>
      </c>
      <c r="C85" s="824"/>
      <c r="D85" s="824"/>
      <c r="E85" s="824"/>
      <c r="F85" s="824"/>
      <c r="G85" s="824"/>
      <c r="H85" s="824"/>
      <c r="I85" s="824"/>
      <c r="J85" s="824"/>
      <c r="K85" s="824"/>
      <c r="L85" s="824"/>
      <c r="M85" s="825"/>
      <c r="N85" s="52">
        <f>L82+L83+L84</f>
        <v>108760.51447696754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471295.56273352599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7830.921651859544</v>
      </c>
      <c r="L36" s="270"/>
      <c r="M36" s="336">
        <v>0.5</v>
      </c>
      <c r="N36" s="272">
        <f>K36/M36</f>
        <v>15661.843303719088</v>
      </c>
    </row>
    <row r="37" spans="1:14">
      <c r="A37" s="113" t="s">
        <v>320</v>
      </c>
      <c r="B37" s="872" t="str">
        <f>VLOOKUP(A37,EQUIPOS!A7:D154,3,FALSE)</f>
        <v>Retroexcavadora sobre llantas, motor 62HP, Profundidad de excavación de 5.41 metros.</v>
      </c>
      <c r="C37" s="873"/>
      <c r="D37" s="873"/>
      <c r="E37" s="873"/>
      <c r="F37" s="873"/>
      <c r="G37" s="873"/>
      <c r="H37" s="874"/>
      <c r="I37" s="421"/>
      <c r="J37" s="422"/>
      <c r="K37" s="269">
        <f>VLOOKUP(A37,EQUIPOS!A7:D164,4,FALSE)</f>
        <v>159501.01685296069</v>
      </c>
      <c r="L37" s="335"/>
      <c r="M37" s="336">
        <v>1.5</v>
      </c>
      <c r="N37" s="272">
        <f>K37/M37</f>
        <v>106334.01123530713</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2693.4186967867336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124689.27323581294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24941.674102468278</v>
      </c>
      <c r="N48" s="272">
        <f>K48*M48</f>
        <v>14466.170979431599</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128484.59013746474</v>
      </c>
      <c r="N49" s="272">
        <f>K49*M49</f>
        <v>128484.59013746474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142950.76111689635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0">
        <f>VLOOKUP(A58,TRANSPORTE!A1:D117,4,FALSE)</f>
        <v>890.38429677441934</v>
      </c>
      <c r="M58" s="911"/>
      <c r="N58" s="287">
        <f>K58*L58</f>
        <v>890.38429677441934</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0">
        <f>VLOOKUP(A59,TRANSPORTE!A1:D117,4,FALSE)</f>
        <v>741.23817975225336</v>
      </c>
      <c r="M59" s="911"/>
      <c r="N59" s="287">
        <f>K59*L59</f>
        <v>429.9181442563069</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f>
        <v>1320.3024410307262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26934.186967867332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295894.52376160736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59178.904752321476</v>
      </c>
      <c r="M82" s="859"/>
      <c r="N82" s="51"/>
    </row>
    <row r="83" spans="1:14">
      <c r="B83" s="89" t="s">
        <v>973</v>
      </c>
      <c r="C83" s="90"/>
      <c r="D83" s="90"/>
      <c r="E83" s="90"/>
      <c r="F83" s="90"/>
      <c r="G83" s="90"/>
      <c r="H83" s="90"/>
      <c r="I83" s="87"/>
      <c r="J83" s="88"/>
      <c r="K83" s="304">
        <v>0.05</v>
      </c>
      <c r="L83" s="858">
        <f>N77*K83</f>
        <v>14794.726188080369</v>
      </c>
      <c r="M83" s="859"/>
      <c r="N83" s="51"/>
    </row>
    <row r="84" spans="1:14" ht="15.75" thickBot="1">
      <c r="B84" s="91" t="s">
        <v>974</v>
      </c>
      <c r="C84" s="92"/>
      <c r="D84" s="92"/>
      <c r="E84" s="92"/>
      <c r="F84" s="92"/>
      <c r="G84" s="92"/>
      <c r="H84" s="92"/>
      <c r="I84" s="93"/>
      <c r="J84" s="94"/>
      <c r="K84" s="305">
        <v>0.05</v>
      </c>
      <c r="L84" s="860">
        <f>N77*K84</f>
        <v>14794.726188080369</v>
      </c>
      <c r="M84" s="861"/>
      <c r="N84" s="51"/>
    </row>
    <row r="85" spans="1:14" ht="15.75" thickBot="1">
      <c r="B85" s="823" t="s">
        <v>953</v>
      </c>
      <c r="C85" s="824"/>
      <c r="D85" s="824"/>
      <c r="E85" s="824"/>
      <c r="F85" s="824"/>
      <c r="G85" s="824"/>
      <c r="H85" s="824"/>
      <c r="I85" s="824"/>
      <c r="J85" s="824"/>
      <c r="K85" s="824"/>
      <c r="L85" s="824"/>
      <c r="M85" s="825"/>
      <c r="N85" s="52">
        <f>L82+L83+L84</f>
        <v>88768.35712848221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384662.88089008955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7830.921651859544</v>
      </c>
      <c r="L36" s="270"/>
      <c r="M36" s="336">
        <v>0.5</v>
      </c>
      <c r="N36" s="272">
        <f>K36/M36</f>
        <v>15661.843303719088</v>
      </c>
    </row>
    <row r="37" spans="1:14">
      <c r="A37" s="113" t="s">
        <v>303</v>
      </c>
      <c r="B37" s="872" t="str">
        <f>VLOOKUP(A37,EQUIPOS!A7:D154,3,FALSE)</f>
        <v>Retrocargador, pala de 1,1 m3 de capacidad, profundidad de excavación de 4.400 mm y una altura de 5.680 mm</v>
      </c>
      <c r="C37" s="873"/>
      <c r="D37" s="873"/>
      <c r="E37" s="873"/>
      <c r="F37" s="873"/>
      <c r="G37" s="873"/>
      <c r="H37" s="874"/>
      <c r="I37" s="421"/>
      <c r="J37" s="422"/>
      <c r="K37" s="269">
        <f>VLOOKUP(A37,EQUIPOS!A7:D164,4,FALSE)</f>
        <v>117891.49813652187</v>
      </c>
      <c r="L37" s="335"/>
      <c r="M37" s="336">
        <v>1.5</v>
      </c>
      <c r="N37" s="272">
        <f>K37/M37</f>
        <v>78594.332091014585</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2693.4186967867336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96949.594091520397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24941.674102468278</v>
      </c>
      <c r="N48" s="272">
        <f>K48*M48</f>
        <v>14466.170979431599</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128484.59013746474</v>
      </c>
      <c r="N49" s="272">
        <f>K49*M49</f>
        <v>128484.59013746474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142950.76111689635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0">
        <f>VLOOKUP(A58,TRANSPORTE!A1:D117,4,FALSE)</f>
        <v>890.38429677441934</v>
      </c>
      <c r="M58" s="911"/>
      <c r="N58" s="287">
        <f>K58*L58</f>
        <v>890.38429677441934</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0">
        <f>VLOOKUP(A59,TRANSPORTE!A1:D117,4,FALSE)</f>
        <v>741.23817975225336</v>
      </c>
      <c r="M59" s="911"/>
      <c r="N59" s="287">
        <f>K59*L59</f>
        <v>429.9181442563069</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1320.3024410307262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26934.186967867332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268154.84461731481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53630.968923462962</v>
      </c>
      <c r="M82" s="859"/>
      <c r="N82" s="51"/>
    </row>
    <row r="83" spans="1:14">
      <c r="B83" s="89" t="s">
        <v>973</v>
      </c>
      <c r="C83" s="90"/>
      <c r="D83" s="90"/>
      <c r="E83" s="90"/>
      <c r="F83" s="90"/>
      <c r="G83" s="90"/>
      <c r="H83" s="90"/>
      <c r="I83" s="87"/>
      <c r="J83" s="88"/>
      <c r="K83" s="304">
        <v>0.05</v>
      </c>
      <c r="L83" s="858">
        <f>N77*K83</f>
        <v>13407.742230865741</v>
      </c>
      <c r="M83" s="859"/>
      <c r="N83" s="51"/>
    </row>
    <row r="84" spans="1:14" ht="15.75" thickBot="1">
      <c r="B84" s="91" t="s">
        <v>974</v>
      </c>
      <c r="C84" s="92"/>
      <c r="D84" s="92"/>
      <c r="E84" s="92"/>
      <c r="F84" s="92"/>
      <c r="G84" s="92"/>
      <c r="H84" s="92"/>
      <c r="I84" s="93"/>
      <c r="J84" s="94"/>
      <c r="K84" s="305">
        <v>0.05</v>
      </c>
      <c r="L84" s="860">
        <f>N77*K84</f>
        <v>13407.742230865741</v>
      </c>
      <c r="M84" s="861"/>
      <c r="N84" s="51"/>
    </row>
    <row r="85" spans="1:14" ht="15.75" thickBot="1">
      <c r="B85" s="823" t="s">
        <v>953</v>
      </c>
      <c r="C85" s="824"/>
      <c r="D85" s="824"/>
      <c r="E85" s="824"/>
      <c r="F85" s="824"/>
      <c r="G85" s="824"/>
      <c r="H85" s="824"/>
      <c r="I85" s="824"/>
      <c r="J85" s="824"/>
      <c r="K85" s="824"/>
      <c r="L85" s="824"/>
      <c r="M85" s="825"/>
      <c r="N85" s="52">
        <f>L82+L83+L84</f>
        <v>80446.453385194443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348601.29800250928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134.53962180720401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11177.99867405584</v>
      </c>
      <c r="N48" s="272">
        <f>K48*M48</f>
        <v>11177.99867405584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11177.99867405584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2690.7924361440801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14003.330732007124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2800.6661464014251</v>
      </c>
      <c r="M82" s="859"/>
      <c r="N82" s="51"/>
    </row>
    <row r="83" spans="1:14">
      <c r="B83" s="89" t="s">
        <v>973</v>
      </c>
      <c r="C83" s="90"/>
      <c r="D83" s="90"/>
      <c r="E83" s="90"/>
      <c r="F83" s="90"/>
      <c r="G83" s="90"/>
      <c r="H83" s="90"/>
      <c r="I83" s="87"/>
      <c r="J83" s="88"/>
      <c r="K83" s="304">
        <v>0.05</v>
      </c>
      <c r="L83" s="858">
        <f>N77*K83</f>
        <v>700.16653660035627</v>
      </c>
      <c r="M83" s="859"/>
      <c r="N83" s="51"/>
    </row>
    <row r="84" spans="1:14" ht="15.75" thickBot="1">
      <c r="B84" s="91" t="s">
        <v>974</v>
      </c>
      <c r="C84" s="92"/>
      <c r="D84" s="92"/>
      <c r="E84" s="92"/>
      <c r="F84" s="92"/>
      <c r="G84" s="92"/>
      <c r="H84" s="92"/>
      <c r="I84" s="93"/>
      <c r="J84" s="94"/>
      <c r="K84" s="305">
        <v>0.05</v>
      </c>
      <c r="L84" s="860">
        <f>N77*K84</f>
        <v>700.16653660035627</v>
      </c>
      <c r="M84" s="861"/>
      <c r="N84" s="51"/>
    </row>
    <row r="85" spans="1:14" ht="15.75" thickBot="1">
      <c r="B85" s="823" t="s">
        <v>953</v>
      </c>
      <c r="C85" s="824"/>
      <c r="D85" s="824"/>
      <c r="E85" s="824"/>
      <c r="F85" s="824"/>
      <c r="G85" s="824"/>
      <c r="H85" s="824"/>
      <c r="I85" s="824"/>
      <c r="J85" s="824"/>
      <c r="K85" s="824"/>
      <c r="L85" s="824"/>
      <c r="M85" s="825"/>
      <c r="N85" s="52">
        <f>L82+L83+L84</f>
        <v>4200.9992196021376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18204.329951609259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30" customHeight="1" thickBot="1">
      <c r="A31" t="s">
        <v>1845</v>
      </c>
      <c r="B31" s="80" t="s">
        <v>1132</v>
      </c>
      <c r="C31" s="990" t="s">
        <v>2137</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32980.167258176974</v>
      </c>
      <c r="N48" s="272">
        <f>K48*M48</f>
        <v>36278.183983994677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4021.3771402942898</v>
      </c>
      <c r="N49" s="272">
        <f>K49*M49</f>
        <v>4624.5837113384332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271934.38900214329</v>
      </c>
      <c r="N50" s="272">
        <f>K50*M50</f>
        <v>32632.126680257192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4950.9975658707963</v>
      </c>
      <c r="N51" s="272">
        <f>K51*M51</f>
        <v>9901.9951317415926</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70190.118522046789</v>
      </c>
      <c r="N52" s="272">
        <f>K52*M52</f>
        <v>35095.059261023394</v>
      </c>
    </row>
    <row r="53" spans="1:14" ht="15.75" thickBot="1">
      <c r="B53" s="823" t="s">
        <v>953</v>
      </c>
      <c r="C53" s="824"/>
      <c r="D53" s="824"/>
      <c r="E53" s="824"/>
      <c r="F53" s="824"/>
      <c r="G53" s="824"/>
      <c r="H53" s="824"/>
      <c r="I53" s="824"/>
      <c r="J53" s="824"/>
      <c r="K53" s="824"/>
      <c r="L53" s="824"/>
      <c r="M53" s="825"/>
      <c r="N53" s="394">
        <f>SUM(N48:N52)</f>
        <v>118531.9487683553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741.23817975225336</v>
      </c>
      <c r="M58" s="911"/>
      <c r="N58" s="287">
        <f>K58*L58</f>
        <v>815.36199772747875</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815.36199772747875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161768.65524047383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32353.731048094767</v>
      </c>
      <c r="M82" s="859"/>
      <c r="N82" s="51"/>
    </row>
    <row r="83" spans="1:14">
      <c r="B83" s="89" t="s">
        <v>973</v>
      </c>
      <c r="C83" s="90"/>
      <c r="D83" s="90"/>
      <c r="E83" s="90"/>
      <c r="F83" s="90"/>
      <c r="G83" s="90"/>
      <c r="H83" s="90"/>
      <c r="I83" s="87"/>
      <c r="J83" s="88"/>
      <c r="K83" s="304">
        <v>0.05</v>
      </c>
      <c r="L83" s="858">
        <f>N77*K83</f>
        <v>8088.4327620236918</v>
      </c>
      <c r="M83" s="859"/>
      <c r="N83" s="51"/>
    </row>
    <row r="84" spans="1:14" ht="15.75" thickBot="1">
      <c r="B84" s="91" t="s">
        <v>974</v>
      </c>
      <c r="C84" s="92"/>
      <c r="D84" s="92"/>
      <c r="E84" s="92"/>
      <c r="F84" s="92"/>
      <c r="G84" s="92"/>
      <c r="H84" s="92"/>
      <c r="I84" s="93"/>
      <c r="J84" s="94"/>
      <c r="K84" s="305">
        <v>0.05</v>
      </c>
      <c r="L84" s="860">
        <f>N77*K84</f>
        <v>8088.4327620236918</v>
      </c>
      <c r="M84" s="861"/>
      <c r="N84" s="51"/>
    </row>
    <row r="85" spans="1:14" ht="15.75" thickBot="1">
      <c r="B85" s="823" t="s">
        <v>953</v>
      </c>
      <c r="C85" s="824"/>
      <c r="D85" s="824"/>
      <c r="E85" s="824"/>
      <c r="F85" s="824"/>
      <c r="G85" s="824"/>
      <c r="H85" s="824"/>
      <c r="I85" s="824"/>
      <c r="J85" s="824"/>
      <c r="K85" s="824"/>
      <c r="L85" s="824"/>
      <c r="M85" s="825"/>
      <c r="N85" s="52">
        <f>L82+L83+L84</f>
        <v>48530.596572142153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210299.25181261598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7" customHeight="1" thickBot="1">
      <c r="A31" t="s">
        <v>1845</v>
      </c>
      <c r="B31" s="80" t="s">
        <v>1133</v>
      </c>
      <c r="C31" s="990" t="s">
        <v>2138</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32980.167258176974</v>
      </c>
      <c r="N48" s="272">
        <f>K48*M48</f>
        <v>36278.183983994677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4021.3771402942898</v>
      </c>
      <c r="N49" s="272">
        <f>K49*M49</f>
        <v>4624.5837113384332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271934.38900214329</v>
      </c>
      <c r="N50" s="272">
        <f>K50*M50</f>
        <v>32632.126680257192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4950.9975658707963</v>
      </c>
      <c r="N51" s="272">
        <f>K51*M51</f>
        <v>9901.9951317415926</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97587.576951238007</v>
      </c>
      <c r="N52" s="272">
        <f>K52*M52</f>
        <v>48793.788475619003</v>
      </c>
    </row>
    <row r="53" spans="1:14" ht="15.75" thickBot="1">
      <c r="B53" s="823" t="s">
        <v>953</v>
      </c>
      <c r="C53" s="824"/>
      <c r="D53" s="824"/>
      <c r="E53" s="824"/>
      <c r="F53" s="824"/>
      <c r="G53" s="824"/>
      <c r="H53" s="824"/>
      <c r="I53" s="824"/>
      <c r="J53" s="824"/>
      <c r="K53" s="824"/>
      <c r="L53" s="824"/>
      <c r="M53" s="825"/>
      <c r="N53" s="394">
        <f>SUM(N48:N52)</f>
        <v>132230.6779829509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741.23817975225336</v>
      </c>
      <c r="M58" s="911"/>
      <c r="N58" s="287">
        <f>K58*L58</f>
        <v>815.36199772747875</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815.36199772747875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175467.38445506943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35093.476891013888</v>
      </c>
      <c r="M82" s="859"/>
      <c r="N82" s="51"/>
    </row>
    <row r="83" spans="1:14">
      <c r="B83" s="89" t="s">
        <v>973</v>
      </c>
      <c r="C83" s="90"/>
      <c r="D83" s="90"/>
      <c r="E83" s="90"/>
      <c r="F83" s="90"/>
      <c r="G83" s="90"/>
      <c r="H83" s="90"/>
      <c r="I83" s="87"/>
      <c r="J83" s="88"/>
      <c r="K83" s="304">
        <v>0.05</v>
      </c>
      <c r="L83" s="858">
        <f>N77*K83</f>
        <v>8773.3692227534721</v>
      </c>
      <c r="M83" s="859"/>
      <c r="N83" s="51"/>
    </row>
    <row r="84" spans="1:14" ht="15.75" thickBot="1">
      <c r="B84" s="91" t="s">
        <v>974</v>
      </c>
      <c r="C84" s="92"/>
      <c r="D84" s="92"/>
      <c r="E84" s="92"/>
      <c r="F84" s="92"/>
      <c r="G84" s="92"/>
      <c r="H84" s="92"/>
      <c r="I84" s="93"/>
      <c r="J84" s="94"/>
      <c r="K84" s="305">
        <v>0.05</v>
      </c>
      <c r="L84" s="860">
        <f>N77*K84</f>
        <v>8773.3692227534721</v>
      </c>
      <c r="M84" s="861"/>
      <c r="N84" s="51"/>
    </row>
    <row r="85" spans="1:14" ht="15.75" thickBot="1">
      <c r="B85" s="823" t="s">
        <v>953</v>
      </c>
      <c r="C85" s="824"/>
      <c r="D85" s="824"/>
      <c r="E85" s="824"/>
      <c r="F85" s="824"/>
      <c r="G85" s="824"/>
      <c r="H85" s="824"/>
      <c r="I85" s="824"/>
      <c r="J85" s="824"/>
      <c r="K85" s="824"/>
      <c r="L85" s="824"/>
      <c r="M85" s="825"/>
      <c r="N85" s="52">
        <f>L82+L83+L84</f>
        <v>52640.215336520829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228107.59979159027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7" customHeight="1" thickBot="1">
      <c r="A31" t="s">
        <v>1845</v>
      </c>
      <c r="B31" s="80" t="s">
        <v>1680</v>
      </c>
      <c r="C31" s="990" t="s">
        <v>2139</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32980.167258176974</v>
      </c>
      <c r="N48" s="272">
        <f>K48*M48</f>
        <v>36278.183983994677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4021.3771402942898</v>
      </c>
      <c r="N49" s="272">
        <f>K49*M49</f>
        <v>4624.5837113384332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271934.38900214329</v>
      </c>
      <c r="N50" s="272">
        <f>K50*M50</f>
        <v>32632.126680257192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4950.9975658707963</v>
      </c>
      <c r="N51" s="272">
        <f>K51*M51</f>
        <v>9901.9951317415926</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109391.70402549939</v>
      </c>
      <c r="N52" s="272">
        <f>K52*M52</f>
        <v>54695.852012749696</v>
      </c>
    </row>
    <row r="53" spans="1:14" ht="15.75" thickBot="1">
      <c r="B53" s="823" t="s">
        <v>953</v>
      </c>
      <c r="C53" s="824"/>
      <c r="D53" s="824"/>
      <c r="E53" s="824"/>
      <c r="F53" s="824"/>
      <c r="G53" s="824"/>
      <c r="H53" s="824"/>
      <c r="I53" s="824"/>
      <c r="J53" s="824"/>
      <c r="K53" s="824"/>
      <c r="L53" s="824"/>
      <c r="M53" s="825"/>
      <c r="N53" s="394">
        <f>SUM(N48:N52)</f>
        <v>138132.74152008159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741.23817975225336</v>
      </c>
      <c r="M58" s="911"/>
      <c r="N58" s="287">
        <f>K58*L58</f>
        <v>815.36199772747875</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815.36199772747875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181369.44799220012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36273.889598440022</v>
      </c>
      <c r="M82" s="859"/>
      <c r="N82" s="51"/>
    </row>
    <row r="83" spans="1:14">
      <c r="B83" s="89" t="s">
        <v>973</v>
      </c>
      <c r="C83" s="90"/>
      <c r="D83" s="90"/>
      <c r="E83" s="90"/>
      <c r="F83" s="90"/>
      <c r="G83" s="90"/>
      <c r="H83" s="90"/>
      <c r="I83" s="87"/>
      <c r="J83" s="88"/>
      <c r="K83" s="304">
        <v>0.05</v>
      </c>
      <c r="L83" s="858">
        <f>N77*K83</f>
        <v>9068.4723996100056</v>
      </c>
      <c r="M83" s="859"/>
      <c r="N83" s="51"/>
    </row>
    <row r="84" spans="1:14" ht="15.75" thickBot="1">
      <c r="B84" s="91" t="s">
        <v>974</v>
      </c>
      <c r="C84" s="92"/>
      <c r="D84" s="92"/>
      <c r="E84" s="92"/>
      <c r="F84" s="92"/>
      <c r="G84" s="92"/>
      <c r="H84" s="92"/>
      <c r="I84" s="93"/>
      <c r="J84" s="94"/>
      <c r="K84" s="305">
        <v>0.05</v>
      </c>
      <c r="L84" s="860">
        <f>N77*K84</f>
        <v>9068.4723996100056</v>
      </c>
      <c r="M84" s="861"/>
      <c r="N84" s="51"/>
    </row>
    <row r="85" spans="1:14" ht="15.75" thickBot="1">
      <c r="B85" s="823" t="s">
        <v>953</v>
      </c>
      <c r="C85" s="824"/>
      <c r="D85" s="824"/>
      <c r="E85" s="824"/>
      <c r="F85" s="824"/>
      <c r="G85" s="824"/>
      <c r="H85" s="824"/>
      <c r="I85" s="824"/>
      <c r="J85" s="824"/>
      <c r="K85" s="824"/>
      <c r="L85" s="824"/>
      <c r="M85" s="825"/>
      <c r="N85" s="52">
        <f>L82+L83+L84</f>
        <v>54410.834397660037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235780.28238986016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8.5" customHeight="1" thickBot="1">
      <c r="A31" t="s">
        <v>1845</v>
      </c>
      <c r="B31" s="80" t="s">
        <v>1681</v>
      </c>
      <c r="C31" s="990" t="s">
        <v>2140</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32980.167258176974</v>
      </c>
      <c r="N48" s="272">
        <f>K48*M48</f>
        <v>36278.183983994677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4021.3771402942898</v>
      </c>
      <c r="N49" s="272">
        <f>K49*M49</f>
        <v>4624.5837113384332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271934.38900214329</v>
      </c>
      <c r="N50" s="272">
        <f>K50*M50</f>
        <v>32632.126680257192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4950.9975658707963</v>
      </c>
      <c r="N51" s="272">
        <f>K51*M51</f>
        <v>9901.9951317415926</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111039.96822803582</v>
      </c>
      <c r="N52" s="272">
        <f>K52*M52</f>
        <v>55519.984114017912</v>
      </c>
    </row>
    <row r="53" spans="1:14" ht="15.75" thickBot="1">
      <c r="B53" s="823" t="s">
        <v>953</v>
      </c>
      <c r="C53" s="824"/>
      <c r="D53" s="824"/>
      <c r="E53" s="824"/>
      <c r="F53" s="824"/>
      <c r="G53" s="824"/>
      <c r="H53" s="824"/>
      <c r="I53" s="824"/>
      <c r="J53" s="824"/>
      <c r="K53" s="824"/>
      <c r="L53" s="824"/>
      <c r="M53" s="825"/>
      <c r="N53" s="394">
        <f>SUM(N48:N52)</f>
        <v>138956.87362134981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741.23817975225336</v>
      </c>
      <c r="M58" s="911"/>
      <c r="N58" s="287">
        <f>K58*L58</f>
        <v>815.36199772747875</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815.36199772747875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182193.58009346834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36438.716018693667</v>
      </c>
      <c r="M82" s="859"/>
      <c r="N82" s="51"/>
    </row>
    <row r="83" spans="1:14">
      <c r="B83" s="89" t="s">
        <v>973</v>
      </c>
      <c r="C83" s="90"/>
      <c r="D83" s="90"/>
      <c r="E83" s="90"/>
      <c r="F83" s="90"/>
      <c r="G83" s="90"/>
      <c r="H83" s="90"/>
      <c r="I83" s="87"/>
      <c r="J83" s="88"/>
      <c r="K83" s="304">
        <v>0.05</v>
      </c>
      <c r="L83" s="858">
        <f>N77*K83</f>
        <v>9109.6790046734168</v>
      </c>
      <c r="M83" s="859"/>
      <c r="N83" s="51"/>
    </row>
    <row r="84" spans="1:14" ht="15.75" thickBot="1">
      <c r="B84" s="91" t="s">
        <v>974</v>
      </c>
      <c r="C84" s="92"/>
      <c r="D84" s="92"/>
      <c r="E84" s="92"/>
      <c r="F84" s="92"/>
      <c r="G84" s="92"/>
      <c r="H84" s="92"/>
      <c r="I84" s="93"/>
      <c r="J84" s="94"/>
      <c r="K84" s="305">
        <v>0.05</v>
      </c>
      <c r="L84" s="860">
        <f>N77*K84</f>
        <v>9109.6790046734168</v>
      </c>
      <c r="M84" s="861"/>
      <c r="N84" s="51"/>
    </row>
    <row r="85" spans="1:14" ht="15.75" thickBot="1">
      <c r="B85" s="823" t="s">
        <v>953</v>
      </c>
      <c r="C85" s="824"/>
      <c r="D85" s="824"/>
      <c r="E85" s="824"/>
      <c r="F85" s="824"/>
      <c r="G85" s="824"/>
      <c r="H85" s="824"/>
      <c r="I85" s="824"/>
      <c r="J85" s="824"/>
      <c r="K85" s="824"/>
      <c r="L85" s="824"/>
      <c r="M85" s="825"/>
      <c r="N85" s="52">
        <f>L82+L83+L84</f>
        <v>54658.074028040501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236851.65412150882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4820.8515332497427</v>
      </c>
      <c r="L36" s="270"/>
      <c r="M36" s="336">
        <v>1</v>
      </c>
      <c r="N36" s="272">
        <f>K36*M36</f>
        <v>4820.8515332497427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3373.3390225900498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8194.1905558397921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44761.395168239658</v>
      </c>
      <c r="N48" s="272">
        <f t="shared" ref="N48:N53" si="0">K48*M48</f>
        <v>22559.743164792788</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4950.9975658707963</v>
      </c>
      <c r="N49" s="272">
        <f t="shared" si="0"/>
        <v>9901.9951317415926</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41.372051403663789</v>
      </c>
      <c r="N50" s="272">
        <f t="shared" si="0"/>
        <v>4592.2977058066808</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32239.050037563618</v>
      </c>
      <c r="N51" s="272">
        <f t="shared" si="0"/>
        <v>12895.620015025448</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46728.275162168371</v>
      </c>
      <c r="N52" s="273">
        <f t="shared" si="0"/>
        <v>17663.288011299643</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560.57934982443999</v>
      </c>
      <c r="N53" s="273">
        <f t="shared" si="0"/>
        <v>87450.378572612637</v>
      </c>
    </row>
    <row r="54" spans="1:14">
      <c r="B54" s="320"/>
      <c r="C54" s="317"/>
      <c r="D54" s="317"/>
      <c r="E54" s="317"/>
      <c r="F54" s="317"/>
      <c r="G54" s="317"/>
      <c r="H54" s="317"/>
      <c r="I54" s="317"/>
      <c r="J54" s="311"/>
      <c r="K54" s="44"/>
      <c r="L54" s="318"/>
      <c r="M54" s="426"/>
      <c r="N54" s="273"/>
    </row>
    <row r="55" spans="1:14" ht="15.75" thickBot="1">
      <c r="B55" s="912" t="s">
        <v>953</v>
      </c>
      <c r="C55" s="866"/>
      <c r="D55" s="866"/>
      <c r="E55" s="866"/>
      <c r="F55" s="866"/>
      <c r="G55" s="866"/>
      <c r="H55" s="866"/>
      <c r="I55" s="866"/>
      <c r="J55" s="866"/>
      <c r="K55" s="866"/>
      <c r="L55" s="866"/>
      <c r="M55" s="867"/>
      <c r="N55" s="104">
        <f>SUM(N48:N54)</f>
        <v>155063.32260127878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0">
        <f>VLOOKUP(A60,TRANSPORTE!A1:D117,4,FALSE)</f>
        <v>741.23817975225336</v>
      </c>
      <c r="M60" s="911"/>
      <c r="N60" s="287">
        <f>K60*L60</f>
        <v>296.49527190090134</v>
      </c>
    </row>
    <row r="61" spans="1:14">
      <c r="A61" t="s">
        <v>1229</v>
      </c>
      <c r="B61" s="46" t="str">
        <f>VLOOKUP(A61,TRANSPORTE!A1:D117,3,FALSE)</f>
        <v>Transporte de arena</v>
      </c>
      <c r="C61" s="47"/>
      <c r="D61" s="47"/>
      <c r="E61" s="47"/>
      <c r="F61" s="47"/>
      <c r="G61" s="47"/>
      <c r="H61" s="311" t="s">
        <v>339</v>
      </c>
      <c r="I61" s="279">
        <v>0.378</v>
      </c>
      <c r="J61" s="286">
        <v>1</v>
      </c>
      <c r="K61" s="279">
        <f>I61*J61</f>
        <v>0.378</v>
      </c>
      <c r="L61" s="910">
        <f>VLOOKUP(A61,TRANSPORTE!A1:D117,4,FALSE)</f>
        <v>741.23817975225336</v>
      </c>
      <c r="M61" s="911"/>
      <c r="N61" s="287">
        <f t="shared" ref="N61:N62" si="1">K61*L61</f>
        <v>280.18803194635177</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0">
        <f>VLOOKUP(A62,TRANSPORTE!A1:D117,4,FALSE)</f>
        <v>741.23817975225336</v>
      </c>
      <c r="M62" s="911"/>
      <c r="N62" s="287">
        <f t="shared" si="1"/>
        <v>373.58404259513571</v>
      </c>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950.26734644238877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67466.780451800994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231674.56095536196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46334.912191072392</v>
      </c>
      <c r="M84" s="859"/>
      <c r="N84" s="51"/>
    </row>
    <row r="85" spans="1:14">
      <c r="B85" s="89" t="s">
        <v>973</v>
      </c>
      <c r="C85" s="90"/>
      <c r="D85" s="90"/>
      <c r="E85" s="90"/>
      <c r="F85" s="90"/>
      <c r="G85" s="90"/>
      <c r="H85" s="90"/>
      <c r="I85" s="87"/>
      <c r="J85" s="88"/>
      <c r="K85" s="304">
        <v>0.05</v>
      </c>
      <c r="L85" s="858">
        <f>N79*K85</f>
        <v>11583.728047768098</v>
      </c>
      <c r="M85" s="859"/>
      <c r="N85" s="51"/>
    </row>
    <row r="86" spans="1:14" ht="15.75" thickBot="1">
      <c r="B86" s="91" t="s">
        <v>974</v>
      </c>
      <c r="C86" s="92"/>
      <c r="D86" s="92"/>
      <c r="E86" s="92"/>
      <c r="F86" s="92"/>
      <c r="G86" s="92"/>
      <c r="H86" s="92"/>
      <c r="I86" s="93"/>
      <c r="J86" s="94"/>
      <c r="K86" s="305">
        <v>0.05</v>
      </c>
      <c r="L86" s="860">
        <f>N79*K86</f>
        <v>11583.728047768098</v>
      </c>
      <c r="M86" s="861"/>
      <c r="N86" s="51"/>
    </row>
    <row r="87" spans="1:14" ht="15.75" thickBot="1">
      <c r="B87" s="823" t="s">
        <v>953</v>
      </c>
      <c r="C87" s="824"/>
      <c r="D87" s="824"/>
      <c r="E87" s="824"/>
      <c r="F87" s="824"/>
      <c r="G87" s="824"/>
      <c r="H87" s="824"/>
      <c r="I87" s="824"/>
      <c r="J87" s="824"/>
      <c r="K87" s="824"/>
      <c r="L87" s="824"/>
      <c r="M87" s="825"/>
      <c r="N87" s="52">
        <f>L84+L85+L86</f>
        <v>69502.368286608587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301176.92924197053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1345.39621807204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1687.5353396024168</v>
      </c>
      <c r="N48" s="272">
        <f>K48*M48</f>
        <v>843.7676698012084</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411834.27242210263</v>
      </c>
      <c r="N49" s="272">
        <f>K49*M49</f>
        <v>415952.61514632363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4950.9975658707963</v>
      </c>
      <c r="N50" s="272">
        <f>K50*M50</f>
        <v>1485.2992697612387</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2" t="s">
        <v>953</v>
      </c>
      <c r="C55" s="866"/>
      <c r="D55" s="866"/>
      <c r="E55" s="866"/>
      <c r="F55" s="866"/>
      <c r="G55" s="866"/>
      <c r="H55" s="866"/>
      <c r="I55" s="866"/>
      <c r="J55" s="866"/>
      <c r="K55" s="866"/>
      <c r="L55" s="866"/>
      <c r="M55" s="867"/>
      <c r="N55" s="104">
        <f>SUM(N48:N54)</f>
        <v>418281.68208588607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0">
        <f>VLOOKUP(A60,TRANSPORTE!A1:D117,4,FALSE)</f>
        <v>741.23817975225336</v>
      </c>
      <c r="M60" s="911"/>
      <c r="N60" s="287">
        <f>K60*L60</f>
        <v>748.65056154977594</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748.65056154977594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26907.924361440797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447283.65322694869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89456.730645389747</v>
      </c>
      <c r="M84" s="859"/>
      <c r="N84" s="51"/>
    </row>
    <row r="85" spans="1:14">
      <c r="B85" s="89" t="s">
        <v>973</v>
      </c>
      <c r="C85" s="90"/>
      <c r="D85" s="90"/>
      <c r="E85" s="90"/>
      <c r="F85" s="90"/>
      <c r="G85" s="90"/>
      <c r="H85" s="90"/>
      <c r="I85" s="87"/>
      <c r="J85" s="88"/>
      <c r="K85" s="304">
        <v>0.05</v>
      </c>
      <c r="L85" s="858">
        <f>N79*K85</f>
        <v>22364.182661347437</v>
      </c>
      <c r="M85" s="859"/>
      <c r="N85" s="51"/>
    </row>
    <row r="86" spans="1:14" ht="15.75" thickBot="1">
      <c r="B86" s="91" t="s">
        <v>974</v>
      </c>
      <c r="C86" s="92"/>
      <c r="D86" s="92"/>
      <c r="E86" s="92"/>
      <c r="F86" s="92"/>
      <c r="G86" s="92"/>
      <c r="H86" s="92"/>
      <c r="I86" s="93"/>
      <c r="J86" s="94"/>
      <c r="K86" s="305">
        <v>0.05</v>
      </c>
      <c r="L86" s="860">
        <f>N79*K86</f>
        <v>22364.182661347437</v>
      </c>
      <c r="M86" s="861"/>
      <c r="N86" s="51"/>
    </row>
    <row r="87" spans="1:14" ht="15.75" thickBot="1">
      <c r="B87" s="823" t="s">
        <v>953</v>
      </c>
      <c r="C87" s="824"/>
      <c r="D87" s="824"/>
      <c r="E87" s="824"/>
      <c r="F87" s="824"/>
      <c r="G87" s="824"/>
      <c r="H87" s="824"/>
      <c r="I87" s="824"/>
      <c r="J87" s="824"/>
      <c r="K87" s="824"/>
      <c r="L87" s="824"/>
      <c r="M87" s="825"/>
      <c r="N87" s="52">
        <f>L84+L85+L86</f>
        <v>134185.09596808461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581468.74919503334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1135</v>
      </c>
      <c r="C31" s="965" t="s">
        <v>2143</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71.649414538135986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1687.5353396024168</v>
      </c>
      <c r="N48" s="272">
        <f>K48*M48</f>
        <v>84.376766980120848</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34628.911478217764</v>
      </c>
      <c r="N49" s="272">
        <f>K49*M49</f>
        <v>34628.911478217764</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34713.288245197888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1432.9882907627198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36217.925950498742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7243.5851900997486</v>
      </c>
      <c r="M84" s="859"/>
      <c r="N84" s="51"/>
    </row>
    <row r="85" spans="1:14">
      <c r="B85" s="89" t="s">
        <v>973</v>
      </c>
      <c r="C85" s="90"/>
      <c r="D85" s="90"/>
      <c r="E85" s="90"/>
      <c r="F85" s="90"/>
      <c r="G85" s="90"/>
      <c r="H85" s="90"/>
      <c r="I85" s="87"/>
      <c r="J85" s="88"/>
      <c r="K85" s="304">
        <v>0.05</v>
      </c>
      <c r="L85" s="858">
        <f>N79*K85</f>
        <v>1810.8962975249372</v>
      </c>
      <c r="M85" s="859"/>
      <c r="N85" s="51"/>
    </row>
    <row r="86" spans="1:14" ht="15.75" thickBot="1">
      <c r="B86" s="91" t="s">
        <v>974</v>
      </c>
      <c r="C86" s="92"/>
      <c r="D86" s="92"/>
      <c r="E86" s="92"/>
      <c r="F86" s="92"/>
      <c r="G86" s="92"/>
      <c r="H86" s="92"/>
      <c r="I86" s="93"/>
      <c r="J86" s="94"/>
      <c r="K86" s="305">
        <v>0.05</v>
      </c>
      <c r="L86" s="860">
        <f>N79*K86</f>
        <v>1810.8962975249372</v>
      </c>
      <c r="M86" s="861"/>
      <c r="N86" s="51"/>
    </row>
    <row r="87" spans="1:14" ht="15.75" thickBot="1">
      <c r="B87" s="823" t="s">
        <v>953</v>
      </c>
      <c r="C87" s="824"/>
      <c r="D87" s="824"/>
      <c r="E87" s="824"/>
      <c r="F87" s="824"/>
      <c r="G87" s="824"/>
      <c r="H87" s="824"/>
      <c r="I87" s="824"/>
      <c r="J87" s="824"/>
      <c r="K87" s="824"/>
      <c r="L87" s="824"/>
      <c r="M87" s="825"/>
      <c r="N87" s="52">
        <f>L84+L85+L86</f>
        <v>10865.377785149623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47083.303735648369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1683</v>
      </c>
      <c r="C31" s="965" t="s">
        <v>2144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7830.921651859544</v>
      </c>
      <c r="L36" s="270"/>
      <c r="M36" s="336">
        <v>1.25</v>
      </c>
      <c r="N36" s="272">
        <f>K36/M36</f>
        <v>6264.7373214876352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1886.7062180720402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8151.4435395596756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24116.443927392069</v>
      </c>
      <c r="N48" s="272">
        <f>K48*M48</f>
        <v>12058.221963696034</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1687.5353396024168</v>
      </c>
      <c r="N49" s="272">
        <f>K49*M49</f>
        <v>843.7676698012084</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411834.27242210263</v>
      </c>
      <c r="N50" s="272">
        <f>K50*M50</f>
        <v>415952.61514632363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4950.9975658707963</v>
      </c>
      <c r="N51" s="272">
        <f>K51*M51</f>
        <v>1485.2992697612387</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430339.90404958214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0">
        <f>VLOOKUP(A58,TRANSPORTE!A1:D117,4,FALSE)</f>
        <v>741.23817975225336</v>
      </c>
      <c r="M58" s="911"/>
      <c r="N58" s="287">
        <f>K58*L58</f>
        <v>748.65056154977594</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0">
        <f>VLOOKUP(A59,TRANSPORTE!A1:D117,4,FALSE)</f>
        <v>741.23817975225336</v>
      </c>
      <c r="M59" s="911"/>
      <c r="N59" s="287">
        <f>K59*L59</f>
        <v>370.61908987612668</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1119.2696514259026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37734.124361440801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477344.74160200846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95468.948320401701</v>
      </c>
      <c r="M82" s="859"/>
      <c r="N82" s="51"/>
    </row>
    <row r="83" spans="1:14">
      <c r="B83" s="89" t="s">
        <v>973</v>
      </c>
      <c r="C83" s="90"/>
      <c r="D83" s="90"/>
      <c r="E83" s="90"/>
      <c r="F83" s="90"/>
      <c r="G83" s="90"/>
      <c r="H83" s="90"/>
      <c r="I83" s="87"/>
      <c r="J83" s="88"/>
      <c r="K83" s="304">
        <v>0.05</v>
      </c>
      <c r="L83" s="858">
        <f>N77*K83</f>
        <v>23867.237080100425</v>
      </c>
      <c r="M83" s="859"/>
      <c r="N83" s="51"/>
    </row>
    <row r="84" spans="1:14" ht="15.75" thickBot="1">
      <c r="B84" s="91" t="s">
        <v>974</v>
      </c>
      <c r="C84" s="92"/>
      <c r="D84" s="92"/>
      <c r="E84" s="92"/>
      <c r="F84" s="92"/>
      <c r="G84" s="92"/>
      <c r="H84" s="92"/>
      <c r="I84" s="93"/>
      <c r="J84" s="94"/>
      <c r="K84" s="305">
        <v>0.05</v>
      </c>
      <c r="L84" s="860">
        <f>N77*K84</f>
        <v>23867.237080100425</v>
      </c>
      <c r="M84" s="861"/>
      <c r="N84" s="51"/>
    </row>
    <row r="85" spans="1:14" ht="15.75" thickBot="1">
      <c r="B85" s="823" t="s">
        <v>953</v>
      </c>
      <c r="C85" s="824"/>
      <c r="D85" s="824"/>
      <c r="E85" s="824"/>
      <c r="F85" s="824"/>
      <c r="G85" s="824"/>
      <c r="H85" s="824"/>
      <c r="I85" s="824"/>
      <c r="J85" s="824"/>
      <c r="K85" s="824"/>
      <c r="L85" s="824"/>
      <c r="M85" s="825"/>
      <c r="N85" s="52">
        <f>L82+L83+L84</f>
        <v>143203.42248060254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620548.16408261098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1.5" customHeight="1" thickBot="1">
      <c r="A31" t="s">
        <v>1845</v>
      </c>
      <c r="B31" s="80" t="s">
        <v>1684</v>
      </c>
      <c r="C31" s="965" t="s">
        <v>2145</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7830.921651859544</v>
      </c>
      <c r="L36" s="270"/>
      <c r="M36" s="336">
        <v>18.75</v>
      </c>
      <c r="N36" s="272">
        <f>K36/M36</f>
        <v>417.64915476584235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107.73674787146933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525.38590263731169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24116.443927392069</v>
      </c>
      <c r="N48" s="272">
        <f>K48*M48</f>
        <v>1205.8221963696035</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1687.5353396024168</v>
      </c>
      <c r="N49" s="272">
        <f>K49*M49</f>
        <v>84.376766980120848</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34628.911478217764</v>
      </c>
      <c r="N50" s="272">
        <f>K50*M50</f>
        <v>34628.911478217764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35919.110441567485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0">
        <f>VLOOKUP(A58,TRANSPORTE!A1:D117,4,FALSE)</f>
        <v>741.23817975225336</v>
      </c>
      <c r="M58" s="911"/>
      <c r="N58" s="287">
        <f>K58*L58</f>
        <v>37.061908987612668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37.061908987612668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2154.7349574293867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38636.293210621792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7727.2586421243586</v>
      </c>
      <c r="M82" s="859"/>
      <c r="N82" s="51"/>
    </row>
    <row r="83" spans="1:14">
      <c r="B83" s="89" t="s">
        <v>973</v>
      </c>
      <c r="C83" s="90"/>
      <c r="D83" s="90"/>
      <c r="E83" s="90"/>
      <c r="F83" s="90"/>
      <c r="G83" s="90"/>
      <c r="H83" s="90"/>
      <c r="I83" s="87"/>
      <c r="J83" s="88"/>
      <c r="K83" s="304">
        <v>0.05</v>
      </c>
      <c r="L83" s="858">
        <f>N77*K83</f>
        <v>1931.8146605310897</v>
      </c>
      <c r="M83" s="859"/>
      <c r="N83" s="51"/>
    </row>
    <row r="84" spans="1:14" ht="15.75" thickBot="1">
      <c r="B84" s="91" t="s">
        <v>974</v>
      </c>
      <c r="C84" s="92"/>
      <c r="D84" s="92"/>
      <c r="E84" s="92"/>
      <c r="F84" s="92"/>
      <c r="G84" s="92"/>
      <c r="H84" s="92"/>
      <c r="I84" s="93"/>
      <c r="J84" s="94"/>
      <c r="K84" s="305">
        <v>0.05</v>
      </c>
      <c r="L84" s="860">
        <f>N77*K84</f>
        <v>1931.8146605310897</v>
      </c>
      <c r="M84" s="861"/>
      <c r="N84" s="51"/>
    </row>
    <row r="85" spans="1:14" ht="15.75" thickBot="1">
      <c r="B85" s="823" t="s">
        <v>953</v>
      </c>
      <c r="C85" s="824"/>
      <c r="D85" s="824"/>
      <c r="E85" s="824"/>
      <c r="F85" s="824"/>
      <c r="G85" s="824"/>
      <c r="H85" s="824"/>
      <c r="I85" s="824"/>
      <c r="J85" s="824"/>
      <c r="K85" s="824"/>
      <c r="L85" s="824"/>
      <c r="M85" s="825"/>
      <c r="N85" s="52">
        <f>L82+L83+L84</f>
        <v>11590.887963186538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50227.181173808334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134.53962180720401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411834.27242210263</v>
      </c>
      <c r="N48" s="272">
        <f>K48*M48</f>
        <v>28828.399069547188</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4950.9975658707963</v>
      </c>
      <c r="N49" s="272">
        <f>K49*M49</f>
        <v>1485.2992697612387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30313.698339308427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0">
        <f>VLOOKUP(A58,TRANSPORTE!A1:D117,4,FALSE)</f>
        <v>741.23817975225336</v>
      </c>
      <c r="M58" s="911"/>
      <c r="N58" s="287">
        <f>K58*L58</f>
        <v>51.886672582657738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51.886672582657738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2690.7924361440801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33190.91706984237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6638.1834139684743</v>
      </c>
      <c r="M82" s="859"/>
      <c r="N82" s="51"/>
    </row>
    <row r="83" spans="1:14">
      <c r="B83" s="89" t="s">
        <v>973</v>
      </c>
      <c r="C83" s="90"/>
      <c r="D83" s="90"/>
      <c r="E83" s="90"/>
      <c r="F83" s="90"/>
      <c r="G83" s="90"/>
      <c r="H83" s="90"/>
      <c r="I83" s="87"/>
      <c r="J83" s="88"/>
      <c r="K83" s="304">
        <v>0.05</v>
      </c>
      <c r="L83" s="858">
        <f>N77*K83</f>
        <v>1659.5458534921186</v>
      </c>
      <c r="M83" s="859"/>
      <c r="N83" s="51"/>
    </row>
    <row r="84" spans="1:14" ht="15.75" thickBot="1">
      <c r="B84" s="91" t="s">
        <v>974</v>
      </c>
      <c r="C84" s="92"/>
      <c r="D84" s="92"/>
      <c r="E84" s="92"/>
      <c r="F84" s="92"/>
      <c r="G84" s="92"/>
      <c r="H84" s="92"/>
      <c r="I84" s="93"/>
      <c r="J84" s="94"/>
      <c r="K84" s="305">
        <v>0.05</v>
      </c>
      <c r="L84" s="860">
        <f>N77*K84</f>
        <v>1659.5458534921186</v>
      </c>
      <c r="M84" s="861"/>
      <c r="N84" s="51"/>
    </row>
    <row r="85" spans="1:14" ht="15.75" thickBot="1">
      <c r="B85" s="823" t="s">
        <v>953</v>
      </c>
      <c r="C85" s="824"/>
      <c r="D85" s="824"/>
      <c r="E85" s="824"/>
      <c r="F85" s="824"/>
      <c r="G85" s="824"/>
      <c r="H85" s="824"/>
      <c r="I85" s="824"/>
      <c r="J85" s="824"/>
      <c r="K85" s="824"/>
      <c r="L85" s="824"/>
      <c r="M85" s="825"/>
      <c r="N85" s="52">
        <f>L82+L83+L84</f>
        <v>9957.2751209527105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43148.192190795082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71.649414538135986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24678.462842519879</v>
      </c>
      <c r="N48" s="272">
        <f>K48*M48</f>
        <v>30848.078553149848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30848.078553149848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1432.9882907627198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32352.716258450702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6470.543251690141</v>
      </c>
      <c r="M82" s="859"/>
      <c r="N82" s="51"/>
    </row>
    <row r="83" spans="1:14">
      <c r="B83" s="89" t="s">
        <v>973</v>
      </c>
      <c r="C83" s="90"/>
      <c r="D83" s="90"/>
      <c r="E83" s="90"/>
      <c r="F83" s="90"/>
      <c r="G83" s="90"/>
      <c r="H83" s="90"/>
      <c r="I83" s="87"/>
      <c r="J83" s="88"/>
      <c r="K83" s="304">
        <v>0.05</v>
      </c>
      <c r="L83" s="858">
        <f>N77*K83</f>
        <v>1617.6358129225353</v>
      </c>
      <c r="M83" s="859"/>
      <c r="N83" s="51"/>
    </row>
    <row r="84" spans="1:14" ht="15.75" thickBot="1">
      <c r="B84" s="91" t="s">
        <v>974</v>
      </c>
      <c r="C84" s="92"/>
      <c r="D84" s="92"/>
      <c r="E84" s="92"/>
      <c r="F84" s="92"/>
      <c r="G84" s="92"/>
      <c r="H84" s="92"/>
      <c r="I84" s="93"/>
      <c r="J84" s="94"/>
      <c r="K84" s="305">
        <v>0.05</v>
      </c>
      <c r="L84" s="860">
        <f>N77*K84</f>
        <v>1617.6358129225353</v>
      </c>
      <c r="M84" s="861"/>
      <c r="N84" s="51"/>
    </row>
    <row r="85" spans="1:14" ht="15.75" thickBot="1">
      <c r="B85" s="823" t="s">
        <v>953</v>
      </c>
      <c r="C85" s="824"/>
      <c r="D85" s="824"/>
      <c r="E85" s="824"/>
      <c r="F85" s="824"/>
      <c r="G85" s="824"/>
      <c r="H85" s="824"/>
      <c r="I85" s="824"/>
      <c r="J85" s="824"/>
      <c r="K85" s="824"/>
      <c r="L85" s="824"/>
      <c r="M85" s="825"/>
      <c r="N85" s="52">
        <f>L82+L83+L84</f>
        <v>9705.8148775352111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42058.531135985912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161.605121807204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277298.07549917273</v>
      </c>
      <c r="N48" s="272">
        <f>K48*M48</f>
        <v>554.59615099834548</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411834.27242210263</v>
      </c>
      <c r="N49" s="272">
        <f>K49*M49</f>
        <v>28828.399069547188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4950.9975658707963</v>
      </c>
      <c r="N50" s="272">
        <f>K50*M50</f>
        <v>1485.2992697612387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30868.294490306773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0">
        <f>VLOOKUP(A58,TRANSPORTE!A1:D117,4,FALSE)</f>
        <v>741.23817975225336</v>
      </c>
      <c r="M58" s="911"/>
      <c r="N58" s="287">
        <f>K58*L58</f>
        <v>53.369148942162248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53.369148942162248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3232.1024361440795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34315.37119720022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6863.074239440044</v>
      </c>
      <c r="M82" s="859"/>
      <c r="N82" s="51"/>
    </row>
    <row r="83" spans="1:14">
      <c r="B83" s="89" t="s">
        <v>973</v>
      </c>
      <c r="C83" s="90"/>
      <c r="D83" s="90"/>
      <c r="E83" s="90"/>
      <c r="F83" s="90"/>
      <c r="G83" s="90"/>
      <c r="H83" s="90"/>
      <c r="I83" s="87"/>
      <c r="J83" s="88"/>
      <c r="K83" s="304">
        <v>0.05</v>
      </c>
      <c r="L83" s="858">
        <f>N77*K83</f>
        <v>1715.768559860011</v>
      </c>
      <c r="M83" s="859"/>
      <c r="N83" s="51"/>
    </row>
    <row r="84" spans="1:14" ht="15.75" thickBot="1">
      <c r="B84" s="91" t="s">
        <v>974</v>
      </c>
      <c r="C84" s="92"/>
      <c r="D84" s="92"/>
      <c r="E84" s="92"/>
      <c r="F84" s="92"/>
      <c r="G84" s="92"/>
      <c r="H84" s="92"/>
      <c r="I84" s="93"/>
      <c r="J84" s="94"/>
      <c r="K84" s="305">
        <v>0.05</v>
      </c>
      <c r="L84" s="860">
        <f>N77*K84</f>
        <v>1715.768559860011</v>
      </c>
      <c r="M84" s="861"/>
      <c r="N84" s="51"/>
    </row>
    <row r="85" spans="1:14" ht="15.75" thickBot="1">
      <c r="B85" s="823" t="s">
        <v>953</v>
      </c>
      <c r="C85" s="824"/>
      <c r="D85" s="824"/>
      <c r="E85" s="824"/>
      <c r="F85" s="824"/>
      <c r="G85" s="824"/>
      <c r="H85" s="824"/>
      <c r="I85" s="824"/>
      <c r="J85" s="824"/>
      <c r="K85" s="824"/>
      <c r="L85" s="824"/>
      <c r="M85" s="825"/>
      <c r="N85" s="52">
        <f>L82+L83+L84</f>
        <v>10294.611359160066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44609.982556360286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89.693081204802667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277298.07549917273</v>
      </c>
      <c r="N48" s="272">
        <f>K48*M48</f>
        <v>554.59615099834548</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24678.462842519879</v>
      </c>
      <c r="N49" s="272">
        <f>K49*M49</f>
        <v>30848.078553149848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31402.674704148194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0">
        <f>VLOOKUP(A58,TRANSPORTE!A1:D117,4,FALSE)</f>
        <v>741.23817975225336</v>
      </c>
      <c r="M58" s="911"/>
      <c r="N58" s="287">
        <f>K58*L58</f>
        <v>1.4824763595045067</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1.4824763595045067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1793.8616240960532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33287.711885808552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6657.5423771617106</v>
      </c>
      <c r="M82" s="859"/>
      <c r="N82" s="51"/>
    </row>
    <row r="83" spans="1:14">
      <c r="B83" s="89" t="s">
        <v>973</v>
      </c>
      <c r="C83" s="90"/>
      <c r="D83" s="90"/>
      <c r="E83" s="90"/>
      <c r="F83" s="90"/>
      <c r="G83" s="90"/>
      <c r="H83" s="90"/>
      <c r="I83" s="87"/>
      <c r="J83" s="88"/>
      <c r="K83" s="304">
        <v>0.05</v>
      </c>
      <c r="L83" s="858">
        <f>N77*K83</f>
        <v>1664.3855942904277</v>
      </c>
      <c r="M83" s="859"/>
      <c r="N83" s="51"/>
    </row>
    <row r="84" spans="1:14" ht="15.75" thickBot="1">
      <c r="B84" s="91" t="s">
        <v>974</v>
      </c>
      <c r="C84" s="92"/>
      <c r="D84" s="92"/>
      <c r="E84" s="92"/>
      <c r="F84" s="92"/>
      <c r="G84" s="92"/>
      <c r="H84" s="92"/>
      <c r="I84" s="93"/>
      <c r="J84" s="94"/>
      <c r="K84" s="305">
        <v>0.05</v>
      </c>
      <c r="L84" s="860">
        <f>N77*K84</f>
        <v>1664.3855942904277</v>
      </c>
      <c r="M84" s="861"/>
      <c r="N84" s="51"/>
    </row>
    <row r="85" spans="1:14" ht="15.75" thickBot="1">
      <c r="B85" s="823" t="s">
        <v>953</v>
      </c>
      <c r="C85" s="824"/>
      <c r="D85" s="824"/>
      <c r="E85" s="824"/>
      <c r="F85" s="824"/>
      <c r="G85" s="824"/>
      <c r="H85" s="824"/>
      <c r="I85" s="824"/>
      <c r="J85" s="824"/>
      <c r="K85" s="824"/>
      <c r="L85" s="824"/>
      <c r="M85" s="825"/>
      <c r="N85" s="52">
        <f>L82+L83+L84</f>
        <v>9986.3135657425664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43274.025451551119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22.554583333333333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6974.8240204253398</v>
      </c>
      <c r="N48" s="272">
        <f>K48*M48</f>
        <v>7672.3064224678747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7672.3064224678747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451.09166666666664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8145.9526724678744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1629.1905344935749</v>
      </c>
      <c r="M82" s="859"/>
      <c r="N82" s="51"/>
    </row>
    <row r="83" spans="1:14">
      <c r="B83" s="89" t="s">
        <v>973</v>
      </c>
      <c r="C83" s="90"/>
      <c r="D83" s="90"/>
      <c r="E83" s="90"/>
      <c r="F83" s="90"/>
      <c r="G83" s="90"/>
      <c r="H83" s="90"/>
      <c r="I83" s="87"/>
      <c r="J83" s="88"/>
      <c r="K83" s="304">
        <v>0.05</v>
      </c>
      <c r="L83" s="858">
        <f>N77*K83</f>
        <v>407.29763362339372</v>
      </c>
      <c r="M83" s="859"/>
      <c r="N83" s="51"/>
    </row>
    <row r="84" spans="1:14" ht="15.75" thickBot="1">
      <c r="B84" s="91" t="s">
        <v>974</v>
      </c>
      <c r="C84" s="92"/>
      <c r="D84" s="92"/>
      <c r="E84" s="92"/>
      <c r="F84" s="92"/>
      <c r="G84" s="92"/>
      <c r="H84" s="92"/>
      <c r="I84" s="93"/>
      <c r="J84" s="94"/>
      <c r="K84" s="305">
        <v>0.05</v>
      </c>
      <c r="L84" s="860">
        <f>N77*K84</f>
        <v>407.29763362339372</v>
      </c>
      <c r="M84" s="861"/>
      <c r="N84" s="51"/>
    </row>
    <row r="85" spans="1:14" ht="15.75" thickBot="1">
      <c r="B85" s="823" t="s">
        <v>953</v>
      </c>
      <c r="C85" s="824"/>
      <c r="D85" s="824"/>
      <c r="E85" s="824"/>
      <c r="F85" s="824"/>
      <c r="G85" s="824"/>
      <c r="H85" s="824"/>
      <c r="I85" s="824"/>
      <c r="J85" s="824"/>
      <c r="K85" s="824"/>
      <c r="L85" s="824"/>
      <c r="M85" s="825"/>
      <c r="N85" s="52">
        <f>L82+L83+L84</f>
        <v>2443.7858017403623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10589.738474208236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22.554583333333333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8473.3451636782956</v>
      </c>
      <c r="N48" s="272">
        <f>K48*M48</f>
        <v>9320.6796800461252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9320.6796800461252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451.09166666666664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9794.325930046125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1958.865186009225</v>
      </c>
      <c r="M82" s="859"/>
      <c r="N82" s="51"/>
    </row>
    <row r="83" spans="1:14">
      <c r="B83" s="89" t="s">
        <v>973</v>
      </c>
      <c r="C83" s="90"/>
      <c r="D83" s="90"/>
      <c r="E83" s="90"/>
      <c r="F83" s="90"/>
      <c r="G83" s="90"/>
      <c r="H83" s="90"/>
      <c r="I83" s="87"/>
      <c r="J83" s="88"/>
      <c r="K83" s="304">
        <v>0.05</v>
      </c>
      <c r="L83" s="858">
        <f>N77*K83</f>
        <v>489.71629650230625</v>
      </c>
      <c r="M83" s="859"/>
      <c r="N83" s="51"/>
    </row>
    <row r="84" spans="1:14" ht="15.75" thickBot="1">
      <c r="B84" s="91" t="s">
        <v>974</v>
      </c>
      <c r="C84" s="92"/>
      <c r="D84" s="92"/>
      <c r="E84" s="92"/>
      <c r="F84" s="92"/>
      <c r="G84" s="92"/>
      <c r="H84" s="92"/>
      <c r="I84" s="93"/>
      <c r="J84" s="94"/>
      <c r="K84" s="305">
        <v>0.05</v>
      </c>
      <c r="L84" s="860">
        <f>N77*K84</f>
        <v>489.71629650230625</v>
      </c>
      <c r="M84" s="861"/>
      <c r="N84" s="51"/>
    </row>
    <row r="85" spans="1:14" ht="15.75" thickBot="1">
      <c r="B85" s="823" t="s">
        <v>953</v>
      </c>
      <c r="C85" s="824"/>
      <c r="D85" s="824"/>
      <c r="E85" s="824"/>
      <c r="F85" s="824"/>
      <c r="G85" s="824"/>
      <c r="H85" s="824"/>
      <c r="I85" s="824"/>
      <c r="J85" s="824"/>
      <c r="K85" s="824"/>
      <c r="L85" s="824"/>
      <c r="M85" s="825"/>
      <c r="N85" s="52">
        <f>L82+L83+L84</f>
        <v>2938.2977790138375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12732.623709059962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324.78600000000006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36413.264991142947</v>
      </c>
      <c r="N48" s="272">
        <f>K48*M48</f>
        <v>40054.591490257248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40054.591490257248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0">
        <f>VLOOKUP(A58,TRANSPORTE!A1:D117,4,FALSE)</f>
        <v>741.23817975225336</v>
      </c>
      <c r="M58" s="911"/>
      <c r="N58" s="287">
        <f>K58*L58</f>
        <v>815.36199772747875</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815.36199772747875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6495.72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47690.459487984728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9538.0918975969453</v>
      </c>
      <c r="M82" s="859"/>
      <c r="N82" s="51"/>
    </row>
    <row r="83" spans="1:14">
      <c r="B83" s="89" t="s">
        <v>973</v>
      </c>
      <c r="C83" s="90"/>
      <c r="D83" s="90"/>
      <c r="E83" s="90"/>
      <c r="F83" s="90"/>
      <c r="G83" s="90"/>
      <c r="H83" s="90"/>
      <c r="I83" s="87"/>
      <c r="J83" s="88"/>
      <c r="K83" s="304">
        <v>0.05</v>
      </c>
      <c r="L83" s="858">
        <f>N77*K83</f>
        <v>2384.5229743992363</v>
      </c>
      <c r="M83" s="859"/>
      <c r="N83" s="51"/>
    </row>
    <row r="84" spans="1:14" ht="15.75" thickBot="1">
      <c r="B84" s="91" t="s">
        <v>974</v>
      </c>
      <c r="C84" s="92"/>
      <c r="D84" s="92"/>
      <c r="E84" s="92"/>
      <c r="F84" s="92"/>
      <c r="G84" s="92"/>
      <c r="H84" s="92"/>
      <c r="I84" s="93"/>
      <c r="J84" s="94"/>
      <c r="K84" s="305">
        <v>0.05</v>
      </c>
      <c r="L84" s="860">
        <f>N77*K84</f>
        <v>2384.5229743992363</v>
      </c>
      <c r="M84" s="861"/>
      <c r="N84" s="51"/>
    </row>
    <row r="85" spans="1:14" ht="15.75" thickBot="1">
      <c r="B85" s="823" t="s">
        <v>953</v>
      </c>
      <c r="C85" s="824"/>
      <c r="D85" s="824"/>
      <c r="E85" s="824"/>
      <c r="F85" s="824"/>
      <c r="G85" s="824"/>
      <c r="H85" s="824"/>
      <c r="I85" s="824"/>
      <c r="J85" s="824"/>
      <c r="K85" s="824"/>
      <c r="L85" s="824"/>
      <c r="M85" s="825"/>
      <c r="N85" s="52">
        <f>L82+L83+L84</f>
        <v>14307.137846395419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61997.597334380145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7830.921651859544</v>
      </c>
      <c r="L36" s="270"/>
      <c r="M36" s="336">
        <v>3</v>
      </c>
      <c r="N36" s="272">
        <f>K36/M36</f>
        <v>2610.3072172865145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451.0916666666667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3061.3988839531812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31685.784176921792</v>
      </c>
      <c r="N48" s="272">
        <f>K48*M48</f>
        <v>39607.23022115224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39607.23022115224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0">
        <f>VLOOKUP(A60,TRANSPORTE!A1:D117,4,FALSE)</f>
        <v>741.23817975225336</v>
      </c>
      <c r="M60" s="911"/>
      <c r="N60" s="287">
        <f>K60*L60</f>
        <v>926.54772469031673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926.54772469031673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4510.916666666667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48106.093496462403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9621.2186992924817</v>
      </c>
      <c r="M84" s="859"/>
      <c r="N84" s="51"/>
    </row>
    <row r="85" spans="1:14">
      <c r="B85" s="89" t="s">
        <v>973</v>
      </c>
      <c r="C85" s="90"/>
      <c r="D85" s="90"/>
      <c r="E85" s="90"/>
      <c r="F85" s="90"/>
      <c r="G85" s="90"/>
      <c r="H85" s="90"/>
      <c r="I85" s="87"/>
      <c r="J85" s="88"/>
      <c r="K85" s="304">
        <v>0.05</v>
      </c>
      <c r="L85" s="858">
        <f>N79*K85</f>
        <v>2405.3046748231204</v>
      </c>
      <c r="M85" s="859"/>
      <c r="N85" s="51"/>
    </row>
    <row r="86" spans="1:14" ht="15.75" thickBot="1">
      <c r="B86" s="91" t="s">
        <v>974</v>
      </c>
      <c r="C86" s="92"/>
      <c r="D86" s="92"/>
      <c r="E86" s="92"/>
      <c r="F86" s="92"/>
      <c r="G86" s="92"/>
      <c r="H86" s="92"/>
      <c r="I86" s="93"/>
      <c r="J86" s="94"/>
      <c r="K86" s="305">
        <v>0.05</v>
      </c>
      <c r="L86" s="860">
        <f>N79*K86</f>
        <v>2405.3046748231204</v>
      </c>
      <c r="M86" s="861"/>
      <c r="N86" s="51"/>
    </row>
    <row r="87" spans="1:14" ht="15.75" thickBot="1">
      <c r="B87" s="823" t="s">
        <v>953</v>
      </c>
      <c r="C87" s="824"/>
      <c r="D87" s="824"/>
      <c r="E87" s="824"/>
      <c r="F87" s="824"/>
      <c r="G87" s="824"/>
      <c r="H87" s="824"/>
      <c r="I87" s="824"/>
      <c r="J87" s="824"/>
      <c r="K87" s="824"/>
      <c r="L87" s="824"/>
      <c r="M87" s="825"/>
      <c r="N87" s="52">
        <f>L84+L85+L86</f>
        <v>14431.828048938723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62537.921545401128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197</v>
      </c>
      <c r="B36" s="872" t="str">
        <f>VLOOKUP(A36,EQUIPOS!A6:D154,3,FALSE)</f>
        <v>Equipo de perforación (TRACKDRILL), potencia 40 HP, 2100 golpes / minuto</v>
      </c>
      <c r="C36" s="873"/>
      <c r="D36" s="873"/>
      <c r="E36" s="873"/>
      <c r="F36" s="873"/>
      <c r="G36" s="873"/>
      <c r="H36" s="874"/>
      <c r="I36" s="267"/>
      <c r="J36" s="268"/>
      <c r="K36" s="269">
        <f>VLOOKUP(A36,EQUIPOS!A6:D163,4,FALSE)</f>
        <v>159501.01685296069</v>
      </c>
      <c r="L36" s="270"/>
      <c r="M36" s="336">
        <v>2.5</v>
      </c>
      <c r="N36" s="272">
        <f>K36/M36</f>
        <v>63800.406741184277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402.04310903601998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64202.449850220299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20909.567894582407</v>
      </c>
      <c r="N48" s="272">
        <f>K48*M48</f>
        <v>21118.663573528233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21118.663573528233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8040.862180720399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93361.975604468927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18672.395120893787</v>
      </c>
      <c r="M84" s="859"/>
      <c r="N84" s="51"/>
    </row>
    <row r="85" spans="1:14">
      <c r="B85" s="89" t="s">
        <v>973</v>
      </c>
      <c r="C85" s="90"/>
      <c r="D85" s="90"/>
      <c r="E85" s="90"/>
      <c r="F85" s="90"/>
      <c r="G85" s="90"/>
      <c r="H85" s="90"/>
      <c r="I85" s="87"/>
      <c r="J85" s="88"/>
      <c r="K85" s="304">
        <v>0.05</v>
      </c>
      <c r="L85" s="858">
        <f>N79*K85</f>
        <v>4668.0987802234467</v>
      </c>
      <c r="M85" s="859"/>
      <c r="N85" s="51"/>
    </row>
    <row r="86" spans="1:14" ht="15.75" thickBot="1">
      <c r="B86" s="91" t="s">
        <v>974</v>
      </c>
      <c r="C86" s="92"/>
      <c r="D86" s="92"/>
      <c r="E86" s="92"/>
      <c r="F86" s="92"/>
      <c r="G86" s="92"/>
      <c r="H86" s="92"/>
      <c r="I86" s="93"/>
      <c r="J86" s="94"/>
      <c r="K86" s="305">
        <v>0.05</v>
      </c>
      <c r="L86" s="860">
        <f>N79*K86</f>
        <v>4668.0987802234467</v>
      </c>
      <c r="M86" s="861"/>
      <c r="N86" s="51"/>
    </row>
    <row r="87" spans="1:14" ht="15.75" thickBot="1">
      <c r="B87" s="823" t="s">
        <v>953</v>
      </c>
      <c r="C87" s="824"/>
      <c r="D87" s="824"/>
      <c r="E87" s="824"/>
      <c r="F87" s="824"/>
      <c r="G87" s="824"/>
      <c r="H87" s="824"/>
      <c r="I87" s="824"/>
      <c r="J87" s="824"/>
      <c r="K87" s="824"/>
      <c r="L87" s="824"/>
      <c r="M87" s="825"/>
      <c r="N87" s="52">
        <f>L84+L85+L86</f>
        <v>28008.592681340677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121370.5682858096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197</v>
      </c>
      <c r="B36" s="872" t="str">
        <f>VLOOKUP(A36,EQUIPOS!A6:D154,3,FALSE)</f>
        <v>Equipo de perforación (TRACKDRILL), potencia 40 HP, 2100 golpes / minuto</v>
      </c>
      <c r="C36" s="873"/>
      <c r="D36" s="873"/>
      <c r="E36" s="873"/>
      <c r="F36" s="873"/>
      <c r="G36" s="873"/>
      <c r="H36" s="874"/>
      <c r="I36" s="267"/>
      <c r="J36" s="268"/>
      <c r="K36" s="269">
        <f>VLOOKUP(A36,EQUIPOS!A6:D163,4,FALSE)</f>
        <v>159501.01685296069</v>
      </c>
      <c r="L36" s="270"/>
      <c r="M36" s="336">
        <v>1.25</v>
      </c>
      <c r="N36" s="272">
        <f>K36/M36</f>
        <v>127600.81348236855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1074.7412180720401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128675.5547004406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20909.567894582407</v>
      </c>
      <c r="N48" s="272">
        <f>K48*M48</f>
        <v>21118.663573528233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21118.663573528233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21494.824361440798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171289.04263540963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34257.808527081928</v>
      </c>
      <c r="M84" s="859"/>
      <c r="N84" s="51"/>
    </row>
    <row r="85" spans="1:14">
      <c r="B85" s="89" t="s">
        <v>973</v>
      </c>
      <c r="C85" s="90"/>
      <c r="D85" s="90"/>
      <c r="E85" s="90"/>
      <c r="F85" s="90"/>
      <c r="G85" s="90"/>
      <c r="H85" s="90"/>
      <c r="I85" s="87"/>
      <c r="J85" s="88"/>
      <c r="K85" s="304">
        <v>0.05</v>
      </c>
      <c r="L85" s="858">
        <f>N79*K85</f>
        <v>8564.4521317704821</v>
      </c>
      <c r="M85" s="859"/>
      <c r="N85" s="51"/>
    </row>
    <row r="86" spans="1:14" ht="15.75" thickBot="1">
      <c r="B86" s="91" t="s">
        <v>974</v>
      </c>
      <c r="C86" s="92"/>
      <c r="D86" s="92"/>
      <c r="E86" s="92"/>
      <c r="F86" s="92"/>
      <c r="G86" s="92"/>
      <c r="H86" s="92"/>
      <c r="I86" s="93"/>
      <c r="J86" s="94"/>
      <c r="K86" s="305">
        <v>0.05</v>
      </c>
      <c r="L86" s="860">
        <f>N79*K86</f>
        <v>8564.4521317704821</v>
      </c>
      <c r="M86" s="861"/>
      <c r="N86" s="51"/>
    </row>
    <row r="87" spans="1:14" ht="15.75" thickBot="1">
      <c r="B87" s="823" t="s">
        <v>953</v>
      </c>
      <c r="C87" s="824"/>
      <c r="D87" s="824"/>
      <c r="E87" s="824"/>
      <c r="F87" s="824"/>
      <c r="G87" s="824"/>
      <c r="H87" s="824"/>
      <c r="I87" s="824"/>
      <c r="J87" s="824"/>
      <c r="K87" s="824"/>
      <c r="L87" s="824"/>
      <c r="M87" s="825"/>
      <c r="N87" s="52">
        <f>L84+L85+L86</f>
        <v>51386.712790622885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222675.75542603253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314</v>
      </c>
      <c r="B36" s="872" t="str">
        <f>VLOOKUP(A36,EQUIPOS!A6:D154,3,FALSE)</f>
        <v xml:space="preserve">Retroexcavadora E-200 sobre orugas
</v>
      </c>
      <c r="C36" s="873"/>
      <c r="D36" s="873"/>
      <c r="E36" s="873"/>
      <c r="F36" s="873"/>
      <c r="G36" s="873"/>
      <c r="H36" s="874"/>
      <c r="I36" s="267"/>
      <c r="J36" s="268"/>
      <c r="K36" s="269">
        <f>VLOOKUP(A36,EQUIPOS!A6:D163,4,FALSE)</f>
        <v>206760.57740198608</v>
      </c>
      <c r="L36" s="270"/>
      <c r="M36" s="336">
        <v>23</v>
      </c>
      <c r="N36" s="272">
        <f>K36/M36</f>
        <v>8989.5903218254825</v>
      </c>
    </row>
    <row r="37" spans="1:14">
      <c r="A37" s="113" t="s">
        <v>328</v>
      </c>
      <c r="B37" s="872" t="str">
        <f>VLOOKUP(A37,EQUIPOS!A7:D154,3,FALSE)</f>
        <v xml:space="preserve">Taco metálico o puntal (escamas en concreto)
</v>
      </c>
      <c r="C37" s="873"/>
      <c r="D37" s="873"/>
      <c r="E37" s="873"/>
      <c r="F37" s="873"/>
      <c r="G37" s="873"/>
      <c r="H37" s="874"/>
      <c r="I37" s="421"/>
      <c r="J37" s="422"/>
      <c r="K37" s="269">
        <f>VLOOKUP(A37,EQUIPOS!A7:D164,4,FALSE)</f>
        <v>48.456815067779011</v>
      </c>
      <c r="L37" s="335"/>
      <c r="M37" s="336">
        <v>1</v>
      </c>
      <c r="N37" s="272">
        <f>K37/M37</f>
        <v>48.456815067779011</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1074.7412180720401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10112.788354965302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3718.8651176957542</v>
      </c>
      <c r="N48" s="272">
        <f>K48*M48</f>
        <v>1301.6027911935139</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9505.5837186673525</v>
      </c>
      <c r="N49" s="272">
        <f>K49*M49</f>
        <v>9505.5837186673525</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4171.4930036570058</v>
      </c>
      <c r="N50" s="272">
        <f>K50*M50</f>
        <v>15851.673413896622</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450755.5386433237</v>
      </c>
      <c r="N51" s="272">
        <f>K51*M51</f>
        <v>81135.996955798269</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107794.85687955577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0">
        <f>VLOOKUP(A58,TRANSPORTE!A1:D117,4,FALSE)</f>
        <v>741.23817975225336</v>
      </c>
      <c r="M58" s="911"/>
      <c r="N58" s="287">
        <f>K58*L58</f>
        <v>133.42287235540559</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133.42287235540559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21494.824361440798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139535.8924683173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27907.178493663461</v>
      </c>
      <c r="M82" s="859"/>
      <c r="N82" s="51"/>
    </row>
    <row r="83" spans="1:14">
      <c r="B83" s="89" t="s">
        <v>973</v>
      </c>
      <c r="C83" s="90"/>
      <c r="D83" s="90"/>
      <c r="E83" s="90"/>
      <c r="F83" s="90"/>
      <c r="G83" s="90"/>
      <c r="H83" s="90"/>
      <c r="I83" s="87"/>
      <c r="J83" s="88"/>
      <c r="K83" s="304">
        <v>0.05</v>
      </c>
      <c r="L83" s="858">
        <f>N77*K83</f>
        <v>6976.7946234158653</v>
      </c>
      <c r="M83" s="859"/>
      <c r="N83" s="51"/>
    </row>
    <row r="84" spans="1:14" ht="15.75" thickBot="1">
      <c r="B84" s="91" t="s">
        <v>974</v>
      </c>
      <c r="C84" s="92"/>
      <c r="D84" s="92"/>
      <c r="E84" s="92"/>
      <c r="F84" s="92"/>
      <c r="G84" s="92"/>
      <c r="H84" s="92"/>
      <c r="I84" s="93"/>
      <c r="J84" s="94"/>
      <c r="K84" s="305">
        <v>0.05</v>
      </c>
      <c r="L84" s="860">
        <f>N77*K84</f>
        <v>6976.7946234158653</v>
      </c>
      <c r="M84" s="861"/>
      <c r="N84" s="51"/>
    </row>
    <row r="85" spans="1:14" ht="15.75" thickBot="1">
      <c r="B85" s="823" t="s">
        <v>953</v>
      </c>
      <c r="C85" s="824"/>
      <c r="D85" s="824"/>
      <c r="E85" s="824"/>
      <c r="F85" s="824"/>
      <c r="G85" s="824"/>
      <c r="H85" s="824"/>
      <c r="I85" s="824"/>
      <c r="J85" s="824"/>
      <c r="K85" s="824"/>
      <c r="L85" s="824"/>
      <c r="M85" s="825"/>
      <c r="N85" s="52">
        <f>L82+L83+L84</f>
        <v>41860.76774049519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181396.66020881248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53.737060903601993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3262.0668505917888</v>
      </c>
      <c r="N48" s="272">
        <f>K48*M48</f>
        <v>3262.0668505917888</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627.13933880565583</v>
      </c>
      <c r="N49" s="272">
        <f>K49*M49</f>
        <v>2508.5573552226233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5770.6242058144126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537.37060903601991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6361.7318757540343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1272.346375150807</v>
      </c>
      <c r="M82" s="859"/>
      <c r="N82" s="51"/>
    </row>
    <row r="83" spans="1:14">
      <c r="B83" s="89" t="s">
        <v>973</v>
      </c>
      <c r="C83" s="90"/>
      <c r="D83" s="90"/>
      <c r="E83" s="90"/>
      <c r="F83" s="90"/>
      <c r="G83" s="90"/>
      <c r="H83" s="90"/>
      <c r="I83" s="87"/>
      <c r="J83" s="88"/>
      <c r="K83" s="304">
        <v>0.05</v>
      </c>
      <c r="L83" s="858">
        <f>N77*K83</f>
        <v>318.08659378770176</v>
      </c>
      <c r="M83" s="859"/>
      <c r="N83" s="51"/>
    </row>
    <row r="84" spans="1:14" ht="15.75" thickBot="1">
      <c r="B84" s="91" t="s">
        <v>974</v>
      </c>
      <c r="C84" s="92"/>
      <c r="D84" s="92"/>
      <c r="E84" s="92"/>
      <c r="F84" s="92"/>
      <c r="G84" s="92"/>
      <c r="H84" s="92"/>
      <c r="I84" s="93"/>
      <c r="J84" s="94"/>
      <c r="K84" s="305">
        <v>0.05</v>
      </c>
      <c r="L84" s="860">
        <f>N77*K84</f>
        <v>318.08659378770176</v>
      </c>
      <c r="M84" s="861"/>
      <c r="N84" s="51"/>
    </row>
    <row r="85" spans="1:14" ht="15.75" thickBot="1">
      <c r="B85" s="823" t="s">
        <v>953</v>
      </c>
      <c r="C85" s="824"/>
      <c r="D85" s="824"/>
      <c r="E85" s="824"/>
      <c r="F85" s="824"/>
      <c r="G85" s="824"/>
      <c r="H85" s="824"/>
      <c r="I85" s="824"/>
      <c r="J85" s="824"/>
      <c r="K85" s="824"/>
      <c r="L85" s="824"/>
      <c r="M85" s="825"/>
      <c r="N85" s="52">
        <f>L82+L83+L84</f>
        <v>1908.5195627262106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8270.2514384802453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269</v>
      </c>
      <c r="B36" s="872" t="str">
        <f>VLOOKUP(A36,EQUIPOS!A6:D154,3,FALSE)</f>
        <v>Motoniveladora  potencia 215 HP, ancho de cuchilla 4,27 m, peso 18 ton.</v>
      </c>
      <c r="C36" s="873"/>
      <c r="D36" s="873"/>
      <c r="E36" s="873"/>
      <c r="F36" s="873"/>
      <c r="G36" s="873"/>
      <c r="H36" s="874"/>
      <c r="I36" s="267"/>
      <c r="J36" s="268"/>
      <c r="K36" s="269">
        <f>VLOOKUP(A36,EQUIPOS!A6:D163,4,FALSE)</f>
        <v>218575.46753924238</v>
      </c>
      <c r="L36" s="270"/>
      <c r="M36" s="336">
        <v>15</v>
      </c>
      <c r="N36" s="272">
        <f>K36/M36</f>
        <v>14571.697835949491</v>
      </c>
    </row>
    <row r="37" spans="1:14">
      <c r="A37" s="113" t="s">
        <v>365</v>
      </c>
      <c r="B37" s="872" t="str">
        <f>VLOOKUP(A37,EQUIPOS!A7:D154,3,FALSE)</f>
        <v xml:space="preserve">Vibrocompatador, potencia 153 HP, peso 10 Ton. </v>
      </c>
      <c r="C37" s="873"/>
      <c r="D37" s="873"/>
      <c r="E37" s="873"/>
      <c r="F37" s="873"/>
      <c r="G37" s="873"/>
      <c r="H37" s="874"/>
      <c r="I37" s="421"/>
      <c r="J37" s="422"/>
      <c r="K37" s="269">
        <f>VLOOKUP(A37,EQUIPOS!A7:D164,4,FALSE)</f>
        <v>125021.23206227313</v>
      </c>
      <c r="L37" s="335"/>
      <c r="M37" s="336">
        <v>15</v>
      </c>
      <c r="N37" s="272">
        <f>K37/M37</f>
        <v>8334.7488041515426</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112.11635150600333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23018.562991607039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24116.443927392069</v>
      </c>
      <c r="N48" s="272">
        <f>K48*M48</f>
        <v>25322.266123761674</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41.372051403663789</v>
      </c>
      <c r="N49" s="272">
        <f>K49*M49</f>
        <v>1241.1615421099136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26563.427665871586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0">
        <f>VLOOKUP(A60,TRANSPORTE!A1:D117,4,FALSE)</f>
        <v>741.23817975225336</v>
      </c>
      <c r="M60" s="911"/>
      <c r="N60" s="287">
        <f>K60*L60</f>
        <v>778.30008873986606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778.30008873986606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2242.3270301200664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52602.617776338564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10520.523555267713</v>
      </c>
      <c r="M84" s="859"/>
      <c r="N84" s="51"/>
    </row>
    <row r="85" spans="1:14">
      <c r="B85" s="89" t="s">
        <v>973</v>
      </c>
      <c r="C85" s="90"/>
      <c r="D85" s="90"/>
      <c r="E85" s="90"/>
      <c r="F85" s="90"/>
      <c r="G85" s="90"/>
      <c r="H85" s="90"/>
      <c r="I85" s="87"/>
      <c r="J85" s="88"/>
      <c r="K85" s="304">
        <v>0.05</v>
      </c>
      <c r="L85" s="858">
        <f>N79*K85</f>
        <v>2630.1308888169283</v>
      </c>
      <c r="M85" s="859"/>
      <c r="N85" s="51"/>
    </row>
    <row r="86" spans="1:14" ht="15.75" thickBot="1">
      <c r="B86" s="91" t="s">
        <v>974</v>
      </c>
      <c r="C86" s="92"/>
      <c r="D86" s="92"/>
      <c r="E86" s="92"/>
      <c r="F86" s="92"/>
      <c r="G86" s="92"/>
      <c r="H86" s="92"/>
      <c r="I86" s="93"/>
      <c r="J86" s="94"/>
      <c r="K86" s="305">
        <v>0.05</v>
      </c>
      <c r="L86" s="860">
        <f>N79*K86</f>
        <v>2630.1308888169283</v>
      </c>
      <c r="M86" s="861"/>
      <c r="N86" s="51"/>
    </row>
    <row r="87" spans="1:14" ht="15.75" thickBot="1">
      <c r="B87" s="823" t="s">
        <v>953</v>
      </c>
      <c r="C87" s="824"/>
      <c r="D87" s="824"/>
      <c r="E87" s="824"/>
      <c r="F87" s="824"/>
      <c r="G87" s="824"/>
      <c r="H87" s="824"/>
      <c r="I87" s="824"/>
      <c r="J87" s="824"/>
      <c r="K87" s="824"/>
      <c r="L87" s="824"/>
      <c r="M87" s="825"/>
      <c r="N87" s="52">
        <f>L84+L85+L86</f>
        <v>15780.785332901569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68383.403109240127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2.25" customHeight="1" thickBot="1">
      <c r="A31" t="s">
        <v>1845</v>
      </c>
      <c r="B31" s="80" t="s">
        <v>1144</v>
      </c>
      <c r="C31" s="965" t="s">
        <v>2155</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32980.167258176974</v>
      </c>
      <c r="N48" s="272">
        <f>K48*M48</f>
        <v>36278.183983994677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4021.3771402942898</v>
      </c>
      <c r="N49" s="272">
        <f>K49*M49</f>
        <v>4624.5837113384332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4950.9975658707963</v>
      </c>
      <c r="N50" s="272">
        <f>K50*M50</f>
        <v>9901.9951317415926</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70190.118522046789</v>
      </c>
      <c r="N51" s="272">
        <f>K51*M51</f>
        <v>35095.059261023394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85899.822088098095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741.23817975225336</v>
      </c>
      <c r="M60" s="911"/>
      <c r="N60" s="287">
        <f>K60*L60</f>
        <v>815.36199772747875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815.36199772747875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103683.72187558199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20736.744375116399</v>
      </c>
      <c r="M84" s="859"/>
      <c r="N84" s="51"/>
    </row>
    <row r="85" spans="1:14">
      <c r="B85" s="89" t="s">
        <v>973</v>
      </c>
      <c r="C85" s="90"/>
      <c r="D85" s="90"/>
      <c r="E85" s="90"/>
      <c r="F85" s="90"/>
      <c r="G85" s="90"/>
      <c r="H85" s="90"/>
      <c r="I85" s="87"/>
      <c r="J85" s="88"/>
      <c r="K85" s="304">
        <v>0.05</v>
      </c>
      <c r="L85" s="858">
        <f>N79*K85</f>
        <v>5184.1860937790998</v>
      </c>
      <c r="M85" s="859"/>
      <c r="N85" s="51"/>
    </row>
    <row r="86" spans="1:14" ht="15.75" thickBot="1">
      <c r="B86" s="91" t="s">
        <v>974</v>
      </c>
      <c r="C86" s="92"/>
      <c r="D86" s="92"/>
      <c r="E86" s="92"/>
      <c r="F86" s="92"/>
      <c r="G86" s="92"/>
      <c r="H86" s="92"/>
      <c r="I86" s="93"/>
      <c r="J86" s="94"/>
      <c r="K86" s="305">
        <v>0.05</v>
      </c>
      <c r="L86" s="860">
        <f>N79*K86</f>
        <v>5184.1860937790998</v>
      </c>
      <c r="M86" s="861"/>
      <c r="N86" s="51"/>
    </row>
    <row r="87" spans="1:14" ht="15.75" thickBot="1">
      <c r="B87" s="823" t="s">
        <v>953</v>
      </c>
      <c r="C87" s="824"/>
      <c r="D87" s="824"/>
      <c r="E87" s="824"/>
      <c r="F87" s="824"/>
      <c r="G87" s="824"/>
      <c r="H87" s="824"/>
      <c r="I87" s="824"/>
      <c r="J87" s="824"/>
      <c r="K87" s="824"/>
      <c r="L87" s="824"/>
      <c r="M87" s="825"/>
      <c r="N87" s="52">
        <f>L84+L85+L86</f>
        <v>31105.116562674597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134788.83843825659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1.5" customHeight="1" thickBot="1">
      <c r="A31" t="s">
        <v>1845</v>
      </c>
      <c r="B31" s="80" t="s">
        <v>1692</v>
      </c>
      <c r="C31" s="965" t="s">
        <v>2156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32980.167258176974</v>
      </c>
      <c r="N48" s="272">
        <f>K48*M48</f>
        <v>36278.183983994677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4021.3771402942898</v>
      </c>
      <c r="N49" s="272">
        <f>K49*M49</f>
        <v>4624.5837113384332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4950.9975658707963</v>
      </c>
      <c r="N50" s="272">
        <f>K50*M50</f>
        <v>9901.9951317415926</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97587.576951238007</v>
      </c>
      <c r="N51" s="272">
        <f>K51*M51</f>
        <v>48793.788475619003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99598.551302693697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741.23817975225336</v>
      </c>
      <c r="M60" s="911"/>
      <c r="N60" s="287">
        <f>K60*L60</f>
        <v>815.36199772747875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815.36199772747875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117382.45109017759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23476.49021803552</v>
      </c>
      <c r="M84" s="859"/>
      <c r="N84" s="51"/>
    </row>
    <row r="85" spans="1:14">
      <c r="B85" s="89" t="s">
        <v>973</v>
      </c>
      <c r="C85" s="90"/>
      <c r="D85" s="90"/>
      <c r="E85" s="90"/>
      <c r="F85" s="90"/>
      <c r="G85" s="90"/>
      <c r="H85" s="90"/>
      <c r="I85" s="87"/>
      <c r="J85" s="88"/>
      <c r="K85" s="304">
        <v>0.05</v>
      </c>
      <c r="L85" s="858">
        <f>N79*K85</f>
        <v>5869.1225545088801</v>
      </c>
      <c r="M85" s="859"/>
      <c r="N85" s="51"/>
    </row>
    <row r="86" spans="1:14" ht="15.75" thickBot="1">
      <c r="B86" s="91" t="s">
        <v>974</v>
      </c>
      <c r="C86" s="92"/>
      <c r="D86" s="92"/>
      <c r="E86" s="92"/>
      <c r="F86" s="92"/>
      <c r="G86" s="92"/>
      <c r="H86" s="92"/>
      <c r="I86" s="93"/>
      <c r="J86" s="94"/>
      <c r="K86" s="305">
        <v>0.05</v>
      </c>
      <c r="L86" s="860">
        <f>N79*K86</f>
        <v>5869.1225545088801</v>
      </c>
      <c r="M86" s="861"/>
      <c r="N86" s="51"/>
    </row>
    <row r="87" spans="1:14" ht="15.75" thickBot="1">
      <c r="B87" s="823" t="s">
        <v>953</v>
      </c>
      <c r="C87" s="824"/>
      <c r="D87" s="824"/>
      <c r="E87" s="824"/>
      <c r="F87" s="824"/>
      <c r="G87" s="824"/>
      <c r="H87" s="824"/>
      <c r="I87" s="824"/>
      <c r="J87" s="824"/>
      <c r="K87" s="824"/>
      <c r="L87" s="824"/>
      <c r="M87" s="825"/>
      <c r="N87" s="52">
        <f>L84+L85+L86</f>
        <v>35214.735327053284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152597.18641723087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1693</v>
      </c>
      <c r="C31" s="965" t="s">
        <v>2157</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32980.167258176974</v>
      </c>
      <c r="N48" s="272">
        <f>K48*M48</f>
        <v>36278.183983994677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4021.3771402942898</v>
      </c>
      <c r="N49" s="272">
        <f>K49*M49</f>
        <v>4624.5837113384332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4950.9975658707963</v>
      </c>
      <c r="N50" s="272">
        <f>K50*M50</f>
        <v>9901.9951317415926</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109391.70402549939</v>
      </c>
      <c r="N51" s="272">
        <f>K51*M51</f>
        <v>54695.852012749696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105500.6148398244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741.23817975225336</v>
      </c>
      <c r="M60" s="911"/>
      <c r="N60" s="287">
        <f>K60*L60</f>
        <v>815.36199772747875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815.36199772747875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123284.51462730829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24656.902925461662</v>
      </c>
      <c r="M84" s="859"/>
      <c r="N84" s="51"/>
    </row>
    <row r="85" spans="1:14">
      <c r="B85" s="89" t="s">
        <v>973</v>
      </c>
      <c r="C85" s="90"/>
      <c r="D85" s="90"/>
      <c r="E85" s="90"/>
      <c r="F85" s="90"/>
      <c r="G85" s="90"/>
      <c r="H85" s="90"/>
      <c r="I85" s="87"/>
      <c r="J85" s="88"/>
      <c r="K85" s="304">
        <v>0.05</v>
      </c>
      <c r="L85" s="858">
        <f>N79*K85</f>
        <v>6164.2257313654154</v>
      </c>
      <c r="M85" s="859"/>
      <c r="N85" s="51"/>
    </row>
    <row r="86" spans="1:14" ht="15.75" thickBot="1">
      <c r="B86" s="91" t="s">
        <v>974</v>
      </c>
      <c r="C86" s="92"/>
      <c r="D86" s="92"/>
      <c r="E86" s="92"/>
      <c r="F86" s="92"/>
      <c r="G86" s="92"/>
      <c r="H86" s="92"/>
      <c r="I86" s="93"/>
      <c r="J86" s="94"/>
      <c r="K86" s="305">
        <v>0.05</v>
      </c>
      <c r="L86" s="860">
        <f>N79*K86</f>
        <v>6164.2257313654154</v>
      </c>
      <c r="M86" s="861"/>
      <c r="N86" s="51"/>
    </row>
    <row r="87" spans="1:14" ht="15.75" thickBot="1">
      <c r="B87" s="823" t="s">
        <v>953</v>
      </c>
      <c r="C87" s="824"/>
      <c r="D87" s="824"/>
      <c r="E87" s="824"/>
      <c r="F87" s="824"/>
      <c r="G87" s="824"/>
      <c r="H87" s="824"/>
      <c r="I87" s="824"/>
      <c r="J87" s="824"/>
      <c r="K87" s="824"/>
      <c r="L87" s="824"/>
      <c r="M87" s="825"/>
      <c r="N87" s="52">
        <f>L84+L85+L86</f>
        <v>36985.354388192492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160269.86901550079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1694</v>
      </c>
      <c r="C31" s="965" t="s">
        <v>2158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32980.167258176974</v>
      </c>
      <c r="N48" s="272">
        <f>K48*M48</f>
        <v>36278.183983994677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4021.3771402942898</v>
      </c>
      <c r="N49" s="272">
        <f>K49*M49</f>
        <v>4624.5837113384332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4950.9975658707963</v>
      </c>
      <c r="N50" s="272">
        <f>K50*M50</f>
        <v>9901.9951317415926</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111039.96822803582</v>
      </c>
      <c r="N51" s="272">
        <f>K51*M51</f>
        <v>55519.984114017912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106324.74694109261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741.23817975225336</v>
      </c>
      <c r="M60" s="911"/>
      <c r="N60" s="287">
        <f>K60*L60</f>
        <v>815.36199772747875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815.36199772747875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124108.64672857651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24821.729345715303</v>
      </c>
      <c r="M84" s="859"/>
      <c r="N84" s="51"/>
    </row>
    <row r="85" spans="1:14">
      <c r="B85" s="89" t="s">
        <v>973</v>
      </c>
      <c r="C85" s="90"/>
      <c r="D85" s="90"/>
      <c r="E85" s="90"/>
      <c r="F85" s="90"/>
      <c r="G85" s="90"/>
      <c r="H85" s="90"/>
      <c r="I85" s="87"/>
      <c r="J85" s="88"/>
      <c r="K85" s="304">
        <v>0.05</v>
      </c>
      <c r="L85" s="858">
        <f>N79*K85</f>
        <v>6205.4323364288257</v>
      </c>
      <c r="M85" s="859"/>
      <c r="N85" s="51"/>
    </row>
    <row r="86" spans="1:14" ht="15.75" thickBot="1">
      <c r="B86" s="91" t="s">
        <v>974</v>
      </c>
      <c r="C86" s="92"/>
      <c r="D86" s="92"/>
      <c r="E86" s="92"/>
      <c r="F86" s="92"/>
      <c r="G86" s="92"/>
      <c r="H86" s="92"/>
      <c r="I86" s="93"/>
      <c r="J86" s="94"/>
      <c r="K86" s="305">
        <v>0.05</v>
      </c>
      <c r="L86" s="860">
        <f>N79*K86</f>
        <v>6205.4323364288257</v>
      </c>
      <c r="M86" s="861"/>
      <c r="N86" s="51"/>
    </row>
    <row r="87" spans="1:14" ht="15.75" thickBot="1">
      <c r="B87" s="823" t="s">
        <v>953</v>
      </c>
      <c r="C87" s="824"/>
      <c r="D87" s="824"/>
      <c r="E87" s="824"/>
      <c r="F87" s="824"/>
      <c r="G87" s="824"/>
      <c r="H87" s="824"/>
      <c r="I87" s="824"/>
      <c r="J87" s="824"/>
      <c r="K87" s="824"/>
      <c r="L87" s="824"/>
      <c r="M87" s="825"/>
      <c r="N87" s="52">
        <f>L84+L85+L86</f>
        <v>37232.594018572956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161341.24074714945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1145</v>
      </c>
      <c r="C31" s="965" t="s">
        <v>1734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32980.167258176974</v>
      </c>
      <c r="N48" s="272">
        <f>K48*M48</f>
        <v>36278.183983994677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4021.3771402942898</v>
      </c>
      <c r="N49" s="272">
        <f>K49*M49</f>
        <v>2010.6885701471449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4950.9975658707963</v>
      </c>
      <c r="N50" s="272">
        <f>K50*M50</f>
        <v>4950.9975658707963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77578.836227413063</v>
      </c>
      <c r="N51" s="272">
        <f>K51*M51</f>
        <v>77578.836227413063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120818.70634742569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741.23817975225336</v>
      </c>
      <c r="M60" s="911"/>
      <c r="N60" s="287">
        <f>K60*L60</f>
        <v>815.36199772747875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815.36199772747875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138602.60613490958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27720.521226981917</v>
      </c>
      <c r="M84" s="859"/>
      <c r="N84" s="51"/>
    </row>
    <row r="85" spans="1:14">
      <c r="B85" s="89" t="s">
        <v>973</v>
      </c>
      <c r="C85" s="90"/>
      <c r="D85" s="90"/>
      <c r="E85" s="90"/>
      <c r="F85" s="90"/>
      <c r="G85" s="90"/>
      <c r="H85" s="90"/>
      <c r="I85" s="87"/>
      <c r="J85" s="88"/>
      <c r="K85" s="304">
        <v>0.05</v>
      </c>
      <c r="L85" s="858">
        <f>N79*K85</f>
        <v>6930.1303067454792</v>
      </c>
      <c r="M85" s="859"/>
      <c r="N85" s="51"/>
    </row>
    <row r="86" spans="1:14" ht="15.75" thickBot="1">
      <c r="B86" s="91" t="s">
        <v>974</v>
      </c>
      <c r="C86" s="92"/>
      <c r="D86" s="92"/>
      <c r="E86" s="92"/>
      <c r="F86" s="92"/>
      <c r="G86" s="92"/>
      <c r="H86" s="92"/>
      <c r="I86" s="93"/>
      <c r="J86" s="94"/>
      <c r="K86" s="305">
        <v>0.05</v>
      </c>
      <c r="L86" s="860">
        <f>N79*K86</f>
        <v>6930.1303067454792</v>
      </c>
      <c r="M86" s="861"/>
      <c r="N86" s="51"/>
    </row>
    <row r="87" spans="1:14" ht="15.75" thickBot="1">
      <c r="B87" s="823" t="s">
        <v>953</v>
      </c>
      <c r="C87" s="824"/>
      <c r="D87" s="824"/>
      <c r="E87" s="824"/>
      <c r="F87" s="824"/>
      <c r="G87" s="824"/>
      <c r="H87" s="824"/>
      <c r="I87" s="824"/>
      <c r="J87" s="824"/>
      <c r="K87" s="824"/>
      <c r="L87" s="824"/>
      <c r="M87" s="825"/>
      <c r="N87" s="52">
        <f>L84+L85+L86</f>
        <v>41580.781840472875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180183.38797538244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1695</v>
      </c>
      <c r="C31" s="965" t="s">
        <v>1696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32980.167258176974</v>
      </c>
      <c r="N48" s="272">
        <f>K48*M48</f>
        <v>36278.183983994677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4021.3771402942898</v>
      </c>
      <c r="N49" s="272">
        <f>K49*M49</f>
        <v>2010.6885701471449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4950.9975658707963</v>
      </c>
      <c r="N50" s="272">
        <f>K50*M50</f>
        <v>4950.9975658707963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77578.836227413063</v>
      </c>
      <c r="N51" s="272">
        <f>K51*M51</f>
        <v>77578.836227413063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120818.70634742569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741.23817975225336</v>
      </c>
      <c r="M60" s="911"/>
      <c r="N60" s="287">
        <f>K60*L60</f>
        <v>815.36199772747875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815.36199772747875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138602.60613490958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27720.521226981917</v>
      </c>
      <c r="M84" s="859"/>
      <c r="N84" s="51"/>
    </row>
    <row r="85" spans="1:14">
      <c r="B85" s="89" t="s">
        <v>973</v>
      </c>
      <c r="C85" s="90"/>
      <c r="D85" s="90"/>
      <c r="E85" s="90"/>
      <c r="F85" s="90"/>
      <c r="G85" s="90"/>
      <c r="H85" s="90"/>
      <c r="I85" s="87"/>
      <c r="J85" s="88"/>
      <c r="K85" s="304">
        <v>0.05</v>
      </c>
      <c r="L85" s="858">
        <f>N79*K85</f>
        <v>6930.1303067454792</v>
      </c>
      <c r="M85" s="859"/>
      <c r="N85" s="51"/>
    </row>
    <row r="86" spans="1:14" ht="15.75" thickBot="1">
      <c r="B86" s="91" t="s">
        <v>974</v>
      </c>
      <c r="C86" s="92"/>
      <c r="D86" s="92"/>
      <c r="E86" s="92"/>
      <c r="F86" s="92"/>
      <c r="G86" s="92"/>
      <c r="H86" s="92"/>
      <c r="I86" s="93"/>
      <c r="J86" s="94"/>
      <c r="K86" s="305">
        <v>0.05</v>
      </c>
      <c r="L86" s="860">
        <f>N79*K86</f>
        <v>6930.1303067454792</v>
      </c>
      <c r="M86" s="861"/>
      <c r="N86" s="51"/>
    </row>
    <row r="87" spans="1:14" ht="15.75" thickBot="1">
      <c r="B87" s="823" t="s">
        <v>953</v>
      </c>
      <c r="C87" s="824"/>
      <c r="D87" s="824"/>
      <c r="E87" s="824"/>
      <c r="F87" s="824"/>
      <c r="G87" s="824"/>
      <c r="H87" s="824"/>
      <c r="I87" s="824"/>
      <c r="J87" s="824"/>
      <c r="K87" s="824"/>
      <c r="L87" s="824"/>
      <c r="M87" s="825"/>
      <c r="N87" s="52">
        <f>L84+L85+L86</f>
        <v>41580.781840472875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180183.38797538244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1697</v>
      </c>
      <c r="C31" s="965" t="s">
        <v>1698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32980.167258176974</v>
      </c>
      <c r="N48" s="272">
        <f>K48*M48</f>
        <v>36278.183983994677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4021.3771402942898</v>
      </c>
      <c r="N49" s="272">
        <f>K49*M49</f>
        <v>2010.6885701471449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4950.9975658707963</v>
      </c>
      <c r="N50" s="272">
        <f>K50*M50</f>
        <v>4950.9975658707963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77578.836227413063</v>
      </c>
      <c r="N51" s="272">
        <f>K51*M51</f>
        <v>77578.836227413063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120818.70634742569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741.23817975225336</v>
      </c>
      <c r="M60" s="911"/>
      <c r="N60" s="287">
        <f>K60*L60</f>
        <v>815.36199772747875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815.36199772747875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138602.60613490958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27720.521226981917</v>
      </c>
      <c r="M84" s="859"/>
      <c r="N84" s="51"/>
    </row>
    <row r="85" spans="1:14">
      <c r="B85" s="89" t="s">
        <v>973</v>
      </c>
      <c r="C85" s="90"/>
      <c r="D85" s="90"/>
      <c r="E85" s="90"/>
      <c r="F85" s="90"/>
      <c r="G85" s="90"/>
      <c r="H85" s="90"/>
      <c r="I85" s="87"/>
      <c r="J85" s="88"/>
      <c r="K85" s="304">
        <v>0.05</v>
      </c>
      <c r="L85" s="858">
        <f>N79*K85</f>
        <v>6930.1303067454792</v>
      </c>
      <c r="M85" s="859"/>
      <c r="N85" s="51"/>
    </row>
    <row r="86" spans="1:14" ht="15.75" thickBot="1">
      <c r="B86" s="91" t="s">
        <v>974</v>
      </c>
      <c r="C86" s="92"/>
      <c r="D86" s="92"/>
      <c r="E86" s="92"/>
      <c r="F86" s="92"/>
      <c r="G86" s="92"/>
      <c r="H86" s="92"/>
      <c r="I86" s="93"/>
      <c r="J86" s="94"/>
      <c r="K86" s="305">
        <v>0.05</v>
      </c>
      <c r="L86" s="860">
        <f>N79*K86</f>
        <v>6930.1303067454792</v>
      </c>
      <c r="M86" s="861"/>
      <c r="N86" s="51"/>
    </row>
    <row r="87" spans="1:14" ht="15.75" thickBot="1">
      <c r="B87" s="823" t="s">
        <v>953</v>
      </c>
      <c r="C87" s="824"/>
      <c r="D87" s="824"/>
      <c r="E87" s="824"/>
      <c r="F87" s="824"/>
      <c r="G87" s="824"/>
      <c r="H87" s="824"/>
      <c r="I87" s="824"/>
      <c r="J87" s="824"/>
      <c r="K87" s="824"/>
      <c r="L87" s="824"/>
      <c r="M87" s="825"/>
      <c r="N87" s="52">
        <f>L84+L85+L86</f>
        <v>41580.781840472875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180183.38797538244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1699</v>
      </c>
      <c r="C31" s="965" t="s">
        <v>1700</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32980.167258176974</v>
      </c>
      <c r="N48" s="272">
        <f>K48*M48</f>
        <v>36278.183983994677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4021.3771402942898</v>
      </c>
      <c r="N49" s="272">
        <f>K49*M49</f>
        <v>2010.6885701471449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4950.9975658707963</v>
      </c>
      <c r="N50" s="272">
        <f>K50*M50</f>
        <v>4950.9975658707963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77578.836227413063</v>
      </c>
      <c r="N51" s="272">
        <f>K51*M51</f>
        <v>77578.836227413063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120818.70634742569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741.23817975225336</v>
      </c>
      <c r="M60" s="911"/>
      <c r="N60" s="287">
        <f>K60*L60</f>
        <v>815.36199772747875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815.36199772747875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138602.60613490958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27720.521226981917</v>
      </c>
      <c r="M84" s="859"/>
      <c r="N84" s="51"/>
    </row>
    <row r="85" spans="1:14">
      <c r="B85" s="89" t="s">
        <v>973</v>
      </c>
      <c r="C85" s="90"/>
      <c r="D85" s="90"/>
      <c r="E85" s="90"/>
      <c r="F85" s="90"/>
      <c r="G85" s="90"/>
      <c r="H85" s="90"/>
      <c r="I85" s="87"/>
      <c r="J85" s="88"/>
      <c r="K85" s="304">
        <v>0.05</v>
      </c>
      <c r="L85" s="858">
        <f>N79*K85</f>
        <v>6930.1303067454792</v>
      </c>
      <c r="M85" s="859"/>
      <c r="N85" s="51"/>
    </row>
    <row r="86" spans="1:14" ht="15.75" thickBot="1">
      <c r="B86" s="91" t="s">
        <v>974</v>
      </c>
      <c r="C86" s="92"/>
      <c r="D86" s="92"/>
      <c r="E86" s="92"/>
      <c r="F86" s="92"/>
      <c r="G86" s="92"/>
      <c r="H86" s="92"/>
      <c r="I86" s="93"/>
      <c r="J86" s="94"/>
      <c r="K86" s="305">
        <v>0.05</v>
      </c>
      <c r="L86" s="860">
        <f>N79*K86</f>
        <v>6930.1303067454792</v>
      </c>
      <c r="M86" s="861"/>
      <c r="N86" s="51"/>
    </row>
    <row r="87" spans="1:14" ht="15.75" thickBot="1">
      <c r="B87" s="823" t="s">
        <v>953</v>
      </c>
      <c r="C87" s="824"/>
      <c r="D87" s="824"/>
      <c r="E87" s="824"/>
      <c r="F87" s="824"/>
      <c r="G87" s="824"/>
      <c r="H87" s="824"/>
      <c r="I87" s="824"/>
      <c r="J87" s="824"/>
      <c r="K87" s="824"/>
      <c r="L87" s="824"/>
      <c r="M87" s="825"/>
      <c r="N87" s="52">
        <f>L84+L85+L86</f>
        <v>41580.781840472875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180183.38797538244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8.5" customHeight="1" thickBot="1">
      <c r="A31" t="s">
        <v>1845</v>
      </c>
      <c r="B31" s="80" t="s">
        <v>1701</v>
      </c>
      <c r="C31" s="965" t="s">
        <v>1702</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4119.4525220038086</v>
      </c>
      <c r="N48" s="272">
        <f>K48*M48</f>
        <v>5355.2882786049513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5355.2882786049513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6971.3394966769911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1394.2678993353984</v>
      </c>
      <c r="M84" s="859"/>
      <c r="N84" s="51"/>
    </row>
    <row r="85" spans="1:14">
      <c r="B85" s="89" t="s">
        <v>973</v>
      </c>
      <c r="C85" s="90"/>
      <c r="D85" s="90"/>
      <c r="E85" s="90"/>
      <c r="F85" s="90"/>
      <c r="G85" s="90"/>
      <c r="H85" s="90"/>
      <c r="I85" s="87"/>
      <c r="J85" s="88"/>
      <c r="K85" s="304">
        <v>0.05</v>
      </c>
      <c r="L85" s="858">
        <f>N79*K85</f>
        <v>348.5669748338496</v>
      </c>
      <c r="M85" s="859"/>
      <c r="N85" s="51"/>
    </row>
    <row r="86" spans="1:14" ht="15.75" thickBot="1">
      <c r="B86" s="91" t="s">
        <v>974</v>
      </c>
      <c r="C86" s="92"/>
      <c r="D86" s="92"/>
      <c r="E86" s="92"/>
      <c r="F86" s="92"/>
      <c r="G86" s="92"/>
      <c r="H86" s="92"/>
      <c r="I86" s="93"/>
      <c r="J86" s="94"/>
      <c r="K86" s="305">
        <v>0.05</v>
      </c>
      <c r="L86" s="860">
        <f>N79*K86</f>
        <v>348.5669748338496</v>
      </c>
      <c r="M86" s="861"/>
      <c r="N86" s="51"/>
    </row>
    <row r="87" spans="1:14" ht="15.75" thickBot="1">
      <c r="B87" s="823" t="s">
        <v>953</v>
      </c>
      <c r="C87" s="824"/>
      <c r="D87" s="824"/>
      <c r="E87" s="824"/>
      <c r="F87" s="824"/>
      <c r="G87" s="824"/>
      <c r="H87" s="824"/>
      <c r="I87" s="824"/>
      <c r="J87" s="824"/>
      <c r="K87" s="824"/>
      <c r="L87" s="824"/>
      <c r="M87" s="825"/>
      <c r="N87" s="52">
        <f>L84+L85+L86</f>
        <v>2091.4018490030976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9062.7413456800896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 customHeight="1" thickBot="1">
      <c r="A31" t="s">
        <v>1845</v>
      </c>
      <c r="B31" s="80" t="s">
        <v>1703</v>
      </c>
      <c r="C31" s="965" t="s">
        <v>1704</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9364.9616396898091</v>
      </c>
      <c r="N48" s="272">
        <f>K48*M48</f>
        <v>12174.450131596752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12174.450131596752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13790.501349668792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2758.1002699337587</v>
      </c>
      <c r="M84" s="859"/>
      <c r="N84" s="51"/>
    </row>
    <row r="85" spans="1:14">
      <c r="B85" s="89" t="s">
        <v>973</v>
      </c>
      <c r="C85" s="90"/>
      <c r="D85" s="90"/>
      <c r="E85" s="90"/>
      <c r="F85" s="90"/>
      <c r="G85" s="90"/>
      <c r="H85" s="90"/>
      <c r="I85" s="87"/>
      <c r="J85" s="88"/>
      <c r="K85" s="304">
        <v>0.05</v>
      </c>
      <c r="L85" s="858">
        <f>N79*K85</f>
        <v>689.52506748343967</v>
      </c>
      <c r="M85" s="859"/>
      <c r="N85" s="51"/>
    </row>
    <row r="86" spans="1:14" ht="15.75" thickBot="1">
      <c r="B86" s="91" t="s">
        <v>974</v>
      </c>
      <c r="C86" s="92"/>
      <c r="D86" s="92"/>
      <c r="E86" s="92"/>
      <c r="F86" s="92"/>
      <c r="G86" s="92"/>
      <c r="H86" s="92"/>
      <c r="I86" s="93"/>
      <c r="J86" s="94"/>
      <c r="K86" s="305">
        <v>0.05</v>
      </c>
      <c r="L86" s="860">
        <f>N79*K86</f>
        <v>689.52506748343967</v>
      </c>
      <c r="M86" s="861"/>
      <c r="N86" s="51"/>
    </row>
    <row r="87" spans="1:14" ht="15.75" thickBot="1">
      <c r="B87" s="823" t="s">
        <v>953</v>
      </c>
      <c r="C87" s="824"/>
      <c r="D87" s="824"/>
      <c r="E87" s="824"/>
      <c r="F87" s="824"/>
      <c r="G87" s="824"/>
      <c r="H87" s="824"/>
      <c r="I87" s="824"/>
      <c r="J87" s="824"/>
      <c r="K87" s="824"/>
      <c r="L87" s="824"/>
      <c r="M87" s="825"/>
      <c r="N87" s="52">
        <f>L84+L85+L86</f>
        <v>4137.150404900638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17927.65175456943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1705</v>
      </c>
      <c r="C31" s="965" t="s">
        <v>2159</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4119.4525220038086</v>
      </c>
      <c r="N48" s="272">
        <f>K48*M48</f>
        <v>5355.2882786049513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5355.2882786049513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6971.3394966769911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1394.2678993353984</v>
      </c>
      <c r="M84" s="859"/>
      <c r="N84" s="51"/>
    </row>
    <row r="85" spans="1:14">
      <c r="B85" s="89" t="s">
        <v>973</v>
      </c>
      <c r="C85" s="90"/>
      <c r="D85" s="90"/>
      <c r="E85" s="90"/>
      <c r="F85" s="90"/>
      <c r="G85" s="90"/>
      <c r="H85" s="90"/>
      <c r="I85" s="87"/>
      <c r="J85" s="88"/>
      <c r="K85" s="304">
        <v>0.05</v>
      </c>
      <c r="L85" s="858">
        <f>N79*K85</f>
        <v>348.5669748338496</v>
      </c>
      <c r="M85" s="859"/>
      <c r="N85" s="51"/>
    </row>
    <row r="86" spans="1:14" ht="15.75" thickBot="1">
      <c r="B86" s="91" t="s">
        <v>974</v>
      </c>
      <c r="C86" s="92"/>
      <c r="D86" s="92"/>
      <c r="E86" s="92"/>
      <c r="F86" s="92"/>
      <c r="G86" s="92"/>
      <c r="H86" s="92"/>
      <c r="I86" s="93"/>
      <c r="J86" s="94"/>
      <c r="K86" s="305">
        <v>0.05</v>
      </c>
      <c r="L86" s="860">
        <f>N79*K86</f>
        <v>348.5669748338496</v>
      </c>
      <c r="M86" s="861"/>
      <c r="N86" s="51"/>
    </row>
    <row r="87" spans="1:14" ht="15.75" thickBot="1">
      <c r="B87" s="823" t="s">
        <v>953</v>
      </c>
      <c r="C87" s="824"/>
      <c r="D87" s="824"/>
      <c r="E87" s="824"/>
      <c r="F87" s="824"/>
      <c r="G87" s="824"/>
      <c r="H87" s="824"/>
      <c r="I87" s="824"/>
      <c r="J87" s="824"/>
      <c r="K87" s="824"/>
      <c r="L87" s="824"/>
      <c r="M87" s="825"/>
      <c r="N87" s="52">
        <f>L84+L85+L86</f>
        <v>2091.4018490030976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9062.7413456800896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 customHeight="1" thickBot="1">
      <c r="A31" t="s">
        <v>1845</v>
      </c>
      <c r="B31" s="80" t="s">
        <v>1706</v>
      </c>
      <c r="C31" s="965" t="s">
        <v>2160</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9364.9616396898091</v>
      </c>
      <c r="N48" s="272">
        <f>K48*M48</f>
        <v>12174.450131596752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12174.450131596752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13790.501349668792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2758.1002699337587</v>
      </c>
      <c r="M84" s="859"/>
      <c r="N84" s="51"/>
    </row>
    <row r="85" spans="1:14">
      <c r="B85" s="89" t="s">
        <v>973</v>
      </c>
      <c r="C85" s="90"/>
      <c r="D85" s="90"/>
      <c r="E85" s="90"/>
      <c r="F85" s="90"/>
      <c r="G85" s="90"/>
      <c r="H85" s="90"/>
      <c r="I85" s="87"/>
      <c r="J85" s="88"/>
      <c r="K85" s="304">
        <v>0.05</v>
      </c>
      <c r="L85" s="858">
        <f>N79*K85</f>
        <v>689.52506748343967</v>
      </c>
      <c r="M85" s="859"/>
      <c r="N85" s="51"/>
    </row>
    <row r="86" spans="1:14" ht="15.75" thickBot="1">
      <c r="B86" s="91" t="s">
        <v>974</v>
      </c>
      <c r="C86" s="92"/>
      <c r="D86" s="92"/>
      <c r="E86" s="92"/>
      <c r="F86" s="92"/>
      <c r="G86" s="92"/>
      <c r="H86" s="92"/>
      <c r="I86" s="93"/>
      <c r="J86" s="94"/>
      <c r="K86" s="305">
        <v>0.05</v>
      </c>
      <c r="L86" s="860">
        <f>N79*K86</f>
        <v>689.52506748343967</v>
      </c>
      <c r="M86" s="861"/>
      <c r="N86" s="51"/>
    </row>
    <row r="87" spans="1:14" ht="15.75" thickBot="1">
      <c r="B87" s="823" t="s">
        <v>953</v>
      </c>
      <c r="C87" s="824"/>
      <c r="D87" s="824"/>
      <c r="E87" s="824"/>
      <c r="F87" s="824"/>
      <c r="G87" s="824"/>
      <c r="H87" s="824"/>
      <c r="I87" s="824"/>
      <c r="J87" s="824"/>
      <c r="K87" s="824"/>
      <c r="L87" s="824"/>
      <c r="M87" s="825"/>
      <c r="N87" s="52">
        <f>L84+L85+L86</f>
        <v>4137.150404900638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17927.65175456943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71625.639618705667</v>
      </c>
      <c r="L36" s="270"/>
      <c r="M36" s="336">
        <v>15</v>
      </c>
      <c r="N36" s="272">
        <f>K36/M36</f>
        <v>4775.0426412470442</v>
      </c>
    </row>
    <row r="37" spans="1:14">
      <c r="A37" s="113" t="s">
        <v>174</v>
      </c>
      <c r="B37" s="872" t="str">
        <f>VLOOKUP(A37,EQUIPOS!A7:D154,3,FALSE)</f>
        <v>Compactador vibratorio tipo DD-20</v>
      </c>
      <c r="C37" s="873"/>
      <c r="D37" s="873"/>
      <c r="E37" s="873"/>
      <c r="F37" s="873"/>
      <c r="G37" s="873"/>
      <c r="H37" s="874"/>
      <c r="I37" s="421"/>
      <c r="J37" s="422"/>
      <c r="K37" s="269">
        <f>VLOOKUP(A37,EQUIPOS!A7:D164,4,FALSE)</f>
        <v>76351.171625513729</v>
      </c>
      <c r="L37" s="335"/>
      <c r="M37" s="336">
        <v>15</v>
      </c>
      <c r="N37" s="272">
        <f>K37/M37</f>
        <v>5090.078108367582</v>
      </c>
    </row>
    <row r="38" spans="1:14">
      <c r="A38" s="113" t="s">
        <v>269</v>
      </c>
      <c r="B38" s="872" t="str">
        <f>VLOOKUP(A38,EQUIPOS!A8:D154,3,FALSE)</f>
        <v>Motoniveladora  potencia 215 HP, ancho de cuchilla 4,27 m, peso 18 ton.</v>
      </c>
      <c r="C38" s="873"/>
      <c r="D38" s="873"/>
      <c r="E38" s="873"/>
      <c r="F38" s="873"/>
      <c r="G38" s="873"/>
      <c r="H38" s="874"/>
      <c r="I38" s="328"/>
      <c r="J38" s="330"/>
      <c r="K38" s="269">
        <f>VLOOKUP(A38,EQUIPOS!A8:D165,4,FALSE)</f>
        <v>218575.46753924238</v>
      </c>
      <c r="L38" s="423"/>
      <c r="M38" s="424">
        <v>15</v>
      </c>
      <c r="N38" s="272">
        <f>K38/M38</f>
        <v>14571.697835949491</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N75*M41</f>
        <v>44.846540602401326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24481.665126166521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24116.443927392069</v>
      </c>
      <c r="N48" s="272">
        <f>K48*M48</f>
        <v>31351.377105609692</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41.372051403663789</v>
      </c>
      <c r="N49" s="272">
        <f>K49*M49</f>
        <v>1241.1615421099136</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2" t="s">
        <v>953</v>
      </c>
      <c r="C53" s="866"/>
      <c r="D53" s="866"/>
      <c r="E53" s="866"/>
      <c r="F53" s="866"/>
      <c r="G53" s="866"/>
      <c r="H53" s="866"/>
      <c r="I53" s="866"/>
      <c r="J53" s="866"/>
      <c r="K53" s="866"/>
      <c r="L53" s="866"/>
      <c r="M53" s="867"/>
      <c r="N53" s="104">
        <f>SUM(N48:N52)</f>
        <v>32592.538647719604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0">
        <f>VLOOKUP(A58,TRANSPORTE!A1:D117,4,FALSE)</f>
        <v>741.23817975225336</v>
      </c>
      <c r="M58" s="911"/>
      <c r="N58" s="287">
        <f>K58*L58</f>
        <v>963.60963367792942</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963.60963367792942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2242.3270301200664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60280.140437684124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12056.028087536826</v>
      </c>
      <c r="M82" s="859"/>
      <c r="N82" s="51"/>
    </row>
    <row r="83" spans="1:14">
      <c r="B83" s="89" t="s">
        <v>973</v>
      </c>
      <c r="C83" s="90"/>
      <c r="D83" s="90"/>
      <c r="E83" s="90"/>
      <c r="F83" s="90"/>
      <c r="G83" s="90"/>
      <c r="H83" s="90"/>
      <c r="I83" s="87"/>
      <c r="J83" s="88"/>
      <c r="K83" s="304">
        <v>0.05</v>
      </c>
      <c r="L83" s="858">
        <f>N77*K83</f>
        <v>3014.0070218842066</v>
      </c>
      <c r="M83" s="859"/>
      <c r="N83" s="51"/>
    </row>
    <row r="84" spans="1:14" ht="15.75" thickBot="1">
      <c r="B84" s="91" t="s">
        <v>974</v>
      </c>
      <c r="C84" s="92"/>
      <c r="D84" s="92"/>
      <c r="E84" s="92"/>
      <c r="F84" s="92"/>
      <c r="G84" s="92"/>
      <c r="H84" s="92"/>
      <c r="I84" s="93"/>
      <c r="J84" s="94"/>
      <c r="K84" s="305">
        <v>0.05</v>
      </c>
      <c r="L84" s="860">
        <f>N77*K84</f>
        <v>3014.0070218842066</v>
      </c>
      <c r="M84" s="861"/>
      <c r="N84" s="51"/>
    </row>
    <row r="85" spans="1:14" ht="15.75" thickBot="1">
      <c r="B85" s="823" t="s">
        <v>953</v>
      </c>
      <c r="C85" s="824"/>
      <c r="D85" s="824"/>
      <c r="E85" s="824"/>
      <c r="F85" s="824"/>
      <c r="G85" s="824"/>
      <c r="H85" s="824"/>
      <c r="I85" s="824"/>
      <c r="J85" s="824"/>
      <c r="K85" s="824"/>
      <c r="L85" s="824"/>
      <c r="M85" s="825"/>
      <c r="N85" s="52">
        <f>L82+L83+L84</f>
        <v>18084.042131305239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78364.182568989359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106.68624361440799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7640.9546114708965</v>
      </c>
      <c r="N48" s="272">
        <f>K48*M48</f>
        <v>5348.6682280296272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5348.6682280296272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2133.7248722881595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7589.0793439321951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1517.8158687864391</v>
      </c>
      <c r="M84" s="859"/>
      <c r="N84" s="51"/>
    </row>
    <row r="85" spans="1:14">
      <c r="B85" s="89" t="s">
        <v>973</v>
      </c>
      <c r="C85" s="90"/>
      <c r="D85" s="90"/>
      <c r="E85" s="90"/>
      <c r="F85" s="90"/>
      <c r="G85" s="90"/>
      <c r="H85" s="90"/>
      <c r="I85" s="87"/>
      <c r="J85" s="88"/>
      <c r="K85" s="304">
        <v>0.05</v>
      </c>
      <c r="L85" s="858">
        <f>N79*K85</f>
        <v>379.45396719660977</v>
      </c>
      <c r="M85" s="859"/>
      <c r="N85" s="51"/>
    </row>
    <row r="86" spans="1:14" ht="15.75" thickBot="1">
      <c r="B86" s="91" t="s">
        <v>974</v>
      </c>
      <c r="C86" s="92"/>
      <c r="D86" s="92"/>
      <c r="E86" s="92"/>
      <c r="F86" s="92"/>
      <c r="G86" s="92"/>
      <c r="H86" s="92"/>
      <c r="I86" s="93"/>
      <c r="J86" s="94"/>
      <c r="K86" s="305">
        <v>0.05</v>
      </c>
      <c r="L86" s="860">
        <f>N79*K86</f>
        <v>379.45396719660977</v>
      </c>
      <c r="M86" s="861"/>
      <c r="N86" s="51"/>
    </row>
    <row r="87" spans="1:14" ht="15.75" thickBot="1">
      <c r="B87" s="823" t="s">
        <v>953</v>
      </c>
      <c r="C87" s="824"/>
      <c r="D87" s="824"/>
      <c r="E87" s="824"/>
      <c r="F87" s="824"/>
      <c r="G87" s="824"/>
      <c r="H87" s="824"/>
      <c r="I87" s="824"/>
      <c r="J87" s="824"/>
      <c r="K87" s="824"/>
      <c r="L87" s="824"/>
      <c r="M87" s="825"/>
      <c r="N87" s="52">
        <f>L84+L85+L86</f>
        <v>2276.7238031796587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52">
        <f>N79+N87</f>
        <v>9865.8031471118538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537.37060903602003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33722.281209902176</v>
      </c>
      <c r="N48" s="272">
        <f>K48*M48</f>
        <v>6744.4562419804352</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1762.4343271509406</v>
      </c>
      <c r="N49" s="272">
        <f>K49*M49</f>
        <v>1850.5560435084876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8595.0122854889232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10747.412180720399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19879.79507524534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3975.9590150490681</v>
      </c>
      <c r="M84" s="859"/>
      <c r="N84" s="51"/>
    </row>
    <row r="85" spans="1:14">
      <c r="B85" s="89" t="s">
        <v>973</v>
      </c>
      <c r="C85" s="90"/>
      <c r="D85" s="90"/>
      <c r="E85" s="90"/>
      <c r="F85" s="90"/>
      <c r="G85" s="90"/>
      <c r="H85" s="90"/>
      <c r="I85" s="87"/>
      <c r="J85" s="88"/>
      <c r="K85" s="304">
        <v>0.05</v>
      </c>
      <c r="L85" s="858">
        <f>N79*K85</f>
        <v>993.98975376226701</v>
      </c>
      <c r="M85" s="859"/>
      <c r="N85" s="51"/>
    </row>
    <row r="86" spans="1:14" ht="15.75" thickBot="1">
      <c r="B86" s="91" t="s">
        <v>974</v>
      </c>
      <c r="C86" s="92"/>
      <c r="D86" s="92"/>
      <c r="E86" s="92"/>
      <c r="F86" s="92"/>
      <c r="G86" s="92"/>
      <c r="H86" s="92"/>
      <c r="I86" s="93"/>
      <c r="J86" s="94"/>
      <c r="K86" s="305">
        <v>0.05</v>
      </c>
      <c r="L86" s="860">
        <f>N79*K86</f>
        <v>993.98975376226701</v>
      </c>
      <c r="M86" s="861"/>
      <c r="N86" s="51"/>
    </row>
    <row r="87" spans="1:14" ht="15.75" thickBot="1">
      <c r="B87" s="823" t="s">
        <v>953</v>
      </c>
      <c r="C87" s="824"/>
      <c r="D87" s="824"/>
      <c r="E87" s="824"/>
      <c r="F87" s="824"/>
      <c r="G87" s="824"/>
      <c r="H87" s="824"/>
      <c r="I87" s="824"/>
      <c r="J87" s="824"/>
      <c r="K87" s="824"/>
      <c r="L87" s="824"/>
      <c r="M87" s="825"/>
      <c r="N87" s="52">
        <f>L84+L85+L86</f>
        <v>5963.9385225736023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25843.733597818944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53167.005617653551</v>
      </c>
      <c r="L36" s="270"/>
      <c r="M36" s="336">
        <v>1500</v>
      </c>
      <c r="N36" s="272">
        <f>K36/M36</f>
        <v>35.444670411769032</v>
      </c>
    </row>
    <row r="37" spans="1:14">
      <c r="A37" s="113" t="s">
        <v>361</v>
      </c>
      <c r="B37" s="872" t="str">
        <f>VLOOKUP(A37,EQUIPOS!A7:D154,3,FALSE)</f>
        <v>Vehículo delineador</v>
      </c>
      <c r="C37" s="873"/>
      <c r="D37" s="873"/>
      <c r="E37" s="873"/>
      <c r="F37" s="873"/>
      <c r="G37" s="873"/>
      <c r="H37" s="874"/>
      <c r="I37" s="421"/>
      <c r="J37" s="422"/>
      <c r="K37" s="269">
        <f>VLOOKUP(A37,EQUIPOS!A7:D164,4,FALSE)</f>
        <v>116526.50814045929</v>
      </c>
      <c r="L37" s="335"/>
      <c r="M37" s="336">
        <v>1500</v>
      </c>
      <c r="N37" s="272">
        <f>K37/M37</f>
        <v>77.68433876030619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0.22423270301200668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113.35324187508724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4991.6618259051766</v>
      </c>
      <c r="N48" s="272">
        <f>K48*M48</f>
        <v>229.61644399163811</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85170.869221656816</v>
      </c>
      <c r="N49" s="272">
        <f>K49*M49</f>
        <v>1192.3921691031956</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23336.741835982259</v>
      </c>
      <c r="N50" s="272">
        <f>K50*M50</f>
        <v>10.034798989472371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1432.0434120843061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22.423270301200667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1567.819924260594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313.56398485211884</v>
      </c>
      <c r="M84" s="859"/>
      <c r="N84" s="51"/>
    </row>
    <row r="85" spans="1:14">
      <c r="B85" s="89" t="s">
        <v>973</v>
      </c>
      <c r="C85" s="90"/>
      <c r="D85" s="90"/>
      <c r="E85" s="90"/>
      <c r="F85" s="90"/>
      <c r="G85" s="90"/>
      <c r="H85" s="90"/>
      <c r="I85" s="87"/>
      <c r="J85" s="88"/>
      <c r="K85" s="304">
        <v>0.05</v>
      </c>
      <c r="L85" s="858">
        <f>N79*K85</f>
        <v>78.390996213029709</v>
      </c>
      <c r="M85" s="859"/>
      <c r="N85" s="51"/>
    </row>
    <row r="86" spans="1:14" ht="15.75" thickBot="1">
      <c r="B86" s="91" t="s">
        <v>974</v>
      </c>
      <c r="C86" s="92"/>
      <c r="D86" s="92"/>
      <c r="E86" s="92"/>
      <c r="F86" s="92"/>
      <c r="G86" s="92"/>
      <c r="H86" s="92"/>
      <c r="I86" s="93"/>
      <c r="J86" s="94"/>
      <c r="K86" s="305">
        <v>0.05</v>
      </c>
      <c r="L86" s="860">
        <f>N79*K86</f>
        <v>78.390996213029709</v>
      </c>
      <c r="M86" s="861"/>
      <c r="N86" s="51"/>
    </row>
    <row r="87" spans="1:14" ht="15.75" thickBot="1">
      <c r="B87" s="823" t="s">
        <v>953</v>
      </c>
      <c r="C87" s="824"/>
      <c r="D87" s="824"/>
      <c r="E87" s="824"/>
      <c r="F87" s="824"/>
      <c r="G87" s="824"/>
      <c r="H87" s="824"/>
      <c r="I87" s="824"/>
      <c r="J87" s="824"/>
      <c r="K87" s="824"/>
      <c r="L87" s="824"/>
      <c r="M87" s="825"/>
      <c r="N87" s="52">
        <f>L84+L85+L86</f>
        <v>470.34597727817828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2038.1659015387722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53167.005617653551</v>
      </c>
      <c r="L36" s="270"/>
      <c r="M36" s="336">
        <v>1200</v>
      </c>
      <c r="N36" s="272">
        <f>K36/M36</f>
        <v>44.305838014711291</v>
      </c>
    </row>
    <row r="37" spans="1:14">
      <c r="A37" s="113" t="s">
        <v>201</v>
      </c>
      <c r="B37" s="872" t="str">
        <f>VLOOKUP(A37,EQUIPOS!A7:D154,3,FALSE)</f>
        <v>Equipo autopropulsado para pintura termoplástica</v>
      </c>
      <c r="C37" s="873"/>
      <c r="D37" s="873"/>
      <c r="E37" s="873"/>
      <c r="F37" s="873"/>
      <c r="G37" s="873"/>
      <c r="H37" s="874"/>
      <c r="I37" s="421"/>
      <c r="J37" s="422"/>
      <c r="K37" s="269">
        <f>VLOOKUP(A37,EQUIPOS!A7:D164,4,FALSE)</f>
        <v>73798.356234221574</v>
      </c>
      <c r="L37" s="335"/>
      <c r="M37" s="336">
        <v>1200</v>
      </c>
      <c r="N37" s="272">
        <f>K37/M37</f>
        <v>61.498630195184646</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0.39306379543167497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106.1975320053276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4991.6618259051766</v>
      </c>
      <c r="N48" s="272">
        <f>K48*M48</f>
        <v>539.09947719775903</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8227.4250142262335</v>
      </c>
      <c r="N49" s="272">
        <f>K49*M49</f>
        <v>641.73915110964617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1180.8386283074051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39.306379543167495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1326.3425398559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265.26850797117999</v>
      </c>
      <c r="M84" s="859"/>
      <c r="N84" s="51"/>
    </row>
    <row r="85" spans="1:14">
      <c r="B85" s="89" t="s">
        <v>973</v>
      </c>
      <c r="C85" s="90"/>
      <c r="D85" s="90"/>
      <c r="E85" s="90"/>
      <c r="F85" s="90"/>
      <c r="G85" s="90"/>
      <c r="H85" s="90"/>
      <c r="I85" s="87"/>
      <c r="J85" s="88"/>
      <c r="K85" s="304">
        <v>0.05</v>
      </c>
      <c r="L85" s="858">
        <f>N79*K85</f>
        <v>66.317126992794996</v>
      </c>
      <c r="M85" s="859"/>
      <c r="N85" s="51"/>
    </row>
    <row r="86" spans="1:14" ht="15.75" thickBot="1">
      <c r="B86" s="91" t="s">
        <v>974</v>
      </c>
      <c r="C86" s="92"/>
      <c r="D86" s="92"/>
      <c r="E86" s="92"/>
      <c r="F86" s="92"/>
      <c r="G86" s="92"/>
      <c r="H86" s="92"/>
      <c r="I86" s="93"/>
      <c r="J86" s="94"/>
      <c r="K86" s="305">
        <v>0.05</v>
      </c>
      <c r="L86" s="860">
        <f>N79*K86</f>
        <v>66.317126992794996</v>
      </c>
      <c r="M86" s="861"/>
      <c r="N86" s="51"/>
    </row>
    <row r="87" spans="1:14" ht="15.75" thickBot="1">
      <c r="B87" s="823" t="s">
        <v>953</v>
      </c>
      <c r="C87" s="824"/>
      <c r="D87" s="824"/>
      <c r="E87" s="824"/>
      <c r="F87" s="824"/>
      <c r="G87" s="824"/>
      <c r="H87" s="824"/>
      <c r="I87" s="824"/>
      <c r="J87" s="824"/>
      <c r="K87" s="824"/>
      <c r="L87" s="824"/>
      <c r="M87" s="825"/>
      <c r="N87" s="52">
        <f>L84+L85+L86</f>
        <v>397.90276195677001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1724.24530181267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199</v>
      </c>
      <c r="B36" s="872" t="str">
        <f>VLOOKUP(A36,EQUIPOS!A6:D154,3,FALSE)</f>
        <v xml:space="preserve">Equipo de pintura (Compresor), Presión máxima de trabajo 3300 psi.
</v>
      </c>
      <c r="C36" s="873"/>
      <c r="D36" s="873"/>
      <c r="E36" s="873"/>
      <c r="F36" s="873"/>
      <c r="G36" s="873"/>
      <c r="H36" s="874"/>
      <c r="I36" s="267"/>
      <c r="J36" s="268"/>
      <c r="K36" s="269">
        <f>VLOOKUP(A36,EQUIPOS!A6:D163,4,FALSE)</f>
        <v>13566.19055509697</v>
      </c>
      <c r="L36" s="270"/>
      <c r="M36" s="336">
        <v>6.1</v>
      </c>
      <c r="N36" s="272">
        <f>K36/M36</f>
        <v>2223.9656647699953</v>
      </c>
    </row>
    <row r="37" spans="1:14">
      <c r="A37" s="113" t="s">
        <v>138</v>
      </c>
      <c r="B37" s="872" t="str">
        <f>VLOOKUP(A37,EQUIPOS!A7:D154,3,FALSE)</f>
        <v>Camioneta D-300</v>
      </c>
      <c r="C37" s="873"/>
      <c r="D37" s="873"/>
      <c r="E37" s="873"/>
      <c r="F37" s="873"/>
      <c r="G37" s="873"/>
      <c r="H37" s="874"/>
      <c r="I37" s="421"/>
      <c r="J37" s="422"/>
      <c r="K37" s="269">
        <f>VLOOKUP(A37,EQUIPOS!A7:D164,4,FALSE)</f>
        <v>53167.005617653551</v>
      </c>
      <c r="L37" s="335"/>
      <c r="M37" s="336">
        <v>6.1</v>
      </c>
      <c r="N37" s="272">
        <f>K37/M37</f>
        <v>8715.9025602710735</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77.324025330821314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11017.192250371891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4991.6618259051766</v>
      </c>
      <c r="N48" s="272">
        <f>K48*M48</f>
        <v>1906.8148174957776</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23336.741835982259</v>
      </c>
      <c r="N49" s="272">
        <f>K49*M49</f>
        <v>1166.8370917991131</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85170.869221656816</v>
      </c>
      <c r="N50" s="272">
        <f>K50*M50</f>
        <v>10220.504306598817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13294.156215893709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7732.4025330821314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32043.750999347729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6408.7501998695461</v>
      </c>
      <c r="M84" s="859"/>
      <c r="N84" s="51"/>
    </row>
    <row r="85" spans="1:14">
      <c r="B85" s="89" t="s">
        <v>973</v>
      </c>
      <c r="C85" s="90"/>
      <c r="D85" s="90"/>
      <c r="E85" s="90"/>
      <c r="F85" s="90"/>
      <c r="G85" s="90"/>
      <c r="H85" s="90"/>
      <c r="I85" s="87"/>
      <c r="J85" s="88"/>
      <c r="K85" s="304">
        <v>0.05</v>
      </c>
      <c r="L85" s="858">
        <f>N79*K85</f>
        <v>1602.1875499673865</v>
      </c>
      <c r="M85" s="859"/>
      <c r="N85" s="51"/>
    </row>
    <row r="86" spans="1:14" ht="15.75" thickBot="1">
      <c r="B86" s="91" t="s">
        <v>974</v>
      </c>
      <c r="C86" s="92"/>
      <c r="D86" s="92"/>
      <c r="E86" s="92"/>
      <c r="F86" s="92"/>
      <c r="G86" s="92"/>
      <c r="H86" s="92"/>
      <c r="I86" s="93"/>
      <c r="J86" s="94"/>
      <c r="K86" s="305">
        <v>0.05</v>
      </c>
      <c r="L86" s="860">
        <f>N79*K86</f>
        <v>1602.1875499673865</v>
      </c>
      <c r="M86" s="861"/>
      <c r="N86" s="51"/>
    </row>
    <row r="87" spans="1:14" ht="15.75" thickBot="1">
      <c r="B87" s="823" t="s">
        <v>953</v>
      </c>
      <c r="C87" s="824"/>
      <c r="D87" s="824"/>
      <c r="E87" s="824"/>
      <c r="F87" s="824"/>
      <c r="G87" s="824"/>
      <c r="H87" s="824"/>
      <c r="I87" s="824"/>
      <c r="J87" s="824"/>
      <c r="K87" s="824"/>
      <c r="L87" s="824"/>
      <c r="M87" s="825"/>
      <c r="N87" s="52">
        <f>L84+L85+L86</f>
        <v>9613.1252998043183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41656.876299152049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53167.005617653551</v>
      </c>
      <c r="L36" s="270"/>
      <c r="M36" s="336">
        <v>6</v>
      </c>
      <c r="N36" s="272">
        <f>K36/M36</f>
        <v>8861.1676029422579</v>
      </c>
    </row>
    <row r="37" spans="1:14">
      <c r="A37" s="113" t="s">
        <v>1711</v>
      </c>
      <c r="B37" s="872" t="str">
        <f>VLOOKUP(A37,EQUIPOS!A7:D154,3,FALSE)</f>
        <v>Caldera para pintura termoplástica</v>
      </c>
      <c r="C37" s="873"/>
      <c r="D37" s="873"/>
      <c r="E37" s="873"/>
      <c r="F37" s="873"/>
      <c r="G37" s="873"/>
      <c r="H37" s="874"/>
      <c r="I37" s="421"/>
      <c r="J37" s="422"/>
      <c r="K37" s="269">
        <f>VLOOKUP(A37,EQUIPOS!A7:D164,4,FALSE)</f>
        <v>40285.005758005536</v>
      </c>
      <c r="L37" s="335"/>
      <c r="M37" s="336">
        <v>6</v>
      </c>
      <c r="N37" s="272">
        <f>K37/M37</f>
        <v>6714.1676263342561</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89.890050753001674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15665.225280029515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4991.6618259051766</v>
      </c>
      <c r="N48" s="272">
        <f>K48*M48</f>
        <v>4492.495643314659</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8227.4250142262335</v>
      </c>
      <c r="N49" s="272">
        <f>K49*M49</f>
        <v>5347.8262592470519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9840.3219025617109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8989.0050753001669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34494.552257891395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6898.9104515782792</v>
      </c>
      <c r="M84" s="859"/>
      <c r="N84" s="51"/>
    </row>
    <row r="85" spans="1:14">
      <c r="B85" s="89" t="s">
        <v>973</v>
      </c>
      <c r="C85" s="90"/>
      <c r="D85" s="90"/>
      <c r="E85" s="90"/>
      <c r="F85" s="90"/>
      <c r="G85" s="90"/>
      <c r="H85" s="90"/>
      <c r="I85" s="87"/>
      <c r="J85" s="88"/>
      <c r="K85" s="304">
        <v>0.05</v>
      </c>
      <c r="L85" s="858">
        <f>N79*K85</f>
        <v>1724.7276128945698</v>
      </c>
      <c r="M85" s="859"/>
      <c r="N85" s="51"/>
    </row>
    <row r="86" spans="1:14" ht="15.75" thickBot="1">
      <c r="B86" s="91" t="s">
        <v>974</v>
      </c>
      <c r="C86" s="92"/>
      <c r="D86" s="92"/>
      <c r="E86" s="92"/>
      <c r="F86" s="92"/>
      <c r="G86" s="92"/>
      <c r="H86" s="92"/>
      <c r="I86" s="93"/>
      <c r="J86" s="94"/>
      <c r="K86" s="305">
        <v>0.05</v>
      </c>
      <c r="L86" s="860">
        <f>N79*K86</f>
        <v>1724.7276128945698</v>
      </c>
      <c r="M86" s="861"/>
      <c r="N86" s="51"/>
    </row>
    <row r="87" spans="1:14" ht="15.75" thickBot="1">
      <c r="B87" s="823" t="s">
        <v>953</v>
      </c>
      <c r="C87" s="824"/>
      <c r="D87" s="824"/>
      <c r="E87" s="824"/>
      <c r="F87" s="824"/>
      <c r="G87" s="824"/>
      <c r="H87" s="824"/>
      <c r="I87" s="824"/>
      <c r="J87" s="824"/>
      <c r="K87" s="824"/>
      <c r="L87" s="824"/>
      <c r="M87" s="825"/>
      <c r="N87" s="52">
        <f>L84+L85+L86</f>
        <v>10348.365677367419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44842.917935258811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53167.005617653551</v>
      </c>
      <c r="L36" s="270"/>
      <c r="M36" s="336">
        <v>250</v>
      </c>
      <c r="N36" s="272">
        <f>K36/M36</f>
        <v>212.6680224706142</v>
      </c>
    </row>
    <row r="37" spans="1:14">
      <c r="A37" s="113" t="s">
        <v>251</v>
      </c>
      <c r="B37" s="872" t="str">
        <f>VLOOKUP(A37,EQUIPOS!A7:D154,3,FALSE)</f>
        <v>Maquina térmica pegatachas</v>
      </c>
      <c r="C37" s="873"/>
      <c r="D37" s="873"/>
      <c r="E37" s="873"/>
      <c r="F37" s="873"/>
      <c r="G37" s="873"/>
      <c r="H37" s="874"/>
      <c r="I37" s="421"/>
      <c r="J37" s="422"/>
      <c r="K37" s="269">
        <f>VLOOKUP(A37,EQUIPOS!A7:D164,4,FALSE)</f>
        <v>17508.621601987677</v>
      </c>
      <c r="L37" s="335"/>
      <c r="M37" s="336">
        <v>250</v>
      </c>
      <c r="N37" s="272">
        <f>K37/M37</f>
        <v>70.034486407950709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1.0747412180720399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283.77725009663698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8227.4250142262335</v>
      </c>
      <c r="N48" s="272">
        <f>K48*M48</f>
        <v>658.19400113809866</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6269.81415980981</v>
      </c>
      <c r="N49" s="272">
        <f>K49*M49</f>
        <v>6269.81415980981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6928.0081609479084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107.474121807204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7319.2595328517491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1463.8519065703499</v>
      </c>
      <c r="M84" s="859"/>
      <c r="N84" s="51"/>
    </row>
    <row r="85" spans="1:14">
      <c r="B85" s="89" t="s">
        <v>973</v>
      </c>
      <c r="C85" s="90"/>
      <c r="D85" s="90"/>
      <c r="E85" s="90"/>
      <c r="F85" s="90"/>
      <c r="G85" s="90"/>
      <c r="H85" s="90"/>
      <c r="I85" s="87"/>
      <c r="J85" s="88"/>
      <c r="K85" s="304">
        <v>0.05</v>
      </c>
      <c r="L85" s="858">
        <f>N79*K85</f>
        <v>365.96297664258748</v>
      </c>
      <c r="M85" s="859"/>
      <c r="N85" s="51"/>
    </row>
    <row r="86" spans="1:14" ht="15.75" thickBot="1">
      <c r="B86" s="91" t="s">
        <v>974</v>
      </c>
      <c r="C86" s="92"/>
      <c r="D86" s="92"/>
      <c r="E86" s="92"/>
      <c r="F86" s="92"/>
      <c r="G86" s="92"/>
      <c r="H86" s="92"/>
      <c r="I86" s="93"/>
      <c r="J86" s="94"/>
      <c r="K86" s="305">
        <v>0.05</v>
      </c>
      <c r="L86" s="860">
        <f>N79*K86</f>
        <v>365.96297664258748</v>
      </c>
      <c r="M86" s="861"/>
      <c r="N86" s="51"/>
    </row>
    <row r="87" spans="1:14" ht="15.75" thickBot="1">
      <c r="B87" s="823" t="s">
        <v>953</v>
      </c>
      <c r="C87" s="824"/>
      <c r="D87" s="824"/>
      <c r="E87" s="824"/>
      <c r="F87" s="824"/>
      <c r="G87" s="824"/>
      <c r="H87" s="824"/>
      <c r="I87" s="824"/>
      <c r="J87" s="824"/>
      <c r="K87" s="824"/>
      <c r="L87" s="824"/>
      <c r="M87" s="825"/>
      <c r="N87" s="52">
        <f>L84+L85+L86</f>
        <v>2195.7778598555246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9515.0373927072742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53167.005617653551</v>
      </c>
      <c r="L36" s="270"/>
      <c r="M36" s="336">
        <v>3.75</v>
      </c>
      <c r="N36" s="272">
        <f>K36/M36</f>
        <v>14177.868164707614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89.693081204802652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14267.561245912417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71573.413630848358</v>
      </c>
      <c r="N48" s="272">
        <f>K48*M48</f>
        <v>71573.413630848358</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302017.8769705249</v>
      </c>
      <c r="N49" s="272">
        <f>K49*M49</f>
        <v>302017.8769705249</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411834.27242210263</v>
      </c>
      <c r="N50" s="272">
        <f>K50*M50</f>
        <v>12355.028172663078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385946.31877403631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8969.3081204802656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409183.18814042897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81836.637628085795</v>
      </c>
      <c r="M84" s="859"/>
      <c r="N84" s="51"/>
    </row>
    <row r="85" spans="1:14">
      <c r="B85" s="89" t="s">
        <v>973</v>
      </c>
      <c r="C85" s="90"/>
      <c r="D85" s="90"/>
      <c r="E85" s="90"/>
      <c r="F85" s="90"/>
      <c r="G85" s="90"/>
      <c r="H85" s="90"/>
      <c r="I85" s="87"/>
      <c r="J85" s="88"/>
      <c r="K85" s="304">
        <v>0.05</v>
      </c>
      <c r="L85" s="858">
        <f>N79*K85</f>
        <v>20459.159407021449</v>
      </c>
      <c r="M85" s="859"/>
      <c r="N85" s="51"/>
    </row>
    <row r="86" spans="1:14" ht="15.75" thickBot="1">
      <c r="B86" s="91" t="s">
        <v>974</v>
      </c>
      <c r="C86" s="92"/>
      <c r="D86" s="92"/>
      <c r="E86" s="92"/>
      <c r="F86" s="92"/>
      <c r="G86" s="92"/>
      <c r="H86" s="92"/>
      <c r="I86" s="93"/>
      <c r="J86" s="94"/>
      <c r="K86" s="305">
        <v>0.05</v>
      </c>
      <c r="L86" s="860">
        <f>N79*K86</f>
        <v>20459.159407021449</v>
      </c>
      <c r="M86" s="861"/>
      <c r="N86" s="51"/>
    </row>
    <row r="87" spans="1:14" ht="15.75" thickBot="1">
      <c r="B87" s="823" t="s">
        <v>953</v>
      </c>
      <c r="C87" s="824"/>
      <c r="D87" s="824"/>
      <c r="E87" s="824"/>
      <c r="F87" s="824"/>
      <c r="G87" s="824"/>
      <c r="H87" s="824"/>
      <c r="I87" s="824"/>
      <c r="J87" s="824"/>
      <c r="K87" s="824"/>
      <c r="L87" s="824"/>
      <c r="M87" s="825"/>
      <c r="N87" s="52">
        <f>L84+L85+L86</f>
        <v>122754.95644212869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531938.14458255772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8.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53167.005617653551</v>
      </c>
      <c r="L36" s="270"/>
      <c r="M36" s="336">
        <v>3.75</v>
      </c>
      <c r="N36" s="272">
        <f>K36/M36</f>
        <v>14177.868164707614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89.693081204802652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14267.561245912417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71573.413630848358</v>
      </c>
      <c r="N48" s="272">
        <f>K48*M48</f>
        <v>71573.413630848358</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293537.6348502349</v>
      </c>
      <c r="N49" s="272">
        <f>K49*M49</f>
        <v>293537.6348502349</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411834.27242210263</v>
      </c>
      <c r="N50" s="272">
        <f>K50*M50</f>
        <v>12355.028172663078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377466.07665374631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8969.3081204802656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400702.94602013897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80140.589204027798</v>
      </c>
      <c r="M84" s="859"/>
      <c r="N84" s="51"/>
    </row>
    <row r="85" spans="1:14">
      <c r="B85" s="89" t="s">
        <v>973</v>
      </c>
      <c r="C85" s="90"/>
      <c r="D85" s="90"/>
      <c r="E85" s="90"/>
      <c r="F85" s="90"/>
      <c r="G85" s="90"/>
      <c r="H85" s="90"/>
      <c r="I85" s="87"/>
      <c r="J85" s="88"/>
      <c r="K85" s="304">
        <v>0.05</v>
      </c>
      <c r="L85" s="858">
        <f>N79*K85</f>
        <v>20035.147301006949</v>
      </c>
      <c r="M85" s="859"/>
      <c r="N85" s="51"/>
    </row>
    <row r="86" spans="1:14" ht="15.75" thickBot="1">
      <c r="B86" s="91" t="s">
        <v>974</v>
      </c>
      <c r="C86" s="92"/>
      <c r="D86" s="92"/>
      <c r="E86" s="92"/>
      <c r="F86" s="92"/>
      <c r="G86" s="92"/>
      <c r="H86" s="92"/>
      <c r="I86" s="93"/>
      <c r="J86" s="94"/>
      <c r="K86" s="305">
        <v>0.05</v>
      </c>
      <c r="L86" s="860">
        <f>N79*K86</f>
        <v>20035.147301006949</v>
      </c>
      <c r="M86" s="861"/>
      <c r="N86" s="51"/>
    </row>
    <row r="87" spans="1:14" ht="15.75" thickBot="1">
      <c r="B87" s="823" t="s">
        <v>953</v>
      </c>
      <c r="C87" s="824"/>
      <c r="D87" s="824"/>
      <c r="E87" s="824"/>
      <c r="F87" s="824"/>
      <c r="G87" s="824"/>
      <c r="H87" s="824"/>
      <c r="I87" s="824"/>
      <c r="J87" s="824"/>
      <c r="K87" s="824"/>
      <c r="L87" s="824"/>
      <c r="M87" s="825"/>
      <c r="N87" s="52">
        <f>L84+L85+L86</f>
        <v>120210.88380604169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520913.82982618065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53167.005617653551</v>
      </c>
      <c r="L36" s="270"/>
      <c r="M36" s="336">
        <v>3</v>
      </c>
      <c r="N36" s="272">
        <f>K36/M36</f>
        <v>17722.335205884516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45.109166666666674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17767.444372551181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151178.85377651703</v>
      </c>
      <c r="N48" s="272">
        <f>K48*M48</f>
        <v>151178.85377651703</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411834.27242210263</v>
      </c>
      <c r="N49" s="272">
        <f>K49*M49</f>
        <v>24710.056345326157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175888.91012184319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4510.916666666667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198167.27116106104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39633.454232212214</v>
      </c>
      <c r="M84" s="859"/>
      <c r="N84" s="51"/>
    </row>
    <row r="85" spans="1:14">
      <c r="B85" s="89" t="s">
        <v>973</v>
      </c>
      <c r="C85" s="90"/>
      <c r="D85" s="90"/>
      <c r="E85" s="90"/>
      <c r="F85" s="90"/>
      <c r="G85" s="90"/>
      <c r="H85" s="90"/>
      <c r="I85" s="87"/>
      <c r="J85" s="88"/>
      <c r="K85" s="304">
        <v>0.05</v>
      </c>
      <c r="L85" s="858">
        <f>N79*K85</f>
        <v>9908.3635580530536</v>
      </c>
      <c r="M85" s="859"/>
      <c r="N85" s="51"/>
    </row>
    <row r="86" spans="1:14" ht="15.75" thickBot="1">
      <c r="B86" s="91" t="s">
        <v>974</v>
      </c>
      <c r="C86" s="92"/>
      <c r="D86" s="92"/>
      <c r="E86" s="92"/>
      <c r="F86" s="92"/>
      <c r="G86" s="92"/>
      <c r="H86" s="92"/>
      <c r="I86" s="93"/>
      <c r="J86" s="94"/>
      <c r="K86" s="305">
        <v>0.05</v>
      </c>
      <c r="L86" s="860">
        <f>N79*K86</f>
        <v>9908.3635580530536</v>
      </c>
      <c r="M86" s="861"/>
      <c r="N86" s="51"/>
    </row>
    <row r="87" spans="1:14" ht="15.75" thickBot="1">
      <c r="B87" s="823" t="s">
        <v>953</v>
      </c>
      <c r="C87" s="824"/>
      <c r="D87" s="824"/>
      <c r="E87" s="824"/>
      <c r="F87" s="824"/>
      <c r="G87" s="824"/>
      <c r="H87" s="824"/>
      <c r="I87" s="824"/>
      <c r="J87" s="824"/>
      <c r="K87" s="824"/>
      <c r="L87" s="824"/>
      <c r="M87" s="825"/>
      <c r="N87" s="52">
        <f>L84+L85+L86</f>
        <v>59450.181348318321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257617.45250937936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135</v>
      </c>
      <c r="B36" s="872" t="str">
        <f>VLOOKUP(A36,EQUIPOS!A6:D154,3,FALSE)</f>
        <v>Camión 350</v>
      </c>
      <c r="C36" s="873"/>
      <c r="D36" s="873"/>
      <c r="E36" s="873"/>
      <c r="F36" s="873"/>
      <c r="G36" s="873"/>
      <c r="H36" s="874"/>
      <c r="I36" s="267"/>
      <c r="J36" s="268"/>
      <c r="K36" s="269">
        <f>VLOOKUP(A36,EQUIPOS!A6:D163,4,FALSE)</f>
        <v>59074.450686281729</v>
      </c>
      <c r="L36" s="270"/>
      <c r="M36" s="336">
        <v>6.25</v>
      </c>
      <c r="N36" s="272">
        <f>K36/M36</f>
        <v>9451.9121098050764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323.210243614408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9775.1223534194851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159038.17076442338</v>
      </c>
      <c r="N48" s="272">
        <f>K48*M48</f>
        <v>39759.542691105846</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423667.25818391476</v>
      </c>
      <c r="N49" s="272">
        <f>K49*M49</f>
        <v>102582.8712309721</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142342.41392207795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6464.2048722881591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158581.74114778559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31716.348229557119</v>
      </c>
      <c r="M84" s="859"/>
      <c r="N84" s="51"/>
    </row>
    <row r="85" spans="1:14">
      <c r="B85" s="89" t="s">
        <v>973</v>
      </c>
      <c r="C85" s="90"/>
      <c r="D85" s="90"/>
      <c r="E85" s="90"/>
      <c r="F85" s="90"/>
      <c r="G85" s="90"/>
      <c r="H85" s="90"/>
      <c r="I85" s="87"/>
      <c r="J85" s="88"/>
      <c r="K85" s="304">
        <v>0.05</v>
      </c>
      <c r="L85" s="858">
        <f>N79*K85</f>
        <v>7929.0870573892798</v>
      </c>
      <c r="M85" s="859"/>
      <c r="N85" s="51"/>
    </row>
    <row r="86" spans="1:14" ht="15.75" thickBot="1">
      <c r="B86" s="91" t="s">
        <v>974</v>
      </c>
      <c r="C86" s="92"/>
      <c r="D86" s="92"/>
      <c r="E86" s="92"/>
      <c r="F86" s="92"/>
      <c r="G86" s="92"/>
      <c r="H86" s="92"/>
      <c r="I86" s="93"/>
      <c r="J86" s="94"/>
      <c r="K86" s="305">
        <v>0.05</v>
      </c>
      <c r="L86" s="860">
        <f>N79*K86</f>
        <v>7929.0870573892798</v>
      </c>
      <c r="M86" s="861"/>
      <c r="N86" s="51"/>
    </row>
    <row r="87" spans="1:14" ht="15.75" thickBot="1">
      <c r="B87" s="823" t="s">
        <v>953</v>
      </c>
      <c r="C87" s="824"/>
      <c r="D87" s="824"/>
      <c r="E87" s="824"/>
      <c r="F87" s="824"/>
      <c r="G87" s="824"/>
      <c r="H87" s="824"/>
      <c r="I87" s="824"/>
      <c r="J87" s="824"/>
      <c r="K87" s="824"/>
      <c r="L87" s="824"/>
      <c r="M87" s="825"/>
      <c r="N87" s="52">
        <f>L84+L85+L86</f>
        <v>47574.522344335681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206156.26349212127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36.087333333333333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48286.30541211371</v>
      </c>
      <c r="N48" s="272">
        <f>K48*M48</f>
        <v>48286.30541211371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48286.30541211371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3608.7333333333331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51931.126078780377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10386.225215756076</v>
      </c>
      <c r="M84" s="859"/>
      <c r="N84" s="51"/>
    </row>
    <row r="85" spans="1:14">
      <c r="B85" s="89" t="s">
        <v>973</v>
      </c>
      <c r="C85" s="90"/>
      <c r="D85" s="90"/>
      <c r="E85" s="90"/>
      <c r="F85" s="90"/>
      <c r="G85" s="90"/>
      <c r="H85" s="90"/>
      <c r="I85" s="87"/>
      <c r="J85" s="88"/>
      <c r="K85" s="304">
        <v>0.05</v>
      </c>
      <c r="L85" s="858">
        <f>N79*K85</f>
        <v>2596.556303939019</v>
      </c>
      <c r="M85" s="859"/>
      <c r="N85" s="51"/>
    </row>
    <row r="86" spans="1:14" ht="15.75" thickBot="1">
      <c r="B86" s="91" t="s">
        <v>974</v>
      </c>
      <c r="C86" s="92"/>
      <c r="D86" s="92"/>
      <c r="E86" s="92"/>
      <c r="F86" s="92"/>
      <c r="G86" s="92"/>
      <c r="H86" s="92"/>
      <c r="I86" s="93"/>
      <c r="J86" s="94"/>
      <c r="K86" s="305">
        <v>0.05</v>
      </c>
      <c r="L86" s="860">
        <f>N79*K86</f>
        <v>2596.556303939019</v>
      </c>
      <c r="M86" s="861"/>
      <c r="N86" s="51"/>
    </row>
    <row r="87" spans="1:14" ht="15.75" thickBot="1">
      <c r="B87" s="823" t="s">
        <v>953</v>
      </c>
      <c r="C87" s="824"/>
      <c r="D87" s="824"/>
      <c r="E87" s="824"/>
      <c r="F87" s="824"/>
      <c r="G87" s="824"/>
      <c r="H87" s="824"/>
      <c r="I87" s="824"/>
      <c r="J87" s="824"/>
      <c r="K87" s="824"/>
      <c r="L87" s="824"/>
      <c r="M87" s="825"/>
      <c r="N87" s="52">
        <f>L84+L85+L86</f>
        <v>15579.337823634112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67510.463902414485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37.331724137931033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40957.391465010172</v>
      </c>
      <c r="N48" s="272">
        <f>K48*M48</f>
        <v>40957.391465010172</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40957.391465010172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3733.1724137931033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44727.895602941207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8945.5791205882415</v>
      </c>
      <c r="M84" s="859"/>
      <c r="N84" s="51"/>
    </row>
    <row r="85" spans="1:14">
      <c r="B85" s="89" t="s">
        <v>973</v>
      </c>
      <c r="C85" s="90"/>
      <c r="D85" s="90"/>
      <c r="E85" s="90"/>
      <c r="F85" s="90"/>
      <c r="G85" s="90"/>
      <c r="H85" s="90"/>
      <c r="I85" s="87"/>
      <c r="J85" s="88"/>
      <c r="K85" s="304">
        <v>0.05</v>
      </c>
      <c r="L85" s="858">
        <f>N79*K85</f>
        <v>2236.3947801470604</v>
      </c>
      <c r="M85" s="859"/>
      <c r="N85" s="51"/>
    </row>
    <row r="86" spans="1:14" ht="15.75" thickBot="1">
      <c r="B86" s="91" t="s">
        <v>974</v>
      </c>
      <c r="C86" s="92"/>
      <c r="D86" s="92"/>
      <c r="E86" s="92"/>
      <c r="F86" s="92"/>
      <c r="G86" s="92"/>
      <c r="H86" s="92"/>
      <c r="I86" s="93"/>
      <c r="J86" s="94"/>
      <c r="K86" s="305">
        <v>0.05</v>
      </c>
      <c r="L86" s="860">
        <f>N79*K86</f>
        <v>2236.3947801470604</v>
      </c>
      <c r="M86" s="861"/>
      <c r="N86" s="51"/>
    </row>
    <row r="87" spans="1:14" ht="15.75" thickBot="1">
      <c r="B87" s="823" t="s">
        <v>953</v>
      </c>
      <c r="C87" s="824"/>
      <c r="D87" s="824"/>
      <c r="E87" s="824"/>
      <c r="F87" s="824"/>
      <c r="G87" s="824"/>
      <c r="H87" s="824"/>
      <c r="I87" s="824"/>
      <c r="J87" s="824"/>
      <c r="K87" s="824"/>
      <c r="L87" s="824"/>
      <c r="M87" s="825"/>
      <c r="N87" s="52">
        <f>L84+L85+L86</f>
        <v>13418.368680882362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58146.26428382357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37.331724137931033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32589.789091070365</v>
      </c>
      <c r="N48" s="272">
        <f>K48*M48</f>
        <v>32589.789091070365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32589.789091070365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3733.1724137931033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36360.2932290014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7272.0586458002799</v>
      </c>
      <c r="M84" s="859"/>
      <c r="N84" s="51"/>
    </row>
    <row r="85" spans="1:14">
      <c r="B85" s="89" t="s">
        <v>973</v>
      </c>
      <c r="C85" s="90"/>
      <c r="D85" s="90"/>
      <c r="E85" s="90"/>
      <c r="F85" s="90"/>
      <c r="G85" s="90"/>
      <c r="H85" s="90"/>
      <c r="I85" s="87"/>
      <c r="J85" s="88"/>
      <c r="K85" s="304">
        <v>0.05</v>
      </c>
      <c r="L85" s="858">
        <f>N79*K85</f>
        <v>1818.01466145007</v>
      </c>
      <c r="M85" s="859"/>
      <c r="N85" s="51"/>
    </row>
    <row r="86" spans="1:14" ht="15.75" thickBot="1">
      <c r="B86" s="91" t="s">
        <v>974</v>
      </c>
      <c r="C86" s="92"/>
      <c r="D86" s="92"/>
      <c r="E86" s="92"/>
      <c r="F86" s="92"/>
      <c r="G86" s="92"/>
      <c r="H86" s="92"/>
      <c r="I86" s="93"/>
      <c r="J86" s="94"/>
      <c r="K86" s="305">
        <v>0.05</v>
      </c>
      <c r="L86" s="860">
        <f>N79*K86</f>
        <v>1818.01466145007</v>
      </c>
      <c r="M86" s="861"/>
      <c r="N86" s="51"/>
    </row>
    <row r="87" spans="1:14" ht="15.75" thickBot="1">
      <c r="B87" s="823" t="s">
        <v>953</v>
      </c>
      <c r="C87" s="824"/>
      <c r="D87" s="824"/>
      <c r="E87" s="824"/>
      <c r="F87" s="824"/>
      <c r="G87" s="824"/>
      <c r="H87" s="824"/>
      <c r="I87" s="824"/>
      <c r="J87" s="824"/>
      <c r="K87" s="824"/>
      <c r="L87" s="824"/>
      <c r="M87" s="825"/>
      <c r="N87" s="52">
        <f>L84+L85+L86</f>
        <v>10908.08796870042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47268.381197701819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VLOOKUP(A36,EQUIPOS!A6:D163,4,FALSE)</f>
        <v>7406.6322767813435</v>
      </c>
      <c r="L36" s="270"/>
      <c r="M36" s="336">
        <v>1.25</v>
      </c>
      <c r="N36" s="272">
        <f>K36/M36</f>
        <v>5925.305821425075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N77*M41</f>
        <v>538.15848722881594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6463.4643086538908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4171.4930036570058</v>
      </c>
      <c r="N48" s="272">
        <f>K48*M48</f>
        <v>40046.332835107256</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450755.5386433237</v>
      </c>
      <c r="N49" s="272">
        <f>K49*M49</f>
        <v>54090.664637198839</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28101.533318720198</v>
      </c>
      <c r="N50" s="272">
        <f>K50*M50</f>
        <v>14050.766659360099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108187.7641316662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141559.15280176088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28311.830560352177</v>
      </c>
      <c r="M84" s="859"/>
      <c r="N84" s="51"/>
    </row>
    <row r="85" spans="1:14">
      <c r="B85" s="89" t="s">
        <v>973</v>
      </c>
      <c r="C85" s="90"/>
      <c r="D85" s="90"/>
      <c r="E85" s="90"/>
      <c r="F85" s="90"/>
      <c r="G85" s="90"/>
      <c r="H85" s="90"/>
      <c r="I85" s="87"/>
      <c r="J85" s="88"/>
      <c r="K85" s="304">
        <v>0.05</v>
      </c>
      <c r="L85" s="858">
        <f>N79*K85</f>
        <v>7077.9576400880442</v>
      </c>
      <c r="M85" s="859"/>
      <c r="N85" s="51"/>
    </row>
    <row r="86" spans="1:14" ht="15.75" thickBot="1">
      <c r="B86" s="91" t="s">
        <v>974</v>
      </c>
      <c r="C86" s="92"/>
      <c r="D86" s="92"/>
      <c r="E86" s="92"/>
      <c r="F86" s="92"/>
      <c r="G86" s="92"/>
      <c r="H86" s="92"/>
      <c r="I86" s="93"/>
      <c r="J86" s="94"/>
      <c r="K86" s="305">
        <v>0.05</v>
      </c>
      <c r="L86" s="860">
        <f>N79*K86</f>
        <v>7077.9576400880442</v>
      </c>
      <c r="M86" s="861"/>
      <c r="N86" s="51"/>
    </row>
    <row r="87" spans="1:14" ht="15.75" thickBot="1">
      <c r="B87" s="823" t="s">
        <v>953</v>
      </c>
      <c r="C87" s="824"/>
      <c r="D87" s="824"/>
      <c r="E87" s="824"/>
      <c r="F87" s="824"/>
      <c r="G87" s="824"/>
      <c r="H87" s="824"/>
      <c r="I87" s="824"/>
      <c r="J87" s="824"/>
      <c r="K87" s="824"/>
      <c r="L87" s="824"/>
      <c r="M87" s="825"/>
      <c r="N87" s="52">
        <f>L84+L85+L86</f>
        <v>42467.745840528267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184026.89864228916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7.7329999999999997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14294.429734786112</v>
      </c>
      <c r="N48" s="272">
        <f>K48*M48</f>
        <v>14294.429734786112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14294.429734786112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773.3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15075.462734786111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3015.0925469572226</v>
      </c>
      <c r="M84" s="859"/>
      <c r="N84" s="51"/>
    </row>
    <row r="85" spans="1:14">
      <c r="B85" s="89" t="s">
        <v>973</v>
      </c>
      <c r="C85" s="90"/>
      <c r="D85" s="90"/>
      <c r="E85" s="90"/>
      <c r="F85" s="90"/>
      <c r="G85" s="90"/>
      <c r="H85" s="90"/>
      <c r="I85" s="87"/>
      <c r="J85" s="88"/>
      <c r="K85" s="304">
        <v>0.05</v>
      </c>
      <c r="L85" s="858">
        <f>N79*K85</f>
        <v>753.77313673930564</v>
      </c>
      <c r="M85" s="859"/>
      <c r="N85" s="51"/>
    </row>
    <row r="86" spans="1:14" ht="15.75" thickBot="1">
      <c r="B86" s="91" t="s">
        <v>974</v>
      </c>
      <c r="C86" s="92"/>
      <c r="D86" s="92"/>
      <c r="E86" s="92"/>
      <c r="F86" s="92"/>
      <c r="G86" s="92"/>
      <c r="H86" s="92"/>
      <c r="I86" s="93"/>
      <c r="J86" s="94"/>
      <c r="K86" s="305">
        <v>0.05</v>
      </c>
      <c r="L86" s="860">
        <f>N79*K86</f>
        <v>753.77313673930564</v>
      </c>
      <c r="M86" s="861"/>
      <c r="N86" s="51"/>
    </row>
    <row r="87" spans="1:14" ht="15.75" thickBot="1">
      <c r="B87" s="823" t="s">
        <v>953</v>
      </c>
      <c r="C87" s="824"/>
      <c r="D87" s="824"/>
      <c r="E87" s="824"/>
      <c r="F87" s="824"/>
      <c r="G87" s="824"/>
      <c r="H87" s="824"/>
      <c r="I87" s="824"/>
      <c r="J87" s="824"/>
      <c r="K87" s="824"/>
      <c r="L87" s="824"/>
      <c r="M87" s="825"/>
      <c r="N87" s="52">
        <f>L84+L85+L86</f>
        <v>4522.6388204358336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19598.101555221947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7"/>
      <c r="C1" s="929"/>
      <c r="D1" s="930"/>
      <c r="E1" s="930"/>
      <c r="F1" s="930"/>
      <c r="G1" s="930"/>
      <c r="H1" s="930"/>
      <c r="I1" s="930"/>
      <c r="J1" s="931"/>
      <c r="K1" s="932" t="s">
        <v>933</v>
      </c>
      <c r="L1" s="934" t="s">
        <v>2198</v>
      </c>
      <c r="M1" s="935"/>
      <c r="N1" s="936"/>
    </row>
    <row r="2" spans="2:14" ht="24.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53167.005617653551</v>
      </c>
      <c r="L36" s="270"/>
      <c r="M36" s="336">
        <v>160</v>
      </c>
      <c r="N36" s="272">
        <f>K36/M36</f>
        <v>332.29378511033468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20.102155451800996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352.39594056213571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25541.211268034833</v>
      </c>
      <c r="N48" s="272">
        <f>K48*M48</f>
        <v>25541.211268034833</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411834.27242210263</v>
      </c>
      <c r="N49" s="272">
        <f>K49*M49</f>
        <v>12355.028172663078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37896.239440697915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2010.2155451800998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40258.850926440151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8051.7701852880309</v>
      </c>
      <c r="M84" s="859"/>
      <c r="N84" s="51"/>
    </row>
    <row r="85" spans="1:14">
      <c r="B85" s="89" t="s">
        <v>973</v>
      </c>
      <c r="C85" s="90"/>
      <c r="D85" s="90"/>
      <c r="E85" s="90"/>
      <c r="F85" s="90"/>
      <c r="G85" s="90"/>
      <c r="H85" s="90"/>
      <c r="I85" s="87"/>
      <c r="J85" s="88"/>
      <c r="K85" s="304">
        <v>0.05</v>
      </c>
      <c r="L85" s="858">
        <f>N79*K85</f>
        <v>2012.9425463220077</v>
      </c>
      <c r="M85" s="859"/>
      <c r="N85" s="51"/>
    </row>
    <row r="86" spans="1:14" ht="15.75" thickBot="1">
      <c r="B86" s="91" t="s">
        <v>974</v>
      </c>
      <c r="C86" s="92"/>
      <c r="D86" s="92"/>
      <c r="E86" s="92"/>
      <c r="F86" s="92"/>
      <c r="G86" s="92"/>
      <c r="H86" s="92"/>
      <c r="I86" s="93"/>
      <c r="J86" s="94"/>
      <c r="K86" s="305">
        <v>0.05</v>
      </c>
      <c r="L86" s="860">
        <f>N79*K86</f>
        <v>2012.9425463220077</v>
      </c>
      <c r="M86" s="861"/>
      <c r="N86" s="51"/>
    </row>
    <row r="87" spans="1:14" ht="15.75" thickBot="1">
      <c r="B87" s="823" t="s">
        <v>953</v>
      </c>
      <c r="C87" s="824"/>
      <c r="D87" s="824"/>
      <c r="E87" s="824"/>
      <c r="F87" s="824"/>
      <c r="G87" s="824"/>
      <c r="H87" s="824"/>
      <c r="I87" s="824"/>
      <c r="J87" s="824"/>
      <c r="K87" s="824"/>
      <c r="L87" s="824"/>
      <c r="M87" s="825"/>
      <c r="N87" s="52">
        <f>L84+L85+L86</f>
        <v>12077.655277932045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52336.506204372199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72.174666666666667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5866.1620363926659</v>
      </c>
      <c r="N48" s="272">
        <f>K48*M48</f>
        <v>234.64648145570663</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10715.962207793</v>
      </c>
      <c r="N49" s="272">
        <f>K49*M49</f>
        <v>4286.3848831171999</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360.43586988163088</v>
      </c>
      <c r="N50" s="272">
        <f>K50*M50</f>
        <v>1081.3076096448926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5602.3389742177988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721.74666666666667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6396.2603075511324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1279.2520615102267</v>
      </c>
      <c r="M84" s="859"/>
      <c r="N84" s="51"/>
    </row>
    <row r="85" spans="1:14">
      <c r="B85" s="89" t="s">
        <v>973</v>
      </c>
      <c r="C85" s="90"/>
      <c r="D85" s="90"/>
      <c r="E85" s="90"/>
      <c r="F85" s="90"/>
      <c r="G85" s="90"/>
      <c r="H85" s="90"/>
      <c r="I85" s="87"/>
      <c r="J85" s="88"/>
      <c r="K85" s="304">
        <v>0.05</v>
      </c>
      <c r="L85" s="858">
        <f>N79*K85</f>
        <v>319.81301537755667</v>
      </c>
      <c r="M85" s="859"/>
      <c r="N85" s="51"/>
    </row>
    <row r="86" spans="1:14" ht="15.75" thickBot="1">
      <c r="B86" s="91" t="s">
        <v>974</v>
      </c>
      <c r="C86" s="92"/>
      <c r="D86" s="92"/>
      <c r="E86" s="92"/>
      <c r="F86" s="92"/>
      <c r="G86" s="92"/>
      <c r="H86" s="92"/>
      <c r="I86" s="93"/>
      <c r="J86" s="94"/>
      <c r="K86" s="305">
        <v>0.05</v>
      </c>
      <c r="L86" s="860">
        <f>N79*K86</f>
        <v>319.81301537755667</v>
      </c>
      <c r="M86" s="861"/>
      <c r="N86" s="51"/>
    </row>
    <row r="87" spans="1:14" ht="15.75" thickBot="1">
      <c r="B87" s="823" t="s">
        <v>953</v>
      </c>
      <c r="C87" s="824"/>
      <c r="D87" s="824"/>
      <c r="E87" s="824"/>
      <c r="F87" s="824"/>
      <c r="G87" s="824"/>
      <c r="H87" s="824"/>
      <c r="I87" s="824"/>
      <c r="J87" s="824"/>
      <c r="K87" s="824"/>
      <c r="L87" s="824"/>
      <c r="M87" s="825"/>
      <c r="N87" s="52">
        <f>L84+L85+L86</f>
        <v>1918.87809226534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8315.1383998164729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72.174666666666667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29330.810181963327</v>
      </c>
      <c r="N48" s="272">
        <f>K48*M48</f>
        <v>11732.324072785332</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360.43586988163088</v>
      </c>
      <c r="N49" s="272">
        <f>K49*M49</f>
        <v>1081.3076096448926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12813.631682430225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721.74666666666667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13607.553015763557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2721.5106031527116</v>
      </c>
      <c r="M84" s="859"/>
      <c r="N84" s="51"/>
    </row>
    <row r="85" spans="1:14">
      <c r="B85" s="89" t="s">
        <v>973</v>
      </c>
      <c r="C85" s="90"/>
      <c r="D85" s="90"/>
      <c r="E85" s="90"/>
      <c r="F85" s="90"/>
      <c r="G85" s="90"/>
      <c r="H85" s="90"/>
      <c r="I85" s="87"/>
      <c r="J85" s="88"/>
      <c r="K85" s="304">
        <v>0.05</v>
      </c>
      <c r="L85" s="858">
        <f>N79*K85</f>
        <v>680.3776507881779</v>
      </c>
      <c r="M85" s="859"/>
      <c r="N85" s="51"/>
    </row>
    <row r="86" spans="1:14" ht="15.75" thickBot="1">
      <c r="B86" s="91" t="s">
        <v>974</v>
      </c>
      <c r="C86" s="92"/>
      <c r="D86" s="92"/>
      <c r="E86" s="92"/>
      <c r="F86" s="92"/>
      <c r="G86" s="92"/>
      <c r="H86" s="92"/>
      <c r="I86" s="93"/>
      <c r="J86" s="94"/>
      <c r="K86" s="305">
        <v>0.05</v>
      </c>
      <c r="L86" s="860">
        <f>N79*K86</f>
        <v>680.3776507881779</v>
      </c>
      <c r="M86" s="861"/>
      <c r="N86" s="51"/>
    </row>
    <row r="87" spans="1:14" ht="15.75" thickBot="1">
      <c r="B87" s="823" t="s">
        <v>953</v>
      </c>
      <c r="C87" s="824"/>
      <c r="D87" s="824"/>
      <c r="E87" s="824"/>
      <c r="F87" s="824"/>
      <c r="G87" s="824"/>
      <c r="H87" s="824"/>
      <c r="I87" s="824"/>
      <c r="J87" s="824"/>
      <c r="K87" s="824"/>
      <c r="L87" s="824"/>
      <c r="M87" s="825"/>
      <c r="N87" s="52">
        <f>L84+L85+L86</f>
        <v>4082.2659047290676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17689.818920492624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286.59765815254394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5866.1620363926659</v>
      </c>
      <c r="N48" s="272">
        <f>K48*M48</f>
        <v>469.29296291141327</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10715.962207793</v>
      </c>
      <c r="N49" s="272">
        <f>K49*M49</f>
        <v>4286.3848831171999</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360.43586988163088</v>
      </c>
      <c r="N50" s="272">
        <f>K50*M50</f>
        <v>1081.3076096448926</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21899.964106211824</v>
      </c>
      <c r="N51" s="272">
        <f>K51*M51</f>
        <v>32849.94615931774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38686.931614991248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2865.9765815254395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41839.505854669231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8367.9011709338465</v>
      </c>
      <c r="M84" s="859"/>
      <c r="N84" s="51"/>
    </row>
    <row r="85" spans="1:14">
      <c r="B85" s="89" t="s">
        <v>973</v>
      </c>
      <c r="C85" s="90"/>
      <c r="D85" s="90"/>
      <c r="E85" s="90"/>
      <c r="F85" s="90"/>
      <c r="G85" s="90"/>
      <c r="H85" s="90"/>
      <c r="I85" s="87"/>
      <c r="J85" s="88"/>
      <c r="K85" s="304">
        <v>0.05</v>
      </c>
      <c r="L85" s="858">
        <f>N79*K85</f>
        <v>2091.9752927334616</v>
      </c>
      <c r="M85" s="859"/>
      <c r="N85" s="51"/>
    </row>
    <row r="86" spans="1:14" ht="15.75" thickBot="1">
      <c r="B86" s="91" t="s">
        <v>974</v>
      </c>
      <c r="C86" s="92"/>
      <c r="D86" s="92"/>
      <c r="E86" s="92"/>
      <c r="F86" s="92"/>
      <c r="G86" s="92"/>
      <c r="H86" s="92"/>
      <c r="I86" s="93"/>
      <c r="J86" s="94"/>
      <c r="K86" s="305">
        <v>0.05</v>
      </c>
      <c r="L86" s="860">
        <f>N79*K86</f>
        <v>2091.9752927334616</v>
      </c>
      <c r="M86" s="861"/>
      <c r="N86" s="51"/>
    </row>
    <row r="87" spans="1:14" ht="15.75" thickBot="1">
      <c r="B87" s="823" t="s">
        <v>953</v>
      </c>
      <c r="C87" s="824"/>
      <c r="D87" s="824"/>
      <c r="E87" s="824"/>
      <c r="F87" s="824"/>
      <c r="G87" s="824"/>
      <c r="H87" s="824"/>
      <c r="I87" s="824"/>
      <c r="J87" s="824"/>
      <c r="K87" s="824"/>
      <c r="L87" s="824"/>
      <c r="M87" s="825"/>
      <c r="N87" s="52">
        <f>L84+L85+L86</f>
        <v>12551.851756400769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54391.357611070001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286.59765815254394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29330.810181963327</v>
      </c>
      <c r="N48" s="272">
        <f>K48*M48</f>
        <v>11732.324072785332</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360.43586988163088</v>
      </c>
      <c r="N49" s="272">
        <f>K49*M49</f>
        <v>1081.3076096448926</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21899.964106211824</v>
      </c>
      <c r="N50" s="272">
        <f>K50*M50</f>
        <v>32849.94615931774</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45663.577841747967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2865.9765815254395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48816.152081425957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9763.2304162851924</v>
      </c>
      <c r="M84" s="859"/>
      <c r="N84" s="51"/>
    </row>
    <row r="85" spans="1:14">
      <c r="B85" s="89" t="s">
        <v>973</v>
      </c>
      <c r="C85" s="90"/>
      <c r="D85" s="90"/>
      <c r="E85" s="90"/>
      <c r="F85" s="90"/>
      <c r="G85" s="90"/>
      <c r="H85" s="90"/>
      <c r="I85" s="87"/>
      <c r="J85" s="88"/>
      <c r="K85" s="304">
        <v>0.05</v>
      </c>
      <c r="L85" s="858">
        <f>N79*K85</f>
        <v>2440.8076040712981</v>
      </c>
      <c r="M85" s="859"/>
      <c r="N85" s="51"/>
    </row>
    <row r="86" spans="1:14" ht="15.75" thickBot="1">
      <c r="B86" s="91" t="s">
        <v>974</v>
      </c>
      <c r="C86" s="92"/>
      <c r="D86" s="92"/>
      <c r="E86" s="92"/>
      <c r="F86" s="92"/>
      <c r="G86" s="92"/>
      <c r="H86" s="92"/>
      <c r="I86" s="93"/>
      <c r="J86" s="94"/>
      <c r="K86" s="305">
        <v>0.05</v>
      </c>
      <c r="L86" s="860">
        <f>N79*K86</f>
        <v>2440.8076040712981</v>
      </c>
      <c r="M86" s="861"/>
      <c r="N86" s="51"/>
    </row>
    <row r="87" spans="1:14" ht="15.75" thickBot="1">
      <c r="B87" s="823" t="s">
        <v>953</v>
      </c>
      <c r="C87" s="824"/>
      <c r="D87" s="824"/>
      <c r="E87" s="824"/>
      <c r="F87" s="824"/>
      <c r="G87" s="824"/>
      <c r="H87" s="824"/>
      <c r="I87" s="824"/>
      <c r="J87" s="824"/>
      <c r="K87" s="824"/>
      <c r="L87" s="824"/>
      <c r="M87" s="825"/>
      <c r="N87" s="52">
        <f>L84+L85+L86</f>
        <v>14644.84562442779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63460.997705853748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241</v>
      </c>
      <c r="B36" s="872" t="str">
        <f>VLOOKUP(A36,EQUIPOS!A6:D154,3,FALSE)</f>
        <v>Grúa (capacidad 15 ton)</v>
      </c>
      <c r="C36" s="873"/>
      <c r="D36" s="873"/>
      <c r="E36" s="873"/>
      <c r="F36" s="873"/>
      <c r="G36" s="873"/>
      <c r="H36" s="874"/>
      <c r="I36" s="267"/>
      <c r="J36" s="268"/>
      <c r="K36" s="269">
        <f>VLOOKUP(A36,EQUIPOS!A6:D163,4,FALSE)</f>
        <v>151021.73366517076</v>
      </c>
      <c r="L36" s="270"/>
      <c r="M36" s="336">
        <v>0.75</v>
      </c>
      <c r="N36" s="272">
        <f>K36/M36</f>
        <v>201362.31155356101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0.2</v>
      </c>
      <c r="N41" s="344">
        <f>N77*M41</f>
        <v>8969.3081204802675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210331.61967404129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14315.597152024899</v>
      </c>
      <c r="N48" s="272">
        <f>K48*M48</f>
        <v>14315.597152024899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14315.597152024899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44846.540602401335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269493.75742846751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53898.751485693501</v>
      </c>
      <c r="M84" s="859"/>
      <c r="N84" s="51"/>
    </row>
    <row r="85" spans="1:14">
      <c r="B85" s="89" t="s">
        <v>973</v>
      </c>
      <c r="C85" s="90"/>
      <c r="D85" s="90"/>
      <c r="E85" s="90"/>
      <c r="F85" s="90"/>
      <c r="G85" s="90"/>
      <c r="H85" s="90"/>
      <c r="I85" s="87"/>
      <c r="J85" s="88"/>
      <c r="K85" s="304">
        <v>0.05</v>
      </c>
      <c r="L85" s="858">
        <f>N79*K85</f>
        <v>13474.687871423375</v>
      </c>
      <c r="M85" s="859"/>
      <c r="N85" s="51"/>
    </row>
    <row r="86" spans="1:14" ht="15.75" thickBot="1">
      <c r="B86" s="91" t="s">
        <v>974</v>
      </c>
      <c r="C86" s="92"/>
      <c r="D86" s="92"/>
      <c r="E86" s="92"/>
      <c r="F86" s="92"/>
      <c r="G86" s="92"/>
      <c r="H86" s="92"/>
      <c r="I86" s="93"/>
      <c r="J86" s="94"/>
      <c r="K86" s="305">
        <v>0.05</v>
      </c>
      <c r="L86" s="860">
        <f>N79*K86</f>
        <v>13474.687871423375</v>
      </c>
      <c r="M86" s="861"/>
      <c r="N86" s="51"/>
    </row>
    <row r="87" spans="1:14" ht="15.75" thickBot="1">
      <c r="B87" s="823" t="s">
        <v>953</v>
      </c>
      <c r="C87" s="824"/>
      <c r="D87" s="824"/>
      <c r="E87" s="824"/>
      <c r="F87" s="824"/>
      <c r="G87" s="824"/>
      <c r="H87" s="824"/>
      <c r="I87" s="824"/>
      <c r="J87" s="824"/>
      <c r="K87" s="824"/>
      <c r="L87" s="824"/>
      <c r="M87" s="825"/>
      <c r="N87" s="52">
        <f>L84+L85+L86</f>
        <v>80848.127228540252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350341.88465700776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0.2</v>
      </c>
      <c r="N41" s="344">
        <f>N77*M41</f>
        <v>6726.9810903601992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14315.597152024899</v>
      </c>
      <c r="N48" s="272">
        <f>K48*M48</f>
        <v>14315.597152024899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14315.597152024899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33634.905451800994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54677.483694186092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10935.496738837219</v>
      </c>
      <c r="M84" s="859"/>
      <c r="N84" s="51"/>
    </row>
    <row r="85" spans="1:14">
      <c r="B85" s="89" t="s">
        <v>973</v>
      </c>
      <c r="C85" s="90"/>
      <c r="D85" s="90"/>
      <c r="E85" s="90"/>
      <c r="F85" s="90"/>
      <c r="G85" s="90"/>
      <c r="H85" s="90"/>
      <c r="I85" s="87"/>
      <c r="J85" s="88"/>
      <c r="K85" s="304">
        <v>0.05</v>
      </c>
      <c r="L85" s="858">
        <f>N79*K85</f>
        <v>2733.8741847093047</v>
      </c>
      <c r="M85" s="859"/>
      <c r="N85" s="51"/>
    </row>
    <row r="86" spans="1:14" ht="15.75" thickBot="1">
      <c r="B86" s="91" t="s">
        <v>974</v>
      </c>
      <c r="C86" s="92"/>
      <c r="D86" s="92"/>
      <c r="E86" s="92"/>
      <c r="F86" s="92"/>
      <c r="G86" s="92"/>
      <c r="H86" s="92"/>
      <c r="I86" s="93"/>
      <c r="J86" s="94"/>
      <c r="K86" s="305">
        <v>0.05</v>
      </c>
      <c r="L86" s="860">
        <f>N79*K86</f>
        <v>2733.8741847093047</v>
      </c>
      <c r="M86" s="861"/>
      <c r="N86" s="51"/>
    </row>
    <row r="87" spans="1:14" ht="15.75" thickBot="1">
      <c r="B87" s="823" t="s">
        <v>953</v>
      </c>
      <c r="C87" s="824"/>
      <c r="D87" s="824"/>
      <c r="E87" s="824"/>
      <c r="F87" s="824"/>
      <c r="G87" s="824"/>
      <c r="H87" s="824"/>
      <c r="I87" s="824"/>
      <c r="J87" s="824"/>
      <c r="K87" s="824"/>
      <c r="L87" s="824"/>
      <c r="M87" s="825"/>
      <c r="N87" s="52">
        <f>L84+L85+L86</f>
        <v>16403.245108255829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71080.728802441925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2686.8530451800998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14315.597152024899</v>
      </c>
      <c r="N48" s="272">
        <f>K48*M48</f>
        <v>14315.597152024899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14315.597152024899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17912.353634534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34914.803831739002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6982.9607663478009</v>
      </c>
      <c r="M84" s="859"/>
      <c r="N84" s="51"/>
    </row>
    <row r="85" spans="1:14">
      <c r="B85" s="89" t="s">
        <v>973</v>
      </c>
      <c r="C85" s="90"/>
      <c r="D85" s="90"/>
      <c r="E85" s="90"/>
      <c r="F85" s="90"/>
      <c r="G85" s="90"/>
      <c r="H85" s="90"/>
      <c r="I85" s="87"/>
      <c r="J85" s="88"/>
      <c r="K85" s="304">
        <v>0.05</v>
      </c>
      <c r="L85" s="858">
        <f>N79*K85</f>
        <v>1745.7401915869502</v>
      </c>
      <c r="M85" s="859"/>
      <c r="N85" s="51"/>
    </row>
    <row r="86" spans="1:14" ht="15.75" thickBot="1">
      <c r="B86" s="91" t="s">
        <v>974</v>
      </c>
      <c r="C86" s="92"/>
      <c r="D86" s="92"/>
      <c r="E86" s="92"/>
      <c r="F86" s="92"/>
      <c r="G86" s="92"/>
      <c r="H86" s="92"/>
      <c r="I86" s="93"/>
      <c r="J86" s="94"/>
      <c r="K86" s="305">
        <v>0.05</v>
      </c>
      <c r="L86" s="860">
        <f>N79*K86</f>
        <v>1745.7401915869502</v>
      </c>
      <c r="M86" s="861"/>
      <c r="N86" s="51"/>
    </row>
    <row r="87" spans="1:14" ht="15.75" thickBot="1">
      <c r="B87" s="823" t="s">
        <v>953</v>
      </c>
      <c r="C87" s="824"/>
      <c r="D87" s="824"/>
      <c r="E87" s="824"/>
      <c r="F87" s="824"/>
      <c r="G87" s="824"/>
      <c r="H87" s="824"/>
      <c r="I87" s="824"/>
      <c r="J87" s="824"/>
      <c r="K87" s="824"/>
      <c r="L87" s="824"/>
      <c r="M87" s="825"/>
      <c r="N87" s="52">
        <f>L84+L85+L86</f>
        <v>10474.441149521701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45389.244981260701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2015.1397838850748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14315.597152024899</v>
      </c>
      <c r="N48" s="272">
        <f>K48*M48</f>
        <v>14315.597152024899</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14315.597152024899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13434.265225900499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29765.002161810473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5953.0004323620951</v>
      </c>
      <c r="M84" s="859"/>
      <c r="N84" s="51"/>
    </row>
    <row r="85" spans="1:14">
      <c r="B85" s="89" t="s">
        <v>973</v>
      </c>
      <c r="C85" s="90"/>
      <c r="D85" s="90"/>
      <c r="E85" s="90"/>
      <c r="F85" s="90"/>
      <c r="G85" s="90"/>
      <c r="H85" s="90"/>
      <c r="I85" s="87"/>
      <c r="J85" s="88"/>
      <c r="K85" s="304">
        <v>0.05</v>
      </c>
      <c r="L85" s="858">
        <f>N79*K85</f>
        <v>1488.2501080905238</v>
      </c>
      <c r="M85" s="859"/>
      <c r="N85" s="51"/>
    </row>
    <row r="86" spans="1:14" ht="15.75" thickBot="1">
      <c r="B86" s="91" t="s">
        <v>974</v>
      </c>
      <c r="C86" s="92"/>
      <c r="D86" s="92"/>
      <c r="E86" s="92"/>
      <c r="F86" s="92"/>
      <c r="G86" s="92"/>
      <c r="H86" s="92"/>
      <c r="I86" s="93"/>
      <c r="J86" s="94"/>
      <c r="K86" s="305">
        <v>0.05</v>
      </c>
      <c r="L86" s="860">
        <f>N79*K86</f>
        <v>1488.2501080905238</v>
      </c>
      <c r="M86" s="861"/>
      <c r="N86" s="51"/>
    </row>
    <row r="87" spans="1:14" ht="15.75" thickBot="1">
      <c r="B87" s="823" t="s">
        <v>953</v>
      </c>
      <c r="C87" s="824"/>
      <c r="D87" s="824"/>
      <c r="E87" s="824"/>
      <c r="F87" s="824"/>
      <c r="G87" s="824"/>
      <c r="H87" s="824"/>
      <c r="I87" s="824"/>
      <c r="J87" s="824"/>
      <c r="K87" s="824"/>
      <c r="L87" s="824"/>
      <c r="M87" s="825"/>
      <c r="N87" s="52">
        <f>L84+L85+L86</f>
        <v>8929.5006485431422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38694.502810353617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11305.850572033949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47092.93574890434</v>
      </c>
      <c r="N48" s="272">
        <f>K48*M48</f>
        <v>98895.165072699121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14315.597152024899</v>
      </c>
      <c r="N49" s="272">
        <f>K49*M49</f>
        <v>14315.597152024899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113210.76222472402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75372.337146892998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199888.94994365098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39977.789988730197</v>
      </c>
      <c r="M84" s="859"/>
      <c r="N84" s="51"/>
    </row>
    <row r="85" spans="1:14">
      <c r="B85" s="89" t="s">
        <v>973</v>
      </c>
      <c r="C85" s="90"/>
      <c r="D85" s="90"/>
      <c r="E85" s="90"/>
      <c r="F85" s="90"/>
      <c r="G85" s="90"/>
      <c r="H85" s="90"/>
      <c r="I85" s="87"/>
      <c r="J85" s="88"/>
      <c r="K85" s="304">
        <v>0.05</v>
      </c>
      <c r="L85" s="858">
        <f>N79*K85</f>
        <v>9994.4474971825493</v>
      </c>
      <c r="M85" s="859"/>
      <c r="N85" s="51"/>
    </row>
    <row r="86" spans="1:14" ht="15.75" thickBot="1">
      <c r="B86" s="91" t="s">
        <v>974</v>
      </c>
      <c r="C86" s="92"/>
      <c r="D86" s="92"/>
      <c r="E86" s="92"/>
      <c r="F86" s="92"/>
      <c r="G86" s="92"/>
      <c r="H86" s="92"/>
      <c r="I86" s="93"/>
      <c r="J86" s="94"/>
      <c r="K86" s="305">
        <v>0.05</v>
      </c>
      <c r="L86" s="860">
        <f>N79*K86</f>
        <v>9994.4474971825493</v>
      </c>
      <c r="M86" s="861"/>
      <c r="N86" s="51"/>
    </row>
    <row r="87" spans="1:14" ht="15.75" thickBot="1">
      <c r="B87" s="823" t="s">
        <v>953</v>
      </c>
      <c r="C87" s="824"/>
      <c r="D87" s="824"/>
      <c r="E87" s="824"/>
      <c r="F87" s="824"/>
      <c r="G87" s="824"/>
      <c r="H87" s="824"/>
      <c r="I87" s="824"/>
      <c r="J87" s="824"/>
      <c r="K87" s="824"/>
      <c r="L87" s="824"/>
      <c r="M87" s="825"/>
      <c r="N87" s="52">
        <f>L84+L85+L86</f>
        <v>59966.684983095292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259855.63492674628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11305.850572033949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47092.93574890434</v>
      </c>
      <c r="N48" s="272">
        <f>K48*M48</f>
        <v>94185.871497808679</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14315.597152024899</v>
      </c>
      <c r="N49" s="272">
        <f>K49*M49</f>
        <v>14315.597152024899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108501.46864983358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75372.337146892998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195179.65636876051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39035.931273752103</v>
      </c>
      <c r="M84" s="859"/>
      <c r="N84" s="51"/>
    </row>
    <row r="85" spans="1:14">
      <c r="B85" s="89" t="s">
        <v>973</v>
      </c>
      <c r="C85" s="90"/>
      <c r="D85" s="90"/>
      <c r="E85" s="90"/>
      <c r="F85" s="90"/>
      <c r="G85" s="90"/>
      <c r="H85" s="90"/>
      <c r="I85" s="87"/>
      <c r="J85" s="88"/>
      <c r="K85" s="304">
        <v>0.05</v>
      </c>
      <c r="L85" s="858">
        <f>N79*K85</f>
        <v>9758.9828184380258</v>
      </c>
      <c r="M85" s="859"/>
      <c r="N85" s="51"/>
    </row>
    <row r="86" spans="1:14" ht="15.75" thickBot="1">
      <c r="B86" s="91" t="s">
        <v>974</v>
      </c>
      <c r="C86" s="92"/>
      <c r="D86" s="92"/>
      <c r="E86" s="92"/>
      <c r="F86" s="92"/>
      <c r="G86" s="92"/>
      <c r="H86" s="92"/>
      <c r="I86" s="93"/>
      <c r="J86" s="94"/>
      <c r="K86" s="305">
        <v>0.05</v>
      </c>
      <c r="L86" s="860">
        <f>N79*K86</f>
        <v>9758.9828184380258</v>
      </c>
      <c r="M86" s="861"/>
      <c r="N86" s="51"/>
    </row>
    <row r="87" spans="1:14" ht="15.75" thickBot="1">
      <c r="B87" s="823" t="s">
        <v>953</v>
      </c>
      <c r="C87" s="824"/>
      <c r="D87" s="824"/>
      <c r="E87" s="824"/>
      <c r="F87" s="824"/>
      <c r="G87" s="824"/>
      <c r="H87" s="824"/>
      <c r="I87" s="824"/>
      <c r="J87" s="824"/>
      <c r="K87" s="824"/>
      <c r="L87" s="824"/>
      <c r="M87" s="825"/>
      <c r="N87" s="52">
        <f>L84+L85+L86</f>
        <v>58553.896910628151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253733.55327938867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4720.6884844632978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47092.93574890434</v>
      </c>
      <c r="N48" s="272">
        <f>K48*M48</f>
        <v>61691.745831064691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14315.597152024899</v>
      </c>
      <c r="N49" s="272">
        <f>K49*M49</f>
        <v>14315.597152024899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76007.342983089591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47206.884844632979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127934.91631218587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25586.983262437177</v>
      </c>
      <c r="M84" s="859"/>
      <c r="N84" s="51"/>
    </row>
    <row r="85" spans="1:14">
      <c r="B85" s="89" t="s">
        <v>973</v>
      </c>
      <c r="C85" s="90"/>
      <c r="D85" s="90"/>
      <c r="E85" s="90"/>
      <c r="F85" s="90"/>
      <c r="G85" s="90"/>
      <c r="H85" s="90"/>
      <c r="I85" s="87"/>
      <c r="J85" s="88"/>
      <c r="K85" s="304">
        <v>0.05</v>
      </c>
      <c r="L85" s="858">
        <f>N79*K85</f>
        <v>6396.7458156092944</v>
      </c>
      <c r="M85" s="859"/>
      <c r="N85" s="51"/>
    </row>
    <row r="86" spans="1:14" ht="15.75" thickBot="1">
      <c r="B86" s="91" t="s">
        <v>974</v>
      </c>
      <c r="C86" s="92"/>
      <c r="D86" s="92"/>
      <c r="E86" s="92"/>
      <c r="F86" s="92"/>
      <c r="G86" s="92"/>
      <c r="H86" s="92"/>
      <c r="I86" s="93"/>
      <c r="J86" s="94"/>
      <c r="K86" s="305">
        <v>0.05</v>
      </c>
      <c r="L86" s="860">
        <f>N79*K86</f>
        <v>6396.7458156092944</v>
      </c>
      <c r="M86" s="861"/>
      <c r="N86" s="51"/>
    </row>
    <row r="87" spans="1:14" ht="15.75" thickBot="1">
      <c r="B87" s="823" t="s">
        <v>953</v>
      </c>
      <c r="C87" s="824"/>
      <c r="D87" s="824"/>
      <c r="E87" s="824"/>
      <c r="F87" s="824"/>
      <c r="G87" s="824"/>
      <c r="H87" s="824"/>
      <c r="I87" s="824"/>
      <c r="J87" s="824"/>
      <c r="K87" s="824"/>
      <c r="L87" s="824"/>
      <c r="M87" s="825"/>
      <c r="N87" s="52">
        <f>L84+L85+L86</f>
        <v>38380.474893655766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166315.39120584165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3957.0477002118823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47092.93574890434</v>
      </c>
      <c r="N48" s="272">
        <f>K48*M48</f>
        <v>51802.229323794774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14315.597152024899</v>
      </c>
      <c r="N49" s="272">
        <f>K49*M49</f>
        <v>14315.597152024899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66117.826475819675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39570.477002118823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109645.35117815039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21929.070235630079</v>
      </c>
      <c r="M84" s="859"/>
      <c r="N84" s="51"/>
    </row>
    <row r="85" spans="1:14">
      <c r="B85" s="89" t="s">
        <v>973</v>
      </c>
      <c r="C85" s="90"/>
      <c r="D85" s="90"/>
      <c r="E85" s="90"/>
      <c r="F85" s="90"/>
      <c r="G85" s="90"/>
      <c r="H85" s="90"/>
      <c r="I85" s="87"/>
      <c r="J85" s="88"/>
      <c r="K85" s="304">
        <v>0.05</v>
      </c>
      <c r="L85" s="858">
        <f>N79*K85</f>
        <v>5482.2675589075197</v>
      </c>
      <c r="M85" s="859"/>
      <c r="N85" s="51"/>
    </row>
    <row r="86" spans="1:14" ht="15.75" thickBot="1">
      <c r="B86" s="91" t="s">
        <v>974</v>
      </c>
      <c r="C86" s="92"/>
      <c r="D86" s="92"/>
      <c r="E86" s="92"/>
      <c r="F86" s="92"/>
      <c r="G86" s="92"/>
      <c r="H86" s="92"/>
      <c r="I86" s="93"/>
      <c r="J86" s="94"/>
      <c r="K86" s="305">
        <v>0.05</v>
      </c>
      <c r="L86" s="860">
        <f>N79*K86</f>
        <v>5482.2675589075197</v>
      </c>
      <c r="M86" s="861"/>
      <c r="N86" s="51"/>
    </row>
    <row r="87" spans="1:14" ht="15.75" thickBot="1">
      <c r="B87" s="823" t="s">
        <v>953</v>
      </c>
      <c r="C87" s="824"/>
      <c r="D87" s="824"/>
      <c r="E87" s="824"/>
      <c r="F87" s="824"/>
      <c r="G87" s="824"/>
      <c r="H87" s="824"/>
      <c r="I87" s="824"/>
      <c r="J87" s="824"/>
      <c r="K87" s="824"/>
      <c r="L87" s="824"/>
      <c r="M87" s="825"/>
      <c r="N87" s="52">
        <f>L84+L85+L86</f>
        <v>32893.60535344512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142538.9565315955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269.07924361440803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47092.93574890434</v>
      </c>
      <c r="N48" s="272">
        <f>K48*M48</f>
        <v>2354.6467874452169</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41.372051403663789</v>
      </c>
      <c r="N49" s="272">
        <f>K49*M49</f>
        <v>206.86025701831895</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5161.1443679080849</v>
      </c>
      <c r="N50" s="272">
        <f>K50*M50</f>
        <v>5161.1443679080849</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7722.6514123716206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10682.523092130108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2136.5046184260218</v>
      </c>
      <c r="M84" s="859"/>
      <c r="N84" s="51"/>
    </row>
    <row r="85" spans="1:14">
      <c r="B85" s="89" t="s">
        <v>973</v>
      </c>
      <c r="C85" s="90"/>
      <c r="D85" s="90"/>
      <c r="E85" s="90"/>
      <c r="F85" s="90"/>
      <c r="G85" s="90"/>
      <c r="H85" s="90"/>
      <c r="I85" s="87"/>
      <c r="J85" s="88"/>
      <c r="K85" s="304">
        <v>0.05</v>
      </c>
      <c r="L85" s="858">
        <f>N79*K85</f>
        <v>534.12615460650545</v>
      </c>
      <c r="M85" s="859"/>
      <c r="N85" s="51"/>
    </row>
    <row r="86" spans="1:14" ht="15.75" thickBot="1">
      <c r="B86" s="91" t="s">
        <v>974</v>
      </c>
      <c r="C86" s="92"/>
      <c r="D86" s="92"/>
      <c r="E86" s="92"/>
      <c r="F86" s="92"/>
      <c r="G86" s="92"/>
      <c r="H86" s="92"/>
      <c r="I86" s="93"/>
      <c r="J86" s="94"/>
      <c r="K86" s="305">
        <v>0.05</v>
      </c>
      <c r="L86" s="860">
        <f>N79*K86</f>
        <v>534.12615460650545</v>
      </c>
      <c r="M86" s="861"/>
      <c r="N86" s="51"/>
    </row>
    <row r="87" spans="1:14" ht="15.75" thickBot="1">
      <c r="B87" s="823" t="s">
        <v>953</v>
      </c>
      <c r="C87" s="824"/>
      <c r="D87" s="824"/>
      <c r="E87" s="824"/>
      <c r="F87" s="824"/>
      <c r="G87" s="824"/>
      <c r="H87" s="824"/>
      <c r="I87" s="824"/>
      <c r="J87" s="824"/>
      <c r="K87" s="824"/>
      <c r="L87" s="824"/>
      <c r="M87" s="825"/>
      <c r="N87" s="52">
        <f>L84+L85+L86</f>
        <v>3204.7569276390323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13887.280019769139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108.262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806.45575060527358</v>
      </c>
      <c r="N48" s="272">
        <f>K48*M48</f>
        <v>806.45575060527358</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33021.511929781038</v>
      </c>
      <c r="N49" s="272">
        <f>K49*M49</f>
        <v>1651.075596489052</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47092.93574890434</v>
      </c>
      <c r="N50" s="272">
        <f>K50*M50</f>
        <v>3531.9701811678256</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41.372051403663789</v>
      </c>
      <c r="N51" s="272">
        <f>K51*M51</f>
        <v>206.86025701831895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6196.3617852804709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1082.6199999999999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7387.2437852804705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1477.4487570560941</v>
      </c>
      <c r="M84" s="859"/>
      <c r="N84" s="51"/>
    </row>
    <row r="85" spans="1:14">
      <c r="B85" s="89" t="s">
        <v>973</v>
      </c>
      <c r="C85" s="90"/>
      <c r="D85" s="90"/>
      <c r="E85" s="90"/>
      <c r="F85" s="90"/>
      <c r="G85" s="90"/>
      <c r="H85" s="90"/>
      <c r="I85" s="87"/>
      <c r="J85" s="88"/>
      <c r="K85" s="304">
        <v>0.05</v>
      </c>
      <c r="L85" s="858">
        <f>N79*K85</f>
        <v>369.36218926402353</v>
      </c>
      <c r="M85" s="859"/>
      <c r="N85" s="51"/>
    </row>
    <row r="86" spans="1:14" ht="15.75" thickBot="1">
      <c r="B86" s="91" t="s">
        <v>974</v>
      </c>
      <c r="C86" s="92"/>
      <c r="D86" s="92"/>
      <c r="E86" s="92"/>
      <c r="F86" s="92"/>
      <c r="G86" s="92"/>
      <c r="H86" s="92"/>
      <c r="I86" s="93"/>
      <c r="J86" s="94"/>
      <c r="K86" s="305">
        <v>0.05</v>
      </c>
      <c r="L86" s="860">
        <f>N79*K86</f>
        <v>369.36218926402353</v>
      </c>
      <c r="M86" s="861"/>
      <c r="N86" s="51"/>
    </row>
    <row r="87" spans="1:14" ht="15.75" thickBot="1">
      <c r="B87" s="823" t="s">
        <v>953</v>
      </c>
      <c r="C87" s="824"/>
      <c r="D87" s="824"/>
      <c r="E87" s="824"/>
      <c r="F87" s="824"/>
      <c r="G87" s="824"/>
      <c r="H87" s="824"/>
      <c r="I87" s="824"/>
      <c r="J87" s="824"/>
      <c r="K87" s="824"/>
      <c r="L87" s="824"/>
      <c r="M87" s="825"/>
      <c r="N87" s="52">
        <f>L84+L85+L86</f>
        <v>2216.1731355841412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9603.4169208646126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253</v>
      </c>
      <c r="B36" s="872" t="str">
        <f>VLOOKUP(A36,EQUIPOS!A6:D154,3,FALSE)</f>
        <v>Máquina hidrosembradora</v>
      </c>
      <c r="C36" s="873"/>
      <c r="D36" s="873"/>
      <c r="E36" s="873"/>
      <c r="F36" s="873"/>
      <c r="G36" s="873"/>
      <c r="H36" s="874"/>
      <c r="I36" s="267"/>
      <c r="J36" s="268"/>
      <c r="K36" s="269">
        <f>VLOOKUP(A36,EQUIPOS!A6:D163,4,FALSE)</f>
        <v>15949.052610522456</v>
      </c>
      <c r="L36" s="270"/>
      <c r="M36" s="336">
        <v>350</v>
      </c>
      <c r="N36" s="272">
        <f>K36/M36</f>
        <v>45.568721744349872</v>
      </c>
    </row>
    <row r="37" spans="1:14">
      <c r="A37" s="113" t="s">
        <v>138</v>
      </c>
      <c r="B37" s="872" t="str">
        <f>VLOOKUP(A37,EQUIPOS!A7:D154,3,FALSE)</f>
        <v>Camioneta D-300</v>
      </c>
      <c r="C37" s="873"/>
      <c r="D37" s="873"/>
      <c r="E37" s="873"/>
      <c r="F37" s="873"/>
      <c r="G37" s="873"/>
      <c r="H37" s="874"/>
      <c r="I37" s="421"/>
      <c r="J37" s="422"/>
      <c r="K37" s="269">
        <f>VLOOKUP(A37,EQUIPOS!A7:D164,4,FALSE)</f>
        <v>53167.005617653551</v>
      </c>
      <c r="L37" s="335"/>
      <c r="M37" s="336">
        <v>350</v>
      </c>
      <c r="N37" s="272">
        <f>K37/M37</f>
        <v>151.905730336153</v>
      </c>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4.8049864931144288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202.27943857361731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806.45575060527358</v>
      </c>
      <c r="N48" s="272">
        <f>K48*M48</f>
        <v>806.45575060527358</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1960.0599991949409</v>
      </c>
      <c r="N49" s="272">
        <f>K49*M49</f>
        <v>784.02399967797646</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41.372051403663789</v>
      </c>
      <c r="N50" s="272">
        <f>K50*M50</f>
        <v>206.86025701831895</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33021.511929781038</v>
      </c>
      <c r="N51" s="272">
        <f>K51*M51</f>
        <v>1651.075596489052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3448.4156037906209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96.099729862288569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3746.7947722265271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749.35895444530547</v>
      </c>
      <c r="M84" s="859"/>
      <c r="N84" s="51"/>
    </row>
    <row r="85" spans="1:14">
      <c r="B85" s="89" t="s">
        <v>973</v>
      </c>
      <c r="C85" s="90"/>
      <c r="D85" s="90"/>
      <c r="E85" s="90"/>
      <c r="F85" s="90"/>
      <c r="G85" s="90"/>
      <c r="H85" s="90"/>
      <c r="I85" s="87"/>
      <c r="J85" s="88"/>
      <c r="K85" s="304">
        <v>0.05</v>
      </c>
      <c r="L85" s="858">
        <f>N79*K85</f>
        <v>187.33973861132637</v>
      </c>
      <c r="M85" s="859"/>
      <c r="N85" s="51"/>
    </row>
    <row r="86" spans="1:14" ht="15.75" thickBot="1">
      <c r="B86" s="91" t="s">
        <v>974</v>
      </c>
      <c r="C86" s="92"/>
      <c r="D86" s="92"/>
      <c r="E86" s="92"/>
      <c r="F86" s="92"/>
      <c r="G86" s="92"/>
      <c r="H86" s="92"/>
      <c r="I86" s="93"/>
      <c r="J86" s="94"/>
      <c r="K86" s="305">
        <v>0.05</v>
      </c>
      <c r="L86" s="860">
        <f>N79*K86</f>
        <v>187.33973861132637</v>
      </c>
      <c r="M86" s="861"/>
      <c r="N86" s="51"/>
    </row>
    <row r="87" spans="1:14" ht="15.75" thickBot="1">
      <c r="B87" s="823" t="s">
        <v>953</v>
      </c>
      <c r="C87" s="824"/>
      <c r="D87" s="824"/>
      <c r="E87" s="824"/>
      <c r="F87" s="824"/>
      <c r="G87" s="824"/>
      <c r="H87" s="824"/>
      <c r="I87" s="824"/>
      <c r="J87" s="824"/>
      <c r="K87" s="824"/>
      <c r="L87" s="824"/>
      <c r="M87" s="825"/>
      <c r="N87" s="52">
        <f>L84+L85+L86</f>
        <v>1124.0384316679581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4870.8332038944855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1726</v>
      </c>
      <c r="C31" s="965" t="s">
        <v>2049</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53167.005617653551</v>
      </c>
      <c r="L36" s="270"/>
      <c r="M36" s="336">
        <v>8000</v>
      </c>
      <c r="N36" s="272">
        <f>K36/M36</f>
        <v>6.6458757022066939</v>
      </c>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26.907924361440802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33.553800063647493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4173.0448102184073</v>
      </c>
      <c r="N48" s="272">
        <f>K48*M48</f>
        <v>4381.6970507293281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13525.431384615105</v>
      </c>
      <c r="N49" s="272">
        <f>K49*M49</f>
        <v>13525.431384615105</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734.00397575523868</v>
      </c>
      <c r="N50" s="272">
        <f>K50*M50</f>
        <v>1468.0079515104774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19375.136386854912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22099.482623062642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4419.896524612529</v>
      </c>
      <c r="M84" s="859"/>
      <c r="N84" s="51"/>
    </row>
    <row r="85" spans="1:14">
      <c r="B85" s="89" t="s">
        <v>973</v>
      </c>
      <c r="C85" s="90"/>
      <c r="D85" s="90"/>
      <c r="E85" s="90"/>
      <c r="F85" s="90"/>
      <c r="G85" s="90"/>
      <c r="H85" s="90"/>
      <c r="I85" s="87"/>
      <c r="J85" s="88"/>
      <c r="K85" s="304">
        <v>0.05</v>
      </c>
      <c r="L85" s="858">
        <f>N79*K85</f>
        <v>1104.9741311531322</v>
      </c>
      <c r="M85" s="859"/>
      <c r="N85" s="51"/>
    </row>
    <row r="86" spans="1:14" ht="15.75" thickBot="1">
      <c r="B86" s="91" t="s">
        <v>974</v>
      </c>
      <c r="C86" s="92"/>
      <c r="D86" s="92"/>
      <c r="E86" s="92"/>
      <c r="F86" s="92"/>
      <c r="G86" s="92"/>
      <c r="H86" s="92"/>
      <c r="I86" s="93"/>
      <c r="J86" s="94"/>
      <c r="K86" s="305">
        <v>0.05</v>
      </c>
      <c r="L86" s="860">
        <f>N79*K86</f>
        <v>1104.9741311531322</v>
      </c>
      <c r="M86" s="861"/>
      <c r="N86" s="51"/>
    </row>
    <row r="87" spans="1:14" ht="15.75" thickBot="1">
      <c r="B87" s="823" t="s">
        <v>953</v>
      </c>
      <c r="C87" s="824"/>
      <c r="D87" s="824"/>
      <c r="E87" s="824"/>
      <c r="F87" s="824"/>
      <c r="G87" s="824"/>
      <c r="H87" s="824"/>
      <c r="I87" s="824"/>
      <c r="J87" s="824"/>
      <c r="K87" s="824"/>
      <c r="L87" s="824"/>
      <c r="M87" s="825"/>
      <c r="N87" s="52">
        <f>L84+L85+L86</f>
        <v>6629.8447869187939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28729.327409981437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8.5" customHeight="1" thickBot="1">
      <c r="A31" t="s">
        <v>1845</v>
      </c>
      <c r="B31" s="80" t="s">
        <v>1727</v>
      </c>
      <c r="C31" s="965" t="s">
        <v>2052</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53167.005617653551</v>
      </c>
      <c r="L36" s="270"/>
      <c r="M36" s="336">
        <v>8000</v>
      </c>
      <c r="N36" s="272">
        <f>K36/M36</f>
        <v>6.6458757022066939</v>
      </c>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26.907924361440802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33.553800063647493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8065.603022298239</v>
      </c>
      <c r="N48" s="272">
        <f>K48*M48</f>
        <v>8468.8831734131509</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13525.431384615105</v>
      </c>
      <c r="N49" s="272">
        <f>K49*M49</f>
        <v>13525.431384615105</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734.00397575523868</v>
      </c>
      <c r="N50" s="272">
        <f>K50*M50</f>
        <v>1468.0079515104774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23462.322509538735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26186.668745746465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5237.333749149293</v>
      </c>
      <c r="M84" s="859"/>
      <c r="N84" s="51"/>
    </row>
    <row r="85" spans="1:14">
      <c r="B85" s="89" t="s">
        <v>973</v>
      </c>
      <c r="C85" s="90"/>
      <c r="D85" s="90"/>
      <c r="E85" s="90"/>
      <c r="F85" s="90"/>
      <c r="G85" s="90"/>
      <c r="H85" s="90"/>
      <c r="I85" s="87"/>
      <c r="J85" s="88"/>
      <c r="K85" s="304">
        <v>0.05</v>
      </c>
      <c r="L85" s="858">
        <f>N79*K85</f>
        <v>1309.3334372873232</v>
      </c>
      <c r="M85" s="859"/>
      <c r="N85" s="51"/>
    </row>
    <row r="86" spans="1:14" ht="15.75" thickBot="1">
      <c r="B86" s="91" t="s">
        <v>974</v>
      </c>
      <c r="C86" s="92"/>
      <c r="D86" s="92"/>
      <c r="E86" s="92"/>
      <c r="F86" s="92"/>
      <c r="G86" s="92"/>
      <c r="H86" s="92"/>
      <c r="I86" s="93"/>
      <c r="J86" s="94"/>
      <c r="K86" s="305">
        <v>0.05</v>
      </c>
      <c r="L86" s="860">
        <f>N79*K86</f>
        <v>1309.3334372873232</v>
      </c>
      <c r="M86" s="861"/>
      <c r="N86" s="51"/>
    </row>
    <row r="87" spans="1:14" ht="15.75" thickBot="1">
      <c r="B87" s="823" t="s">
        <v>953</v>
      </c>
      <c r="C87" s="824"/>
      <c r="D87" s="824"/>
      <c r="E87" s="824"/>
      <c r="F87" s="824"/>
      <c r="G87" s="824"/>
      <c r="H87" s="824"/>
      <c r="I87" s="824"/>
      <c r="J87" s="824"/>
      <c r="K87" s="824"/>
      <c r="L87" s="824"/>
      <c r="M87" s="825"/>
      <c r="N87" s="52">
        <f>L84+L85+L86</f>
        <v>7856.0006237239395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34042.669369470401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119</v>
      </c>
      <c r="B36" s="872" t="str">
        <f>VLOOKUP(A36,EQUIPOS!A6:D154,3,FALSE)</f>
        <v xml:space="preserve">Bomba de concreto, Producción: 30 m3/h, POTENCIA: 67 HP, MAX PRESION DE CONCRETO: 1150 PSI
</v>
      </c>
      <c r="C36" s="873"/>
      <c r="D36" s="873"/>
      <c r="E36" s="873"/>
      <c r="F36" s="873"/>
      <c r="G36" s="873"/>
      <c r="H36" s="874"/>
      <c r="I36" s="267"/>
      <c r="J36" s="268"/>
      <c r="K36" s="269">
        <f>VLOOKUP(A36,EQUIPOS!A6:D163,4,FALSE)</f>
        <v>50933.976574085813</v>
      </c>
      <c r="L36" s="270"/>
      <c r="M36" s="336">
        <v>100</v>
      </c>
      <c r="N36" s="272">
        <f>K36/M36</f>
        <v>509.33976574085813</v>
      </c>
    </row>
    <row r="37" spans="1:14">
      <c r="A37" s="113" t="s">
        <v>138</v>
      </c>
      <c r="B37" s="872" t="str">
        <f>VLOOKUP(A37,EQUIPOS!A7:D154,3,FALSE)</f>
        <v>Camioneta D-300</v>
      </c>
      <c r="C37" s="873"/>
      <c r="D37" s="873"/>
      <c r="E37" s="873"/>
      <c r="F37" s="873"/>
      <c r="G37" s="873"/>
      <c r="H37" s="874"/>
      <c r="I37" s="421"/>
      <c r="J37" s="422"/>
      <c r="K37" s="269">
        <f>VLOOKUP(A37,EQUIPOS!A7:D164,4,FALSE)</f>
        <v>53167.005617653551</v>
      </c>
      <c r="L37" s="335"/>
      <c r="M37" s="336">
        <v>1000</v>
      </c>
      <c r="N37" s="272">
        <f>K37/M37</f>
        <v>53.167005617653551</v>
      </c>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4.0401280451800998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566.54689940369178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289775.66815255635</v>
      </c>
      <c r="N48" s="272">
        <f>K48*M48</f>
        <v>28977.566815255635</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3627.8218535644141</v>
      </c>
      <c r="N49" s="272">
        <f>K49*M49</f>
        <v>3990.6040389208561</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5455.0983348390964</v>
      </c>
      <c r="N50" s="272">
        <f>K50*M50</f>
        <v>5455.0983348390964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38423.269189015584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404.01280451800994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39393.828892937287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7878.765778587458</v>
      </c>
      <c r="M84" s="859"/>
      <c r="N84" s="51"/>
    </row>
    <row r="85" spans="1:14">
      <c r="B85" s="89" t="s">
        <v>973</v>
      </c>
      <c r="C85" s="90"/>
      <c r="D85" s="90"/>
      <c r="E85" s="90"/>
      <c r="F85" s="90"/>
      <c r="G85" s="90"/>
      <c r="H85" s="90"/>
      <c r="I85" s="87"/>
      <c r="J85" s="88"/>
      <c r="K85" s="304">
        <v>0.05</v>
      </c>
      <c r="L85" s="858">
        <f>N79*K85</f>
        <v>1969.6914446468645</v>
      </c>
      <c r="M85" s="859"/>
      <c r="N85" s="51"/>
    </row>
    <row r="86" spans="1:14" ht="15.75" thickBot="1">
      <c r="B86" s="91" t="s">
        <v>974</v>
      </c>
      <c r="C86" s="92"/>
      <c r="D86" s="92"/>
      <c r="E86" s="92"/>
      <c r="F86" s="92"/>
      <c r="G86" s="92"/>
      <c r="H86" s="92"/>
      <c r="I86" s="93"/>
      <c r="J86" s="94"/>
      <c r="K86" s="305">
        <v>0.05</v>
      </c>
      <c r="L86" s="860">
        <f>N79*K86</f>
        <v>1969.6914446468645</v>
      </c>
      <c r="M86" s="861"/>
      <c r="N86" s="51"/>
    </row>
    <row r="87" spans="1:14" ht="15.75" thickBot="1">
      <c r="B87" s="823" t="s">
        <v>953</v>
      </c>
      <c r="C87" s="824"/>
      <c r="D87" s="824"/>
      <c r="E87" s="824"/>
      <c r="F87" s="824"/>
      <c r="G87" s="824"/>
      <c r="H87" s="824"/>
      <c r="I87" s="824"/>
      <c r="J87" s="824"/>
      <c r="K87" s="824"/>
      <c r="L87" s="824"/>
      <c r="M87" s="825"/>
      <c r="N87" s="52">
        <f>L84+L85+L86</f>
        <v>11818.148667881189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51211.977560818472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270.65500000000003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47092.93574890434</v>
      </c>
      <c r="N48" s="272">
        <f>K48*M48</f>
        <v>23546.46787445217</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20615.021353644919</v>
      </c>
      <c r="N49" s="272">
        <f>K49*M49</f>
        <v>20615.021353644919</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44161.489228097089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5413.1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49845.244228097086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9969.048845619418</v>
      </c>
      <c r="M84" s="859"/>
      <c r="N84" s="51"/>
    </row>
    <row r="85" spans="1:14">
      <c r="B85" s="89" t="s">
        <v>973</v>
      </c>
      <c r="C85" s="90"/>
      <c r="D85" s="90"/>
      <c r="E85" s="90"/>
      <c r="F85" s="90"/>
      <c r="G85" s="90"/>
      <c r="H85" s="90"/>
      <c r="I85" s="87"/>
      <c r="J85" s="88"/>
      <c r="K85" s="304">
        <v>0.05</v>
      </c>
      <c r="L85" s="858">
        <f>N79*K85</f>
        <v>2492.2622114048545</v>
      </c>
      <c r="M85" s="859"/>
      <c r="N85" s="51"/>
    </row>
    <row r="86" spans="1:14" ht="15.75" thickBot="1">
      <c r="B86" s="91" t="s">
        <v>974</v>
      </c>
      <c r="C86" s="92"/>
      <c r="D86" s="92"/>
      <c r="E86" s="92"/>
      <c r="F86" s="92"/>
      <c r="G86" s="92"/>
      <c r="H86" s="92"/>
      <c r="I86" s="93"/>
      <c r="J86" s="94"/>
      <c r="K86" s="305">
        <v>0.05</v>
      </c>
      <c r="L86" s="860">
        <f>N79*K86</f>
        <v>2492.2622114048545</v>
      </c>
      <c r="M86" s="861"/>
      <c r="N86" s="51"/>
    </row>
    <row r="87" spans="1:14" ht="15.75" thickBot="1">
      <c r="B87" s="823" t="s">
        <v>953</v>
      </c>
      <c r="C87" s="824"/>
      <c r="D87" s="824"/>
      <c r="E87" s="824"/>
      <c r="F87" s="824"/>
      <c r="G87" s="824"/>
      <c r="H87" s="824"/>
      <c r="I87" s="824"/>
      <c r="J87" s="824"/>
      <c r="K87" s="824"/>
      <c r="L87" s="824"/>
      <c r="M87" s="825"/>
      <c r="N87" s="52">
        <f>L84+L85+L86</f>
        <v>14953.573268429125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64798.817496526215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N76*M41</f>
        <v>90218.333333333343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644.20785679396056</v>
      </c>
      <c r="N48" s="272">
        <f>K48*M48</f>
        <v>708628.64247335657</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3" t="s">
        <v>953</v>
      </c>
      <c r="C54" s="824"/>
      <c r="D54" s="824"/>
      <c r="E54" s="824"/>
      <c r="F54" s="824"/>
      <c r="G54" s="824"/>
      <c r="H54" s="824"/>
      <c r="I54" s="824"/>
      <c r="J54" s="824"/>
      <c r="K54" s="824"/>
      <c r="L54" s="824"/>
      <c r="M54" s="825"/>
      <c r="N54" s="394">
        <f>SUM(N48:N53)</f>
        <v>708628.64247335657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3"/>
      <c r="M64" s="994"/>
      <c r="N64" s="485"/>
    </row>
    <row r="65" spans="1:15" ht="15.75" thickBot="1">
      <c r="B65" s="823" t="s">
        <v>953</v>
      </c>
      <c r="C65" s="824"/>
      <c r="D65" s="824"/>
      <c r="E65" s="824"/>
      <c r="F65" s="824"/>
      <c r="G65" s="824"/>
      <c r="H65" s="824"/>
      <c r="I65" s="824"/>
      <c r="J65" s="824"/>
      <c r="K65" s="824"/>
      <c r="L65" s="824"/>
      <c r="M65" s="825"/>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977"/>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5"/>
      <c r="C75" s="996"/>
      <c r="D75" s="996"/>
      <c r="E75" s="996"/>
      <c r="F75" s="996"/>
      <c r="G75" s="996"/>
      <c r="H75" s="996"/>
      <c r="I75" s="169"/>
      <c r="J75" s="169"/>
      <c r="K75" s="169"/>
      <c r="L75" s="997"/>
      <c r="M75" s="998"/>
      <c r="N75" s="45"/>
    </row>
    <row r="76" spans="1:15" ht="15.75" thickBot="1">
      <c r="B76" s="823" t="s">
        <v>953</v>
      </c>
      <c r="C76" s="824"/>
      <c r="D76" s="824"/>
      <c r="E76" s="824"/>
      <c r="F76" s="824"/>
      <c r="G76" s="824"/>
      <c r="H76" s="824"/>
      <c r="I76" s="824"/>
      <c r="J76" s="824"/>
      <c r="K76" s="824"/>
      <c r="L76" s="824"/>
      <c r="M76" s="825"/>
      <c r="N76" s="301">
        <f>SUM(N70:N75)</f>
        <v>1804366.6666666667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2603213.6424733568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520642.72849467141</v>
      </c>
      <c r="M83" s="859"/>
      <c r="N83" s="51"/>
    </row>
    <row r="84" spans="1:14">
      <c r="B84" s="89" t="s">
        <v>973</v>
      </c>
      <c r="C84" s="90"/>
      <c r="D84" s="90"/>
      <c r="E84" s="90"/>
      <c r="F84" s="90"/>
      <c r="G84" s="90"/>
      <c r="H84" s="90"/>
      <c r="I84" s="87"/>
      <c r="J84" s="88"/>
      <c r="K84" s="304">
        <v>0.05</v>
      </c>
      <c r="L84" s="858">
        <f>N78*K84</f>
        <v>130160.68212366785</v>
      </c>
      <c r="M84" s="859"/>
      <c r="N84" s="51"/>
    </row>
    <row r="85" spans="1:14" ht="15.75" thickBot="1">
      <c r="B85" s="91" t="s">
        <v>974</v>
      </c>
      <c r="C85" s="92"/>
      <c r="D85" s="92"/>
      <c r="E85" s="92"/>
      <c r="F85" s="92"/>
      <c r="G85" s="92"/>
      <c r="H85" s="92"/>
      <c r="I85" s="93"/>
      <c r="J85" s="94"/>
      <c r="K85" s="305">
        <v>0.05</v>
      </c>
      <c r="L85" s="860">
        <f>N78*K85</f>
        <v>130160.68212366785</v>
      </c>
      <c r="M85" s="861"/>
      <c r="N85" s="51"/>
    </row>
    <row r="86" spans="1:14" ht="15.75" thickBot="1">
      <c r="B86" s="823" t="s">
        <v>953</v>
      </c>
      <c r="C86" s="824"/>
      <c r="D86" s="824"/>
      <c r="E86" s="824"/>
      <c r="F86" s="824"/>
      <c r="G86" s="824"/>
      <c r="H86" s="824"/>
      <c r="I86" s="824"/>
      <c r="J86" s="824"/>
      <c r="K86" s="824"/>
      <c r="L86" s="824"/>
      <c r="M86" s="825"/>
      <c r="N86" s="52">
        <f>L83+L84+L85</f>
        <v>780964.09274200699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3384177.735215364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8.5" customHeight="1" thickBot="1">
      <c r="A31" t="s">
        <v>1845</v>
      </c>
      <c r="B31" s="107" t="s">
        <v>1166</v>
      </c>
      <c r="C31" s="999" t="s">
        <v>2193</v>
      </c>
      <c r="D31" s="1000"/>
      <c r="E31" s="1000"/>
      <c r="F31" s="1000"/>
      <c r="G31" s="1000"/>
      <c r="H31" s="1000"/>
      <c r="I31" s="1000"/>
      <c r="J31" s="1000"/>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71" t="s">
        <v>373</v>
      </c>
      <c r="B36" s="872" t="str">
        <f>VLOOKUP(A36,EQUIPOS!A6:D154,3,FALSE)</f>
        <v>Volqueta 6 m3</v>
      </c>
      <c r="C36" s="873"/>
      <c r="D36" s="873"/>
      <c r="E36" s="873"/>
      <c r="F36" s="873"/>
      <c r="G36" s="873"/>
      <c r="H36" s="874"/>
      <c r="I36" s="267"/>
      <c r="J36" s="268"/>
      <c r="K36" s="269">
        <f>VLOOKUP(A36,EQUIPOS!A6:D161,4,FALSE)</f>
        <v>49341.507433897095</v>
      </c>
      <c r="L36" s="270"/>
      <c r="M36" s="455">
        <v>81</v>
      </c>
      <c r="N36" s="272">
        <f>K36/M36</f>
        <v>609.15441276416163</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609.15441276416163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609.15441276416163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121.83088255283234</v>
      </c>
      <c r="M83" s="859"/>
      <c r="N83" s="51"/>
    </row>
    <row r="84" spans="1:14">
      <c r="B84" s="89" t="s">
        <v>973</v>
      </c>
      <c r="C84" s="90"/>
      <c r="D84" s="90"/>
      <c r="E84" s="90"/>
      <c r="F84" s="90"/>
      <c r="G84" s="90"/>
      <c r="H84" s="90"/>
      <c r="I84" s="87"/>
      <c r="J84" s="88"/>
      <c r="K84" s="304">
        <v>0.05</v>
      </c>
      <c r="L84" s="858">
        <f>N78*K84</f>
        <v>30.457720638208084</v>
      </c>
      <c r="M84" s="859"/>
      <c r="N84" s="51"/>
    </row>
    <row r="85" spans="1:14" ht="15.75" thickBot="1">
      <c r="B85" s="91" t="s">
        <v>974</v>
      </c>
      <c r="C85" s="92"/>
      <c r="D85" s="92"/>
      <c r="E85" s="92"/>
      <c r="F85" s="92"/>
      <c r="G85" s="92"/>
      <c r="H85" s="92"/>
      <c r="I85" s="93"/>
      <c r="J85" s="94"/>
      <c r="K85" s="305">
        <v>0.05</v>
      </c>
      <c r="L85" s="860">
        <f>N78*K85</f>
        <v>30.457720638208084</v>
      </c>
      <c r="M85" s="861"/>
      <c r="N85" s="51"/>
    </row>
    <row r="86" spans="1:14" ht="15.75" thickBot="1">
      <c r="B86" s="823" t="s">
        <v>953</v>
      </c>
      <c r="C86" s="824"/>
      <c r="D86" s="824"/>
      <c r="E86" s="824"/>
      <c r="F86" s="824"/>
      <c r="G86" s="824"/>
      <c r="H86" s="824"/>
      <c r="I86" s="824"/>
      <c r="J86" s="824"/>
      <c r="K86" s="824"/>
      <c r="L86" s="824"/>
      <c r="M86" s="825"/>
      <c r="N86" s="52">
        <f>L83+L84+L85</f>
        <v>182.7463238292485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791.9007365934101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41.25" customHeight="1" thickBot="1">
      <c r="A31" t="s">
        <v>1845</v>
      </c>
      <c r="B31" s="107" t="s">
        <v>1167</v>
      </c>
      <c r="C31" s="999" t="s">
        <v>2196</v>
      </c>
      <c r="D31" s="1000"/>
      <c r="E31" s="1000"/>
      <c r="F31" s="1000"/>
      <c r="G31" s="1000"/>
      <c r="H31" s="1000"/>
      <c r="I31" s="1000"/>
      <c r="J31" s="1000"/>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373</v>
      </c>
      <c r="B36" s="872" t="str">
        <f>VLOOKUP(A36,EQUIPOS!A6:D154,3,FALSE)</f>
        <v>Volqueta 6 m3</v>
      </c>
      <c r="C36" s="873"/>
      <c r="D36" s="873"/>
      <c r="E36" s="873"/>
      <c r="F36" s="873"/>
      <c r="G36" s="873"/>
      <c r="H36" s="874"/>
      <c r="I36" s="267"/>
      <c r="J36" s="268"/>
      <c r="K36" s="269">
        <f>VLOOKUP(A36,EQUIPOS!A6:D161,4,FALSE)</f>
        <v>49341.507433897095</v>
      </c>
      <c r="L36" s="270"/>
      <c r="M36" s="283">
        <v>66</v>
      </c>
      <c r="N36" s="272">
        <f>K36/M36</f>
        <v>747.59859748328927</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747.59859748328927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747.59859748328927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149.51971949665787</v>
      </c>
      <c r="M83" s="859"/>
      <c r="N83" s="51"/>
    </row>
    <row r="84" spans="1:14">
      <c r="B84" s="89" t="s">
        <v>973</v>
      </c>
      <c r="C84" s="90"/>
      <c r="D84" s="90"/>
      <c r="E84" s="90"/>
      <c r="F84" s="90"/>
      <c r="G84" s="90"/>
      <c r="H84" s="90"/>
      <c r="I84" s="87"/>
      <c r="J84" s="88"/>
      <c r="K84" s="304">
        <v>0.05</v>
      </c>
      <c r="L84" s="858">
        <f>N78*K84</f>
        <v>37.379929874164468</v>
      </c>
      <c r="M84" s="859"/>
      <c r="N84" s="51"/>
    </row>
    <row r="85" spans="1:14" ht="15.75" thickBot="1">
      <c r="B85" s="91" t="s">
        <v>974</v>
      </c>
      <c r="C85" s="92"/>
      <c r="D85" s="92"/>
      <c r="E85" s="92"/>
      <c r="F85" s="92"/>
      <c r="G85" s="92"/>
      <c r="H85" s="92"/>
      <c r="I85" s="93"/>
      <c r="J85" s="94"/>
      <c r="K85" s="305">
        <v>0.05</v>
      </c>
      <c r="L85" s="860">
        <f>N78*K85</f>
        <v>37.379929874164468</v>
      </c>
      <c r="M85" s="861"/>
      <c r="N85" s="51"/>
    </row>
    <row r="86" spans="1:14" ht="15.75" thickBot="1">
      <c r="B86" s="823" t="s">
        <v>953</v>
      </c>
      <c r="C86" s="824"/>
      <c r="D86" s="824"/>
      <c r="E86" s="824"/>
      <c r="F86" s="824"/>
      <c r="G86" s="824"/>
      <c r="H86" s="824"/>
      <c r="I86" s="824"/>
      <c r="J86" s="824"/>
      <c r="K86" s="824"/>
      <c r="L86" s="824"/>
      <c r="M86" s="825"/>
      <c r="N86" s="52">
        <f>L83+L84+L85</f>
        <v>224.27957924498682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971.87817672827612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1" t="s">
        <v>942</v>
      </c>
      <c r="C27" s="1002"/>
      <c r="D27" s="1002"/>
      <c r="E27" s="1002"/>
      <c r="F27" s="1002"/>
      <c r="G27" s="1002"/>
      <c r="H27" s="1002"/>
      <c r="I27" s="1002"/>
      <c r="J27" s="1002"/>
      <c r="K27" s="1002"/>
      <c r="L27" s="1002"/>
      <c r="M27" s="1002"/>
      <c r="N27" s="1003"/>
    </row>
    <row r="28" spans="1:14" ht="15.75" thickBot="1">
      <c r="B28" s="33"/>
      <c r="C28" s="34"/>
      <c r="D28" s="34"/>
      <c r="E28" s="34"/>
      <c r="F28" s="34"/>
      <c r="G28" s="34"/>
      <c r="H28" s="34"/>
      <c r="I28" s="34"/>
      <c r="J28" s="34"/>
      <c r="K28" s="34"/>
      <c r="L28" s="34"/>
      <c r="M28" s="34"/>
      <c r="N28" s="35"/>
    </row>
    <row r="29" spans="1:14" ht="26.25" thickBot="1">
      <c r="B29" s="71" t="s">
        <v>943</v>
      </c>
      <c r="C29" s="1006" t="s">
        <v>944</v>
      </c>
      <c r="D29" s="1007"/>
      <c r="E29" s="1007"/>
      <c r="F29" s="1007"/>
      <c r="G29" s="1007"/>
      <c r="H29" s="1007"/>
      <c r="I29" s="1007"/>
      <c r="J29" s="72"/>
      <c r="K29" s="342" t="s">
        <v>2215</v>
      </c>
      <c r="L29" s="1004" t="s">
        <v>945</v>
      </c>
      <c r="M29" s="1005"/>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373</v>
      </c>
      <c r="B36" s="872" t="str">
        <f>VLOOKUP(A36,EQUIPOS!A6:D154,3,FALSE)</f>
        <v>Volqueta 6 m3</v>
      </c>
      <c r="C36" s="873"/>
      <c r="D36" s="873"/>
      <c r="E36" s="873"/>
      <c r="F36" s="873"/>
      <c r="G36" s="873"/>
      <c r="H36" s="874"/>
      <c r="I36" s="267"/>
      <c r="J36" s="268"/>
      <c r="K36" s="269">
        <f>VLOOKUP(A36,EQUIPOS!A6:D161,4,FALSE)</f>
        <v>49341.507433897095</v>
      </c>
      <c r="L36" s="270"/>
      <c r="M36" s="283">
        <v>66</v>
      </c>
      <c r="N36" s="272">
        <f>K36/M36</f>
        <v>747.59859748328927</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747.59859748328927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747.59859748328927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149.51971949665787</v>
      </c>
      <c r="M83" s="859"/>
      <c r="N83" s="51"/>
    </row>
    <row r="84" spans="1:14">
      <c r="B84" s="89" t="s">
        <v>973</v>
      </c>
      <c r="C84" s="90"/>
      <c r="D84" s="90"/>
      <c r="E84" s="90"/>
      <c r="F84" s="90"/>
      <c r="G84" s="90"/>
      <c r="H84" s="90"/>
      <c r="I84" s="87"/>
      <c r="J84" s="88"/>
      <c r="K84" s="304">
        <v>0.05</v>
      </c>
      <c r="L84" s="858">
        <f>N78*K84</f>
        <v>37.379929874164468</v>
      </c>
      <c r="M84" s="859"/>
      <c r="N84" s="51"/>
    </row>
    <row r="85" spans="1:14" ht="15.75" thickBot="1">
      <c r="B85" s="91" t="s">
        <v>974</v>
      </c>
      <c r="C85" s="92"/>
      <c r="D85" s="92"/>
      <c r="E85" s="92"/>
      <c r="F85" s="92"/>
      <c r="G85" s="92"/>
      <c r="H85" s="92"/>
      <c r="I85" s="93"/>
      <c r="J85" s="94"/>
      <c r="K85" s="305">
        <v>0.05</v>
      </c>
      <c r="L85" s="860">
        <f>N78*K85</f>
        <v>37.379929874164468</v>
      </c>
      <c r="M85" s="861"/>
      <c r="N85" s="51"/>
    </row>
    <row r="86" spans="1:14" ht="15.75" thickBot="1">
      <c r="B86" s="823" t="s">
        <v>953</v>
      </c>
      <c r="C86" s="824"/>
      <c r="D86" s="824"/>
      <c r="E86" s="824"/>
      <c r="F86" s="824"/>
      <c r="G86" s="824"/>
      <c r="H86" s="824"/>
      <c r="I86" s="824"/>
      <c r="J86" s="824"/>
      <c r="K86" s="824"/>
      <c r="L86" s="824"/>
      <c r="M86" s="825"/>
      <c r="N86" s="52">
        <f>L83+L84+L85</f>
        <v>224.27957924498682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971.87817672827612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2021-04-06T21:05:43Z</dcterms:modified>
</cp:coreProperties>
</file>